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80" yWindow="20" windowWidth="27200" windowHeight="16060" tabRatio="912"/>
  </bookViews>
  <sheets>
    <sheet name="MeasureCount5000" sheetId="21" r:id="rId1"/>
    <sheet name="measCountChangeData" sheetId="20" r:id="rId2"/>
    <sheet name="check_memXErr" sheetId="18" r:id="rId3"/>
    <sheet name="check_Separate_AllChnErr" sheetId="16" r:id="rId4"/>
    <sheet name="check_ChnErr_darkcount" sheetId="12" r:id="rId5"/>
    <sheet name="check_NoErr" sheetId="9" r:id="rId6"/>
    <sheet name="check_ChnErr" sheetId="11" r:id="rId7"/>
    <sheet name="memChangeData" sheetId="1" r:id="rId8"/>
    <sheet name="memChange_GRAPH" sheetId="14" r:id="rId9"/>
    <sheet name="memChange" sheetId="2" r:id="rId10"/>
    <sheet name="memChange_BellpairCreation" sheetId="5" r:id="rId11"/>
    <sheet name="memChangeBellpairCreation_GRAPH" sheetId="6" r:id="rId12"/>
    <sheet name="memChange_dm" sheetId="7" r:id="rId13"/>
    <sheet name="biasedMemChangeData" sheetId="8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K21" i="21" l="1"/>
  <c r="HK22" i="21"/>
  <c r="HK23" i="21"/>
  <c r="HK24" i="21"/>
  <c r="HK25" i="21"/>
  <c r="HK26" i="21"/>
  <c r="HK27" i="21"/>
  <c r="HK28" i="21"/>
  <c r="HK29" i="21"/>
  <c r="HK30" i="21"/>
  <c r="HK31" i="21"/>
  <c r="HK32" i="21"/>
  <c r="HK33" i="21"/>
  <c r="HK34" i="21"/>
  <c r="HK35" i="21"/>
  <c r="HK36" i="21"/>
  <c r="HK37" i="21"/>
  <c r="HK38" i="21"/>
  <c r="HK39" i="21"/>
  <c r="HK40" i="21"/>
  <c r="HK41" i="21"/>
  <c r="HK42" i="21"/>
  <c r="HK43" i="21"/>
  <c r="HK44" i="21"/>
  <c r="HK45" i="21"/>
  <c r="HK46" i="21"/>
  <c r="HK47" i="21"/>
  <c r="HK48" i="21"/>
  <c r="HK49" i="21"/>
  <c r="HK50" i="21"/>
  <c r="HK51" i="21"/>
  <c r="HK52" i="21"/>
  <c r="HK53" i="21"/>
  <c r="HK54" i="21"/>
  <c r="HK55" i="21"/>
  <c r="HK56" i="21"/>
  <c r="HK57" i="21"/>
  <c r="HK58" i="21"/>
  <c r="HK59" i="21"/>
  <c r="HK60" i="21"/>
  <c r="HK61" i="21"/>
  <c r="HK62" i="21"/>
  <c r="HK63" i="21"/>
  <c r="HK64" i="21"/>
  <c r="HK65" i="21"/>
  <c r="HK66" i="21"/>
  <c r="HK67" i="21"/>
  <c r="HK68" i="21"/>
  <c r="HK69" i="21"/>
  <c r="HK70" i="21"/>
  <c r="HK71" i="21"/>
  <c r="HK72" i="21"/>
  <c r="HK73" i="21"/>
  <c r="HK74" i="21"/>
  <c r="HK75" i="21"/>
  <c r="HK76" i="21"/>
  <c r="HK77" i="21"/>
  <c r="HK78" i="21"/>
  <c r="HK79" i="21"/>
  <c r="HK80" i="21"/>
  <c r="HK81" i="21"/>
  <c r="HK82" i="21"/>
  <c r="HK83" i="21"/>
  <c r="HK84" i="21"/>
  <c r="HK85" i="21"/>
  <c r="HK86" i="21"/>
  <c r="HK87" i="21"/>
  <c r="HK88" i="21"/>
  <c r="HK89" i="21"/>
  <c r="HK90" i="21"/>
  <c r="HK91" i="21"/>
  <c r="HK92" i="21"/>
  <c r="HK93" i="21"/>
  <c r="HK94" i="21"/>
  <c r="HK95" i="21"/>
  <c r="HK96" i="21"/>
  <c r="HK97" i="21"/>
  <c r="HK98" i="21"/>
  <c r="HK99" i="21"/>
  <c r="HK100" i="21"/>
  <c r="HK101" i="21"/>
  <c r="HK102" i="21"/>
  <c r="HK103" i="21"/>
  <c r="HK104" i="21"/>
  <c r="HK105" i="21"/>
  <c r="HK106" i="21"/>
  <c r="HK107" i="21"/>
  <c r="HK108" i="21"/>
  <c r="HK109" i="21"/>
  <c r="HK110" i="21"/>
  <c r="HK111" i="21"/>
  <c r="HK112" i="21"/>
  <c r="HK113" i="21"/>
  <c r="HK114" i="21"/>
  <c r="HK115" i="21"/>
  <c r="HK116" i="21"/>
  <c r="HK117" i="21"/>
  <c r="HK118" i="21"/>
  <c r="HK119" i="21"/>
  <c r="HK120" i="21"/>
  <c r="K15" i="21"/>
  <c r="K16" i="21"/>
  <c r="K18" i="21"/>
  <c r="HM21" i="21"/>
  <c r="HM22" i="21"/>
  <c r="HM23" i="21"/>
  <c r="HM24" i="21"/>
  <c r="HM25" i="21"/>
  <c r="HM26" i="21"/>
  <c r="HM27" i="21"/>
  <c r="HM28" i="21"/>
  <c r="HM29" i="21"/>
  <c r="HM30" i="21"/>
  <c r="HM31" i="21"/>
  <c r="HM32" i="21"/>
  <c r="HM33" i="21"/>
  <c r="HM34" i="21"/>
  <c r="HM35" i="21"/>
  <c r="HM36" i="21"/>
  <c r="HM37" i="21"/>
  <c r="HM38" i="21"/>
  <c r="HM39" i="21"/>
  <c r="HM40" i="21"/>
  <c r="HM41" i="21"/>
  <c r="HM42" i="21"/>
  <c r="HM43" i="21"/>
  <c r="HM44" i="21"/>
  <c r="HM45" i="21"/>
  <c r="HM46" i="21"/>
  <c r="HM47" i="21"/>
  <c r="HM48" i="21"/>
  <c r="HM49" i="21"/>
  <c r="HM50" i="21"/>
  <c r="HM51" i="21"/>
  <c r="HM52" i="21"/>
  <c r="HM53" i="21"/>
  <c r="HM54" i="21"/>
  <c r="HM55" i="21"/>
  <c r="HM56" i="21"/>
  <c r="HM57" i="21"/>
  <c r="HM58" i="21"/>
  <c r="HM59" i="21"/>
  <c r="HM60" i="21"/>
  <c r="HM61" i="21"/>
  <c r="HM62" i="21"/>
  <c r="HM63" i="21"/>
  <c r="HM64" i="21"/>
  <c r="HM65" i="21"/>
  <c r="HM66" i="21"/>
  <c r="HM67" i="21"/>
  <c r="HM68" i="21"/>
  <c r="HM69" i="21"/>
  <c r="HM70" i="21"/>
  <c r="HM71" i="21"/>
  <c r="HM72" i="21"/>
  <c r="HM73" i="21"/>
  <c r="HM74" i="21"/>
  <c r="HM75" i="21"/>
  <c r="HM76" i="21"/>
  <c r="HM77" i="21"/>
  <c r="HM78" i="21"/>
  <c r="HM79" i="21"/>
  <c r="HM80" i="21"/>
  <c r="HM81" i="21"/>
  <c r="HM82" i="21"/>
  <c r="HM83" i="21"/>
  <c r="HM84" i="21"/>
  <c r="HM85" i="21"/>
  <c r="HM86" i="21"/>
  <c r="HM87" i="21"/>
  <c r="HM88" i="21"/>
  <c r="HM89" i="21"/>
  <c r="HM90" i="21"/>
  <c r="HM91" i="21"/>
  <c r="HM92" i="21"/>
  <c r="HM93" i="21"/>
  <c r="HM94" i="21"/>
  <c r="HM95" i="21"/>
  <c r="HM96" i="21"/>
  <c r="HM97" i="21"/>
  <c r="HM98" i="21"/>
  <c r="HM99" i="21"/>
  <c r="HM100" i="21"/>
  <c r="HM101" i="21"/>
  <c r="HM102" i="21"/>
  <c r="HM103" i="21"/>
  <c r="HM104" i="21"/>
  <c r="HM105" i="21"/>
  <c r="HM106" i="21"/>
  <c r="HM107" i="21"/>
  <c r="HM108" i="21"/>
  <c r="HM109" i="21"/>
  <c r="HM110" i="21"/>
  <c r="HM111" i="21"/>
  <c r="HM112" i="21"/>
  <c r="HM113" i="21"/>
  <c r="HM114" i="21"/>
  <c r="HM115" i="21"/>
  <c r="HM116" i="21"/>
  <c r="HM117" i="21"/>
  <c r="HM118" i="21"/>
  <c r="HM119" i="21"/>
  <c r="HM120" i="21"/>
  <c r="K17" i="21"/>
  <c r="HL21" i="21"/>
  <c r="HL22" i="21"/>
  <c r="HL23" i="21"/>
  <c r="HL24" i="21"/>
  <c r="HL25" i="21"/>
  <c r="HL26" i="21"/>
  <c r="HL27" i="21"/>
  <c r="HL28" i="21"/>
  <c r="HL29" i="21"/>
  <c r="HL30" i="21"/>
  <c r="HL31" i="21"/>
  <c r="HL32" i="21"/>
  <c r="HL33" i="21"/>
  <c r="HL34" i="21"/>
  <c r="HL35" i="21"/>
  <c r="HL36" i="21"/>
  <c r="HL37" i="21"/>
  <c r="HL38" i="21"/>
  <c r="HL39" i="21"/>
  <c r="HL40" i="21"/>
  <c r="HL41" i="21"/>
  <c r="HL42" i="21"/>
  <c r="HL43" i="21"/>
  <c r="HL44" i="21"/>
  <c r="HL45" i="21"/>
  <c r="HL46" i="21"/>
  <c r="HL47" i="21"/>
  <c r="HL48" i="21"/>
  <c r="HL49" i="21"/>
  <c r="HL50" i="21"/>
  <c r="HL51" i="21"/>
  <c r="HL52" i="21"/>
  <c r="HL53" i="21"/>
  <c r="HL54" i="21"/>
  <c r="HL55" i="21"/>
  <c r="HL56" i="21"/>
  <c r="HL57" i="21"/>
  <c r="HL58" i="21"/>
  <c r="HL59" i="21"/>
  <c r="HL60" i="21"/>
  <c r="HL61" i="21"/>
  <c r="HL62" i="21"/>
  <c r="HL63" i="21"/>
  <c r="HL64" i="21"/>
  <c r="HL65" i="21"/>
  <c r="HL66" i="21"/>
  <c r="HL67" i="21"/>
  <c r="HL68" i="21"/>
  <c r="HL69" i="21"/>
  <c r="HL70" i="21"/>
  <c r="HL71" i="21"/>
  <c r="HL72" i="21"/>
  <c r="HL73" i="21"/>
  <c r="HL74" i="21"/>
  <c r="HL75" i="21"/>
  <c r="HL76" i="21"/>
  <c r="HL77" i="21"/>
  <c r="HL78" i="21"/>
  <c r="HL79" i="21"/>
  <c r="HL80" i="21"/>
  <c r="HL81" i="21"/>
  <c r="HL82" i="21"/>
  <c r="HL83" i="21"/>
  <c r="HL84" i="21"/>
  <c r="HL85" i="21"/>
  <c r="HL86" i="21"/>
  <c r="HL87" i="21"/>
  <c r="HL88" i="21"/>
  <c r="HL89" i="21"/>
  <c r="HL90" i="21"/>
  <c r="HL91" i="21"/>
  <c r="HL92" i="21"/>
  <c r="HL93" i="21"/>
  <c r="HL94" i="21"/>
  <c r="HL95" i="21"/>
  <c r="HL96" i="21"/>
  <c r="HL97" i="21"/>
  <c r="HL98" i="21"/>
  <c r="HL99" i="21"/>
  <c r="HL100" i="21"/>
  <c r="HL101" i="21"/>
  <c r="HL102" i="21"/>
  <c r="HL103" i="21"/>
  <c r="HL104" i="21"/>
  <c r="HL105" i="21"/>
  <c r="HL106" i="21"/>
  <c r="HL107" i="21"/>
  <c r="HL108" i="21"/>
  <c r="HL109" i="21"/>
  <c r="HL110" i="21"/>
  <c r="HL111" i="21"/>
  <c r="HL112" i="21"/>
  <c r="HL113" i="21"/>
  <c r="HL114" i="21"/>
  <c r="HL115" i="21"/>
  <c r="HL116" i="21"/>
  <c r="HL117" i="21"/>
  <c r="HL118" i="21"/>
  <c r="HL119" i="21"/>
  <c r="HL120" i="21"/>
  <c r="K7" i="21"/>
  <c r="K14" i="21"/>
  <c r="K13" i="21"/>
  <c r="HJ21" i="21"/>
  <c r="HJ22" i="21"/>
  <c r="HJ23" i="21"/>
  <c r="HJ24" i="21"/>
  <c r="HJ25" i="21"/>
  <c r="HJ26" i="21"/>
  <c r="HJ27" i="21"/>
  <c r="HJ28" i="21"/>
  <c r="HJ29" i="21"/>
  <c r="HJ30" i="21"/>
  <c r="HJ31" i="21"/>
  <c r="HJ32" i="21"/>
  <c r="HJ33" i="21"/>
  <c r="HJ34" i="21"/>
  <c r="HJ35" i="21"/>
  <c r="HJ36" i="21"/>
  <c r="HJ37" i="21"/>
  <c r="HJ38" i="21"/>
  <c r="HJ39" i="21"/>
  <c r="HJ40" i="21"/>
  <c r="HJ41" i="21"/>
  <c r="HJ42" i="21"/>
  <c r="HJ43" i="21"/>
  <c r="HJ44" i="21"/>
  <c r="HJ45" i="21"/>
  <c r="HJ46" i="21"/>
  <c r="HJ47" i="21"/>
  <c r="HJ48" i="21"/>
  <c r="HJ49" i="21"/>
  <c r="HJ50" i="21"/>
  <c r="HJ51" i="21"/>
  <c r="HJ52" i="21"/>
  <c r="HJ53" i="21"/>
  <c r="HJ54" i="21"/>
  <c r="HJ55" i="21"/>
  <c r="HJ56" i="21"/>
  <c r="HJ57" i="21"/>
  <c r="HJ58" i="21"/>
  <c r="HJ59" i="21"/>
  <c r="HJ60" i="21"/>
  <c r="HJ61" i="21"/>
  <c r="HJ62" i="21"/>
  <c r="HJ63" i="21"/>
  <c r="HJ64" i="21"/>
  <c r="HJ65" i="21"/>
  <c r="HJ66" i="21"/>
  <c r="HJ67" i="21"/>
  <c r="HJ68" i="21"/>
  <c r="HJ69" i="21"/>
  <c r="HJ70" i="21"/>
  <c r="HJ71" i="21"/>
  <c r="HJ72" i="21"/>
  <c r="HJ73" i="21"/>
  <c r="HJ74" i="21"/>
  <c r="HJ75" i="21"/>
  <c r="HJ76" i="21"/>
  <c r="HJ77" i="21"/>
  <c r="HJ78" i="21"/>
  <c r="HJ79" i="21"/>
  <c r="HJ80" i="21"/>
  <c r="HJ81" i="21"/>
  <c r="HJ82" i="21"/>
  <c r="HJ83" i="21"/>
  <c r="HJ84" i="21"/>
  <c r="HJ85" i="21"/>
  <c r="HJ86" i="21"/>
  <c r="HJ87" i="21"/>
  <c r="HJ88" i="21"/>
  <c r="HJ89" i="21"/>
  <c r="HJ90" i="21"/>
  <c r="HJ91" i="21"/>
  <c r="HJ92" i="21"/>
  <c r="HJ93" i="21"/>
  <c r="HJ94" i="21"/>
  <c r="HJ95" i="21"/>
  <c r="HJ96" i="21"/>
  <c r="HJ97" i="21"/>
  <c r="HJ98" i="21"/>
  <c r="HJ99" i="21"/>
  <c r="HJ100" i="21"/>
  <c r="HJ101" i="21"/>
  <c r="HJ102" i="21"/>
  <c r="HJ103" i="21"/>
  <c r="HJ104" i="21"/>
  <c r="HJ105" i="21"/>
  <c r="HJ106" i="21"/>
  <c r="HJ107" i="21"/>
  <c r="HJ108" i="21"/>
  <c r="HJ109" i="21"/>
  <c r="HJ110" i="21"/>
  <c r="HJ111" i="21"/>
  <c r="HJ112" i="21"/>
  <c r="HJ113" i="21"/>
  <c r="HJ114" i="21"/>
  <c r="HJ115" i="21"/>
  <c r="HJ116" i="21"/>
  <c r="HJ117" i="21"/>
  <c r="HJ118" i="21"/>
  <c r="HJ119" i="21"/>
  <c r="HJ120" i="21"/>
  <c r="K3" i="21"/>
  <c r="K5" i="21"/>
  <c r="K6" i="21"/>
  <c r="K8" i="21"/>
  <c r="ER21" i="21"/>
  <c r="ES21" i="21"/>
  <c r="FN21" i="21"/>
  <c r="FO21" i="21"/>
  <c r="FP21" i="21"/>
  <c r="FQ21" i="21"/>
  <c r="GL21" i="21"/>
  <c r="GM21" i="21"/>
  <c r="GN21" i="21"/>
  <c r="GO21" i="21"/>
  <c r="ER22" i="21"/>
  <c r="ES22" i="21"/>
  <c r="FN22" i="21"/>
  <c r="FO22" i="21"/>
  <c r="FP22" i="21"/>
  <c r="FQ22" i="21"/>
  <c r="GL22" i="21"/>
  <c r="GM22" i="21"/>
  <c r="GN22" i="21"/>
  <c r="GO22" i="21"/>
  <c r="ER23" i="21"/>
  <c r="ES23" i="21"/>
  <c r="FN23" i="21"/>
  <c r="FO23" i="21"/>
  <c r="FP23" i="21"/>
  <c r="FQ23" i="21"/>
  <c r="GL23" i="21"/>
  <c r="GM23" i="21"/>
  <c r="GN23" i="21"/>
  <c r="GO23" i="21"/>
  <c r="ER24" i="21"/>
  <c r="ES24" i="21"/>
  <c r="FN24" i="21"/>
  <c r="FO24" i="21"/>
  <c r="FP24" i="21"/>
  <c r="FQ24" i="21"/>
  <c r="GL24" i="21"/>
  <c r="GM24" i="21"/>
  <c r="GN24" i="21"/>
  <c r="GO24" i="21"/>
  <c r="ER25" i="21"/>
  <c r="ES25" i="21"/>
  <c r="FN25" i="21"/>
  <c r="FO25" i="21"/>
  <c r="FP25" i="21"/>
  <c r="FQ25" i="21"/>
  <c r="GL25" i="21"/>
  <c r="GM25" i="21"/>
  <c r="GN25" i="21"/>
  <c r="GO25" i="21"/>
  <c r="ER26" i="21"/>
  <c r="ES26" i="21"/>
  <c r="FN26" i="21"/>
  <c r="FO26" i="21"/>
  <c r="FP26" i="21"/>
  <c r="FQ26" i="21"/>
  <c r="GL26" i="21"/>
  <c r="GM26" i="21"/>
  <c r="GN26" i="21"/>
  <c r="GO26" i="21"/>
  <c r="ER27" i="21"/>
  <c r="ES27" i="21"/>
  <c r="FN27" i="21"/>
  <c r="FO27" i="21"/>
  <c r="FP27" i="21"/>
  <c r="FQ27" i="21"/>
  <c r="GL27" i="21"/>
  <c r="GM27" i="21"/>
  <c r="GN27" i="21"/>
  <c r="GO27" i="21"/>
  <c r="ER28" i="21"/>
  <c r="ES28" i="21"/>
  <c r="FN28" i="21"/>
  <c r="FO28" i="21"/>
  <c r="FP28" i="21"/>
  <c r="FQ28" i="21"/>
  <c r="GL28" i="21"/>
  <c r="GM28" i="21"/>
  <c r="GN28" i="21"/>
  <c r="GO28" i="21"/>
  <c r="ER29" i="21"/>
  <c r="ES29" i="21"/>
  <c r="FN29" i="21"/>
  <c r="FO29" i="21"/>
  <c r="FP29" i="21"/>
  <c r="FQ29" i="21"/>
  <c r="GL29" i="21"/>
  <c r="GM29" i="21"/>
  <c r="GN29" i="21"/>
  <c r="GO29" i="21"/>
  <c r="ER30" i="21"/>
  <c r="ES30" i="21"/>
  <c r="FN30" i="21"/>
  <c r="FO30" i="21"/>
  <c r="FP30" i="21"/>
  <c r="FQ30" i="21"/>
  <c r="GL30" i="21"/>
  <c r="GM30" i="21"/>
  <c r="GN30" i="21"/>
  <c r="GO30" i="21"/>
  <c r="ER31" i="21"/>
  <c r="ES31" i="21"/>
  <c r="FN31" i="21"/>
  <c r="FO31" i="21"/>
  <c r="FP31" i="21"/>
  <c r="FQ31" i="21"/>
  <c r="GL31" i="21"/>
  <c r="GM31" i="21"/>
  <c r="GN31" i="21"/>
  <c r="GO31" i="21"/>
  <c r="ER32" i="21"/>
  <c r="ES32" i="21"/>
  <c r="FN32" i="21"/>
  <c r="FO32" i="21"/>
  <c r="FP32" i="21"/>
  <c r="FQ32" i="21"/>
  <c r="GL32" i="21"/>
  <c r="GM32" i="21"/>
  <c r="GN32" i="21"/>
  <c r="GO32" i="21"/>
  <c r="ER33" i="21"/>
  <c r="ES33" i="21"/>
  <c r="FN33" i="21"/>
  <c r="FO33" i="21"/>
  <c r="FP33" i="21"/>
  <c r="FQ33" i="21"/>
  <c r="GL33" i="21"/>
  <c r="GM33" i="21"/>
  <c r="GN33" i="21"/>
  <c r="GO33" i="21"/>
  <c r="ER34" i="21"/>
  <c r="ES34" i="21"/>
  <c r="FN34" i="21"/>
  <c r="FO34" i="21"/>
  <c r="FP34" i="21"/>
  <c r="FQ34" i="21"/>
  <c r="GL34" i="21"/>
  <c r="GM34" i="21"/>
  <c r="GN34" i="21"/>
  <c r="GO34" i="21"/>
  <c r="ER35" i="21"/>
  <c r="ES35" i="21"/>
  <c r="FN35" i="21"/>
  <c r="FO35" i="21"/>
  <c r="FP35" i="21"/>
  <c r="FQ35" i="21"/>
  <c r="GL35" i="21"/>
  <c r="GM35" i="21"/>
  <c r="GN35" i="21"/>
  <c r="GO35" i="21"/>
  <c r="ER36" i="21"/>
  <c r="ES36" i="21"/>
  <c r="FN36" i="21"/>
  <c r="FO36" i="21"/>
  <c r="FP36" i="21"/>
  <c r="FQ36" i="21"/>
  <c r="GL36" i="21"/>
  <c r="GM36" i="21"/>
  <c r="GN36" i="21"/>
  <c r="GO36" i="21"/>
  <c r="ER37" i="21"/>
  <c r="ES37" i="21"/>
  <c r="FN37" i="21"/>
  <c r="FO37" i="21"/>
  <c r="FP37" i="21"/>
  <c r="FQ37" i="21"/>
  <c r="GL37" i="21"/>
  <c r="GM37" i="21"/>
  <c r="GN37" i="21"/>
  <c r="GO37" i="21"/>
  <c r="ER38" i="21"/>
  <c r="ES38" i="21"/>
  <c r="FN38" i="21"/>
  <c r="FO38" i="21"/>
  <c r="FP38" i="21"/>
  <c r="FQ38" i="21"/>
  <c r="GL38" i="21"/>
  <c r="GM38" i="21"/>
  <c r="GN38" i="21"/>
  <c r="GO38" i="21"/>
  <c r="ER39" i="21"/>
  <c r="ES39" i="21"/>
  <c r="FN39" i="21"/>
  <c r="FO39" i="21"/>
  <c r="FP39" i="21"/>
  <c r="FQ39" i="21"/>
  <c r="GL39" i="21"/>
  <c r="GM39" i="21"/>
  <c r="GN39" i="21"/>
  <c r="GO39" i="21"/>
  <c r="ER40" i="21"/>
  <c r="ES40" i="21"/>
  <c r="FN40" i="21"/>
  <c r="FO40" i="21"/>
  <c r="FP40" i="21"/>
  <c r="FQ40" i="21"/>
  <c r="GL40" i="21"/>
  <c r="GM40" i="21"/>
  <c r="GN40" i="21"/>
  <c r="GO40" i="21"/>
  <c r="ER41" i="21"/>
  <c r="ES41" i="21"/>
  <c r="FN41" i="21"/>
  <c r="FO41" i="21"/>
  <c r="FP41" i="21"/>
  <c r="FQ41" i="21"/>
  <c r="GL41" i="21"/>
  <c r="GM41" i="21"/>
  <c r="GN41" i="21"/>
  <c r="GO41" i="21"/>
  <c r="ER42" i="21"/>
  <c r="ES42" i="21"/>
  <c r="FN42" i="21"/>
  <c r="FO42" i="21"/>
  <c r="FP42" i="21"/>
  <c r="FQ42" i="21"/>
  <c r="GL42" i="21"/>
  <c r="GM42" i="21"/>
  <c r="GN42" i="21"/>
  <c r="GO42" i="21"/>
  <c r="ER43" i="21"/>
  <c r="ES43" i="21"/>
  <c r="FN43" i="21"/>
  <c r="FO43" i="21"/>
  <c r="FP43" i="21"/>
  <c r="FQ43" i="21"/>
  <c r="GL43" i="21"/>
  <c r="GM43" i="21"/>
  <c r="GN43" i="21"/>
  <c r="GO43" i="21"/>
  <c r="ER44" i="21"/>
  <c r="ES44" i="21"/>
  <c r="FN44" i="21"/>
  <c r="FO44" i="21"/>
  <c r="FP44" i="21"/>
  <c r="FQ44" i="21"/>
  <c r="GL44" i="21"/>
  <c r="GM44" i="21"/>
  <c r="GN44" i="21"/>
  <c r="GO44" i="21"/>
  <c r="ER45" i="21"/>
  <c r="ES45" i="21"/>
  <c r="FN45" i="21"/>
  <c r="FO45" i="21"/>
  <c r="FP45" i="21"/>
  <c r="FQ45" i="21"/>
  <c r="GL45" i="21"/>
  <c r="GM45" i="21"/>
  <c r="GN45" i="21"/>
  <c r="GO45" i="21"/>
  <c r="ER46" i="21"/>
  <c r="ES46" i="21"/>
  <c r="FN46" i="21"/>
  <c r="FO46" i="21"/>
  <c r="FP46" i="21"/>
  <c r="FQ46" i="21"/>
  <c r="GL46" i="21"/>
  <c r="GM46" i="21"/>
  <c r="GN46" i="21"/>
  <c r="GO46" i="21"/>
  <c r="ER47" i="21"/>
  <c r="ES47" i="21"/>
  <c r="FN47" i="21"/>
  <c r="FO47" i="21"/>
  <c r="FP47" i="21"/>
  <c r="FQ47" i="21"/>
  <c r="GL47" i="21"/>
  <c r="GM47" i="21"/>
  <c r="GN47" i="21"/>
  <c r="GO47" i="21"/>
  <c r="ER48" i="21"/>
  <c r="ES48" i="21"/>
  <c r="FN48" i="21"/>
  <c r="FO48" i="21"/>
  <c r="FP48" i="21"/>
  <c r="FQ48" i="21"/>
  <c r="GL48" i="21"/>
  <c r="GM48" i="21"/>
  <c r="GN48" i="21"/>
  <c r="GO48" i="21"/>
  <c r="ER49" i="21"/>
  <c r="ES49" i="21"/>
  <c r="FN49" i="21"/>
  <c r="FO49" i="21"/>
  <c r="FP49" i="21"/>
  <c r="FQ49" i="21"/>
  <c r="GL49" i="21"/>
  <c r="GM49" i="21"/>
  <c r="GN49" i="21"/>
  <c r="GO49" i="21"/>
  <c r="ER50" i="21"/>
  <c r="ES50" i="21"/>
  <c r="FN50" i="21"/>
  <c r="FO50" i="21"/>
  <c r="FP50" i="21"/>
  <c r="FQ50" i="21"/>
  <c r="GL50" i="21"/>
  <c r="GM50" i="21"/>
  <c r="GN50" i="21"/>
  <c r="GO50" i="21"/>
  <c r="ER51" i="21"/>
  <c r="ES51" i="21"/>
  <c r="FN51" i="21"/>
  <c r="FO51" i="21"/>
  <c r="FP51" i="21"/>
  <c r="FQ51" i="21"/>
  <c r="GL51" i="21"/>
  <c r="GM51" i="21"/>
  <c r="GN51" i="21"/>
  <c r="GO51" i="21"/>
  <c r="ER52" i="21"/>
  <c r="ES52" i="21"/>
  <c r="FN52" i="21"/>
  <c r="FO52" i="21"/>
  <c r="FP52" i="21"/>
  <c r="FQ52" i="21"/>
  <c r="GL52" i="21"/>
  <c r="GM52" i="21"/>
  <c r="GN52" i="21"/>
  <c r="GO52" i="21"/>
  <c r="ER53" i="21"/>
  <c r="ES53" i="21"/>
  <c r="FN53" i="21"/>
  <c r="FO53" i="21"/>
  <c r="FP53" i="21"/>
  <c r="FQ53" i="21"/>
  <c r="GL53" i="21"/>
  <c r="GM53" i="21"/>
  <c r="GN53" i="21"/>
  <c r="GO53" i="21"/>
  <c r="ER54" i="21"/>
  <c r="ES54" i="21"/>
  <c r="FN54" i="21"/>
  <c r="FO54" i="21"/>
  <c r="FP54" i="21"/>
  <c r="FQ54" i="21"/>
  <c r="GL54" i="21"/>
  <c r="GM54" i="21"/>
  <c r="GN54" i="21"/>
  <c r="GO54" i="21"/>
  <c r="ER55" i="21"/>
  <c r="ES55" i="21"/>
  <c r="FN55" i="21"/>
  <c r="FO55" i="21"/>
  <c r="FP55" i="21"/>
  <c r="FQ55" i="21"/>
  <c r="GL55" i="21"/>
  <c r="GM55" i="21"/>
  <c r="GN55" i="21"/>
  <c r="GO55" i="21"/>
  <c r="ER56" i="21"/>
  <c r="ES56" i="21"/>
  <c r="FN56" i="21"/>
  <c r="FO56" i="21"/>
  <c r="FP56" i="21"/>
  <c r="FQ56" i="21"/>
  <c r="GL56" i="21"/>
  <c r="GM56" i="21"/>
  <c r="GN56" i="21"/>
  <c r="GO56" i="21"/>
  <c r="ER57" i="21"/>
  <c r="ES57" i="21"/>
  <c r="FN57" i="21"/>
  <c r="FO57" i="21"/>
  <c r="FP57" i="21"/>
  <c r="FQ57" i="21"/>
  <c r="GL57" i="21"/>
  <c r="GM57" i="21"/>
  <c r="GN57" i="21"/>
  <c r="GO57" i="21"/>
  <c r="ER58" i="21"/>
  <c r="ES58" i="21"/>
  <c r="FN58" i="21"/>
  <c r="FO58" i="21"/>
  <c r="FP58" i="21"/>
  <c r="FQ58" i="21"/>
  <c r="GL58" i="21"/>
  <c r="GM58" i="21"/>
  <c r="GN58" i="21"/>
  <c r="GO58" i="21"/>
  <c r="ER59" i="21"/>
  <c r="ES59" i="21"/>
  <c r="FN59" i="21"/>
  <c r="FO59" i="21"/>
  <c r="FP59" i="21"/>
  <c r="FQ59" i="21"/>
  <c r="GL59" i="21"/>
  <c r="GM59" i="21"/>
  <c r="GN59" i="21"/>
  <c r="GO59" i="21"/>
  <c r="ER60" i="21"/>
  <c r="ES60" i="21"/>
  <c r="FN60" i="21"/>
  <c r="FO60" i="21"/>
  <c r="FP60" i="21"/>
  <c r="FQ60" i="21"/>
  <c r="GL60" i="21"/>
  <c r="GM60" i="21"/>
  <c r="GN60" i="21"/>
  <c r="GO60" i="21"/>
  <c r="ER61" i="21"/>
  <c r="ES61" i="21"/>
  <c r="FN61" i="21"/>
  <c r="FO61" i="21"/>
  <c r="FP61" i="21"/>
  <c r="FQ61" i="21"/>
  <c r="GL61" i="21"/>
  <c r="GM61" i="21"/>
  <c r="GN61" i="21"/>
  <c r="GO61" i="21"/>
  <c r="ER62" i="21"/>
  <c r="ES62" i="21"/>
  <c r="FN62" i="21"/>
  <c r="FO62" i="21"/>
  <c r="FP62" i="21"/>
  <c r="FQ62" i="21"/>
  <c r="GL62" i="21"/>
  <c r="GM62" i="21"/>
  <c r="GN62" i="21"/>
  <c r="GO62" i="21"/>
  <c r="ER63" i="21"/>
  <c r="ES63" i="21"/>
  <c r="FN63" i="21"/>
  <c r="FO63" i="21"/>
  <c r="FP63" i="21"/>
  <c r="FQ63" i="21"/>
  <c r="GL63" i="21"/>
  <c r="GM63" i="21"/>
  <c r="GN63" i="21"/>
  <c r="GO63" i="21"/>
  <c r="ER64" i="21"/>
  <c r="ES64" i="21"/>
  <c r="FN64" i="21"/>
  <c r="FO64" i="21"/>
  <c r="FP64" i="21"/>
  <c r="FQ64" i="21"/>
  <c r="GL64" i="21"/>
  <c r="GM64" i="21"/>
  <c r="GN64" i="21"/>
  <c r="GO64" i="21"/>
  <c r="ER65" i="21"/>
  <c r="ES65" i="21"/>
  <c r="FN65" i="21"/>
  <c r="FO65" i="21"/>
  <c r="FP65" i="21"/>
  <c r="FQ65" i="21"/>
  <c r="GL65" i="21"/>
  <c r="GM65" i="21"/>
  <c r="GN65" i="21"/>
  <c r="GO65" i="21"/>
  <c r="ER66" i="21"/>
  <c r="ES66" i="21"/>
  <c r="FN66" i="21"/>
  <c r="FO66" i="21"/>
  <c r="FP66" i="21"/>
  <c r="FQ66" i="21"/>
  <c r="GL66" i="21"/>
  <c r="GM66" i="21"/>
  <c r="GN66" i="21"/>
  <c r="GO66" i="21"/>
  <c r="ER67" i="21"/>
  <c r="ES67" i="21"/>
  <c r="FN67" i="21"/>
  <c r="FO67" i="21"/>
  <c r="FP67" i="21"/>
  <c r="FQ67" i="21"/>
  <c r="GL67" i="21"/>
  <c r="GM67" i="21"/>
  <c r="GN67" i="21"/>
  <c r="GO67" i="21"/>
  <c r="ER68" i="21"/>
  <c r="ES68" i="21"/>
  <c r="FN68" i="21"/>
  <c r="FO68" i="21"/>
  <c r="FP68" i="21"/>
  <c r="FQ68" i="21"/>
  <c r="GL68" i="21"/>
  <c r="GM68" i="21"/>
  <c r="GN68" i="21"/>
  <c r="GO68" i="21"/>
  <c r="ER69" i="21"/>
  <c r="ES69" i="21"/>
  <c r="FN69" i="21"/>
  <c r="FO69" i="21"/>
  <c r="FP69" i="21"/>
  <c r="FQ69" i="21"/>
  <c r="GL69" i="21"/>
  <c r="GM69" i="21"/>
  <c r="GN69" i="21"/>
  <c r="GO69" i="21"/>
  <c r="ER70" i="21"/>
  <c r="ES70" i="21"/>
  <c r="FN70" i="21"/>
  <c r="FO70" i="21"/>
  <c r="FP70" i="21"/>
  <c r="FQ70" i="21"/>
  <c r="GL70" i="21"/>
  <c r="GM70" i="21"/>
  <c r="GN70" i="21"/>
  <c r="GO70" i="21"/>
  <c r="ER71" i="21"/>
  <c r="ES71" i="21"/>
  <c r="FN71" i="21"/>
  <c r="FO71" i="21"/>
  <c r="FP71" i="21"/>
  <c r="FQ71" i="21"/>
  <c r="GL71" i="21"/>
  <c r="GM71" i="21"/>
  <c r="GN71" i="21"/>
  <c r="GO71" i="21"/>
  <c r="ER72" i="21"/>
  <c r="ES72" i="21"/>
  <c r="FN72" i="21"/>
  <c r="FO72" i="21"/>
  <c r="FP72" i="21"/>
  <c r="FQ72" i="21"/>
  <c r="GL72" i="21"/>
  <c r="GM72" i="21"/>
  <c r="GN72" i="21"/>
  <c r="GO72" i="21"/>
  <c r="ER73" i="21"/>
  <c r="ES73" i="21"/>
  <c r="FN73" i="21"/>
  <c r="FO73" i="21"/>
  <c r="FP73" i="21"/>
  <c r="FQ73" i="21"/>
  <c r="GL73" i="21"/>
  <c r="GM73" i="21"/>
  <c r="GN73" i="21"/>
  <c r="GO73" i="21"/>
  <c r="ER74" i="21"/>
  <c r="ES74" i="21"/>
  <c r="FN74" i="21"/>
  <c r="FO74" i="21"/>
  <c r="FP74" i="21"/>
  <c r="FQ74" i="21"/>
  <c r="GL74" i="21"/>
  <c r="GM74" i="21"/>
  <c r="GN74" i="21"/>
  <c r="GO74" i="21"/>
  <c r="ER75" i="21"/>
  <c r="ES75" i="21"/>
  <c r="FN75" i="21"/>
  <c r="FO75" i="21"/>
  <c r="FP75" i="21"/>
  <c r="FQ75" i="21"/>
  <c r="GL75" i="21"/>
  <c r="GM75" i="21"/>
  <c r="GN75" i="21"/>
  <c r="GO75" i="21"/>
  <c r="ER76" i="21"/>
  <c r="ES76" i="21"/>
  <c r="FN76" i="21"/>
  <c r="FO76" i="21"/>
  <c r="FP76" i="21"/>
  <c r="FQ76" i="21"/>
  <c r="GL76" i="21"/>
  <c r="GM76" i="21"/>
  <c r="GN76" i="21"/>
  <c r="GO76" i="21"/>
  <c r="ER77" i="21"/>
  <c r="ES77" i="21"/>
  <c r="FN77" i="21"/>
  <c r="FO77" i="21"/>
  <c r="FP77" i="21"/>
  <c r="FQ77" i="21"/>
  <c r="GL77" i="21"/>
  <c r="GM77" i="21"/>
  <c r="GN77" i="21"/>
  <c r="GO77" i="21"/>
  <c r="ER78" i="21"/>
  <c r="ES78" i="21"/>
  <c r="FN78" i="21"/>
  <c r="FO78" i="21"/>
  <c r="FP78" i="21"/>
  <c r="FQ78" i="21"/>
  <c r="GL78" i="21"/>
  <c r="GM78" i="21"/>
  <c r="GN78" i="21"/>
  <c r="GO78" i="21"/>
  <c r="ER79" i="21"/>
  <c r="ES79" i="21"/>
  <c r="FN79" i="21"/>
  <c r="FO79" i="21"/>
  <c r="FP79" i="21"/>
  <c r="FQ79" i="21"/>
  <c r="GL79" i="21"/>
  <c r="GM79" i="21"/>
  <c r="GN79" i="21"/>
  <c r="GO79" i="21"/>
  <c r="ER80" i="21"/>
  <c r="ES80" i="21"/>
  <c r="FN80" i="21"/>
  <c r="FO80" i="21"/>
  <c r="FP80" i="21"/>
  <c r="FQ80" i="21"/>
  <c r="GL80" i="21"/>
  <c r="GM80" i="21"/>
  <c r="GN80" i="21"/>
  <c r="GO80" i="21"/>
  <c r="ER81" i="21"/>
  <c r="ES81" i="21"/>
  <c r="FN81" i="21"/>
  <c r="FO81" i="21"/>
  <c r="FP81" i="21"/>
  <c r="FQ81" i="21"/>
  <c r="GL81" i="21"/>
  <c r="GM81" i="21"/>
  <c r="GN81" i="21"/>
  <c r="GO81" i="21"/>
  <c r="ER82" i="21"/>
  <c r="ES82" i="21"/>
  <c r="FN82" i="21"/>
  <c r="FO82" i="21"/>
  <c r="FP82" i="21"/>
  <c r="FQ82" i="21"/>
  <c r="GL82" i="21"/>
  <c r="GM82" i="21"/>
  <c r="GN82" i="21"/>
  <c r="GO82" i="21"/>
  <c r="ER83" i="21"/>
  <c r="ES83" i="21"/>
  <c r="FN83" i="21"/>
  <c r="FO83" i="21"/>
  <c r="FP83" i="21"/>
  <c r="FQ83" i="21"/>
  <c r="GL83" i="21"/>
  <c r="GM83" i="21"/>
  <c r="GN83" i="21"/>
  <c r="GO83" i="21"/>
  <c r="ER84" i="21"/>
  <c r="ES84" i="21"/>
  <c r="FN84" i="21"/>
  <c r="FO84" i="21"/>
  <c r="FP84" i="21"/>
  <c r="FQ84" i="21"/>
  <c r="GL84" i="21"/>
  <c r="GM84" i="21"/>
  <c r="GN84" i="21"/>
  <c r="GO84" i="21"/>
  <c r="ER85" i="21"/>
  <c r="ES85" i="21"/>
  <c r="FN85" i="21"/>
  <c r="FO85" i="21"/>
  <c r="FP85" i="21"/>
  <c r="FQ85" i="21"/>
  <c r="GL85" i="21"/>
  <c r="GM85" i="21"/>
  <c r="GN85" i="21"/>
  <c r="GO85" i="21"/>
  <c r="ER86" i="21"/>
  <c r="ES86" i="21"/>
  <c r="FN86" i="21"/>
  <c r="FO86" i="21"/>
  <c r="FP86" i="21"/>
  <c r="FQ86" i="21"/>
  <c r="GL86" i="21"/>
  <c r="GM86" i="21"/>
  <c r="GN86" i="21"/>
  <c r="GO86" i="21"/>
  <c r="ER87" i="21"/>
  <c r="ES87" i="21"/>
  <c r="FN87" i="21"/>
  <c r="FO87" i="21"/>
  <c r="FP87" i="21"/>
  <c r="FQ87" i="21"/>
  <c r="GL87" i="21"/>
  <c r="GM87" i="21"/>
  <c r="GN87" i="21"/>
  <c r="GO87" i="21"/>
  <c r="ER88" i="21"/>
  <c r="ES88" i="21"/>
  <c r="FN88" i="21"/>
  <c r="FO88" i="21"/>
  <c r="FP88" i="21"/>
  <c r="FQ88" i="21"/>
  <c r="GL88" i="21"/>
  <c r="GM88" i="21"/>
  <c r="GN88" i="21"/>
  <c r="GO88" i="21"/>
  <c r="ER89" i="21"/>
  <c r="ES89" i="21"/>
  <c r="FN89" i="21"/>
  <c r="FO89" i="21"/>
  <c r="FP89" i="21"/>
  <c r="FQ89" i="21"/>
  <c r="GL89" i="21"/>
  <c r="GM89" i="21"/>
  <c r="GN89" i="21"/>
  <c r="GO89" i="21"/>
  <c r="ER90" i="21"/>
  <c r="ES90" i="21"/>
  <c r="FN90" i="21"/>
  <c r="FO90" i="21"/>
  <c r="FP90" i="21"/>
  <c r="FQ90" i="21"/>
  <c r="GL90" i="21"/>
  <c r="GM90" i="21"/>
  <c r="GN90" i="21"/>
  <c r="GO90" i="21"/>
  <c r="ER91" i="21"/>
  <c r="ES91" i="21"/>
  <c r="FN91" i="21"/>
  <c r="FO91" i="21"/>
  <c r="FP91" i="21"/>
  <c r="FQ91" i="21"/>
  <c r="GL91" i="21"/>
  <c r="GM91" i="21"/>
  <c r="GN91" i="21"/>
  <c r="GO91" i="21"/>
  <c r="ER92" i="21"/>
  <c r="ES92" i="21"/>
  <c r="FN92" i="21"/>
  <c r="FO92" i="21"/>
  <c r="FP92" i="21"/>
  <c r="FQ92" i="21"/>
  <c r="GL92" i="21"/>
  <c r="GM92" i="21"/>
  <c r="GN92" i="21"/>
  <c r="GO92" i="21"/>
  <c r="ER93" i="21"/>
  <c r="ES93" i="21"/>
  <c r="FN93" i="21"/>
  <c r="FO93" i="21"/>
  <c r="FP93" i="21"/>
  <c r="FQ93" i="21"/>
  <c r="GL93" i="21"/>
  <c r="GM93" i="21"/>
  <c r="GN93" i="21"/>
  <c r="GO93" i="21"/>
  <c r="ER94" i="21"/>
  <c r="ES94" i="21"/>
  <c r="FN94" i="21"/>
  <c r="FO94" i="21"/>
  <c r="FP94" i="21"/>
  <c r="FQ94" i="21"/>
  <c r="GL94" i="21"/>
  <c r="GM94" i="21"/>
  <c r="GN94" i="21"/>
  <c r="GO94" i="21"/>
  <c r="ER95" i="21"/>
  <c r="ES95" i="21"/>
  <c r="FN95" i="21"/>
  <c r="FO95" i="21"/>
  <c r="FP95" i="21"/>
  <c r="FQ95" i="21"/>
  <c r="GL95" i="21"/>
  <c r="GM95" i="21"/>
  <c r="GN95" i="21"/>
  <c r="GO95" i="21"/>
  <c r="ER96" i="21"/>
  <c r="ES96" i="21"/>
  <c r="FN96" i="21"/>
  <c r="FO96" i="21"/>
  <c r="FP96" i="21"/>
  <c r="FQ96" i="21"/>
  <c r="GL96" i="21"/>
  <c r="GM96" i="21"/>
  <c r="GN96" i="21"/>
  <c r="GO96" i="21"/>
  <c r="ER97" i="21"/>
  <c r="ES97" i="21"/>
  <c r="FN97" i="21"/>
  <c r="FO97" i="21"/>
  <c r="FP97" i="21"/>
  <c r="FQ97" i="21"/>
  <c r="GL97" i="21"/>
  <c r="GM97" i="21"/>
  <c r="GN97" i="21"/>
  <c r="GO97" i="21"/>
  <c r="ER98" i="21"/>
  <c r="ES98" i="21"/>
  <c r="FN98" i="21"/>
  <c r="FO98" i="21"/>
  <c r="FP98" i="21"/>
  <c r="FQ98" i="21"/>
  <c r="GL98" i="21"/>
  <c r="GM98" i="21"/>
  <c r="GN98" i="21"/>
  <c r="GO98" i="21"/>
  <c r="ER99" i="21"/>
  <c r="ES99" i="21"/>
  <c r="FN99" i="21"/>
  <c r="FO99" i="21"/>
  <c r="FP99" i="21"/>
  <c r="FQ99" i="21"/>
  <c r="GL99" i="21"/>
  <c r="GM99" i="21"/>
  <c r="GN99" i="21"/>
  <c r="GO99" i="21"/>
  <c r="ER100" i="21"/>
  <c r="ES100" i="21"/>
  <c r="FN100" i="21"/>
  <c r="FO100" i="21"/>
  <c r="FP100" i="21"/>
  <c r="FQ100" i="21"/>
  <c r="GL100" i="21"/>
  <c r="GM100" i="21"/>
  <c r="GN100" i="21"/>
  <c r="GO100" i="21"/>
  <c r="ER101" i="21"/>
  <c r="ES101" i="21"/>
  <c r="FN101" i="21"/>
  <c r="FO101" i="21"/>
  <c r="FP101" i="21"/>
  <c r="FQ101" i="21"/>
  <c r="GL101" i="21"/>
  <c r="GM101" i="21"/>
  <c r="GN101" i="21"/>
  <c r="GO101" i="21"/>
  <c r="ER102" i="21"/>
  <c r="ES102" i="21"/>
  <c r="FN102" i="21"/>
  <c r="FO102" i="21"/>
  <c r="FP102" i="21"/>
  <c r="FQ102" i="21"/>
  <c r="GL102" i="21"/>
  <c r="GM102" i="21"/>
  <c r="GN102" i="21"/>
  <c r="GO102" i="21"/>
  <c r="ER103" i="21"/>
  <c r="ES103" i="21"/>
  <c r="FN103" i="21"/>
  <c r="FO103" i="21"/>
  <c r="FP103" i="21"/>
  <c r="FQ103" i="21"/>
  <c r="GL103" i="21"/>
  <c r="GM103" i="21"/>
  <c r="GN103" i="21"/>
  <c r="GO103" i="21"/>
  <c r="ER104" i="21"/>
  <c r="ES104" i="21"/>
  <c r="FN104" i="21"/>
  <c r="FO104" i="21"/>
  <c r="FP104" i="21"/>
  <c r="FQ104" i="21"/>
  <c r="GL104" i="21"/>
  <c r="GM104" i="21"/>
  <c r="GN104" i="21"/>
  <c r="GO104" i="21"/>
  <c r="ER105" i="21"/>
  <c r="ES105" i="21"/>
  <c r="FN105" i="21"/>
  <c r="FO105" i="21"/>
  <c r="FP105" i="21"/>
  <c r="FQ105" i="21"/>
  <c r="GL105" i="21"/>
  <c r="GM105" i="21"/>
  <c r="GN105" i="21"/>
  <c r="GO105" i="21"/>
  <c r="ER106" i="21"/>
  <c r="ES106" i="21"/>
  <c r="FN106" i="21"/>
  <c r="FO106" i="21"/>
  <c r="FP106" i="21"/>
  <c r="FQ106" i="21"/>
  <c r="GL106" i="21"/>
  <c r="GM106" i="21"/>
  <c r="GN106" i="21"/>
  <c r="GO106" i="21"/>
  <c r="ER107" i="21"/>
  <c r="ES107" i="21"/>
  <c r="FN107" i="21"/>
  <c r="FO107" i="21"/>
  <c r="FP107" i="21"/>
  <c r="FQ107" i="21"/>
  <c r="GL107" i="21"/>
  <c r="GM107" i="21"/>
  <c r="GN107" i="21"/>
  <c r="GO107" i="21"/>
  <c r="ER108" i="21"/>
  <c r="ES108" i="21"/>
  <c r="FN108" i="21"/>
  <c r="FO108" i="21"/>
  <c r="FP108" i="21"/>
  <c r="FQ108" i="21"/>
  <c r="GL108" i="21"/>
  <c r="GM108" i="21"/>
  <c r="GN108" i="21"/>
  <c r="GO108" i="21"/>
  <c r="ER109" i="21"/>
  <c r="ES109" i="21"/>
  <c r="FN109" i="21"/>
  <c r="FO109" i="21"/>
  <c r="FP109" i="21"/>
  <c r="FQ109" i="21"/>
  <c r="GL109" i="21"/>
  <c r="GM109" i="21"/>
  <c r="GN109" i="21"/>
  <c r="GO109" i="21"/>
  <c r="ER110" i="21"/>
  <c r="ES110" i="21"/>
  <c r="FN110" i="21"/>
  <c r="FO110" i="21"/>
  <c r="FP110" i="21"/>
  <c r="FQ110" i="21"/>
  <c r="GL110" i="21"/>
  <c r="GM110" i="21"/>
  <c r="GN110" i="21"/>
  <c r="GO110" i="21"/>
  <c r="ER111" i="21"/>
  <c r="ES111" i="21"/>
  <c r="FN111" i="21"/>
  <c r="FO111" i="21"/>
  <c r="FP111" i="21"/>
  <c r="FQ111" i="21"/>
  <c r="GL111" i="21"/>
  <c r="GM111" i="21"/>
  <c r="GN111" i="21"/>
  <c r="GO111" i="21"/>
  <c r="ER112" i="21"/>
  <c r="ES112" i="21"/>
  <c r="FN112" i="21"/>
  <c r="FO112" i="21"/>
  <c r="FP112" i="21"/>
  <c r="FQ112" i="21"/>
  <c r="GL112" i="21"/>
  <c r="GM112" i="21"/>
  <c r="GN112" i="21"/>
  <c r="GO112" i="21"/>
  <c r="ER113" i="21"/>
  <c r="ES113" i="21"/>
  <c r="FN113" i="21"/>
  <c r="FO113" i="21"/>
  <c r="FP113" i="21"/>
  <c r="FQ113" i="21"/>
  <c r="GL113" i="21"/>
  <c r="GM113" i="21"/>
  <c r="GN113" i="21"/>
  <c r="GO113" i="21"/>
  <c r="ER114" i="21"/>
  <c r="ES114" i="21"/>
  <c r="FN114" i="21"/>
  <c r="FO114" i="21"/>
  <c r="FP114" i="21"/>
  <c r="FQ114" i="21"/>
  <c r="GL114" i="21"/>
  <c r="GM114" i="21"/>
  <c r="GN114" i="21"/>
  <c r="GO114" i="21"/>
  <c r="ER115" i="21"/>
  <c r="ES115" i="21"/>
  <c r="FN115" i="21"/>
  <c r="FO115" i="21"/>
  <c r="FP115" i="21"/>
  <c r="FQ115" i="21"/>
  <c r="GL115" i="21"/>
  <c r="GM115" i="21"/>
  <c r="GN115" i="21"/>
  <c r="GO115" i="21"/>
  <c r="ER116" i="21"/>
  <c r="ES116" i="21"/>
  <c r="FN116" i="21"/>
  <c r="FO116" i="21"/>
  <c r="FP116" i="21"/>
  <c r="FQ116" i="21"/>
  <c r="GL116" i="21"/>
  <c r="GM116" i="21"/>
  <c r="GN116" i="21"/>
  <c r="GO116" i="21"/>
  <c r="ER117" i="21"/>
  <c r="ES117" i="21"/>
  <c r="FN117" i="21"/>
  <c r="FO117" i="21"/>
  <c r="FP117" i="21"/>
  <c r="FQ117" i="21"/>
  <c r="GL117" i="21"/>
  <c r="GM117" i="21"/>
  <c r="GN117" i="21"/>
  <c r="GO117" i="21"/>
  <c r="ER118" i="21"/>
  <c r="ES118" i="21"/>
  <c r="FN118" i="21"/>
  <c r="FO118" i="21"/>
  <c r="FP118" i="21"/>
  <c r="FQ118" i="21"/>
  <c r="GL118" i="21"/>
  <c r="GM118" i="21"/>
  <c r="GN118" i="21"/>
  <c r="GO118" i="21"/>
  <c r="ER119" i="21"/>
  <c r="ES119" i="21"/>
  <c r="FN119" i="21"/>
  <c r="FO119" i="21"/>
  <c r="FP119" i="21"/>
  <c r="FQ119" i="21"/>
  <c r="GL119" i="21"/>
  <c r="GM119" i="21"/>
  <c r="GN119" i="21"/>
  <c r="GO119" i="21"/>
  <c r="ER120" i="21"/>
  <c r="ES120" i="21"/>
  <c r="FN120" i="21"/>
  <c r="FO120" i="21"/>
  <c r="FP120" i="21"/>
  <c r="FQ120" i="21"/>
  <c r="GL120" i="21"/>
  <c r="GM120" i="21"/>
  <c r="GN120" i="21"/>
  <c r="GO120" i="21"/>
  <c r="J7" i="21"/>
  <c r="K4" i="21"/>
  <c r="EQ21" i="21"/>
  <c r="EQ22" i="21"/>
  <c r="EQ23" i="21"/>
  <c r="EQ24" i="21"/>
  <c r="EQ25" i="21"/>
  <c r="EQ26" i="21"/>
  <c r="EQ27" i="21"/>
  <c r="EQ28" i="21"/>
  <c r="EQ29" i="21"/>
  <c r="EQ30" i="21"/>
  <c r="EQ31" i="21"/>
  <c r="EQ32" i="21"/>
  <c r="EQ33" i="21"/>
  <c r="EQ34" i="21"/>
  <c r="EQ35" i="21"/>
  <c r="EQ36" i="21"/>
  <c r="EQ37" i="21"/>
  <c r="EQ38" i="21"/>
  <c r="EQ39" i="21"/>
  <c r="EQ40" i="21"/>
  <c r="EQ41" i="21"/>
  <c r="EQ42" i="21"/>
  <c r="EQ43" i="21"/>
  <c r="EQ44" i="21"/>
  <c r="EQ45" i="21"/>
  <c r="EQ46" i="21"/>
  <c r="EQ47" i="21"/>
  <c r="EQ48" i="21"/>
  <c r="EQ49" i="21"/>
  <c r="EQ50" i="21"/>
  <c r="EQ51" i="21"/>
  <c r="EQ52" i="21"/>
  <c r="EQ53" i="21"/>
  <c r="EQ54" i="21"/>
  <c r="EQ55" i="21"/>
  <c r="EQ56" i="21"/>
  <c r="EQ57" i="21"/>
  <c r="EQ58" i="21"/>
  <c r="EQ59" i="21"/>
  <c r="EQ60" i="21"/>
  <c r="EQ61" i="21"/>
  <c r="EQ62" i="21"/>
  <c r="EQ63" i="21"/>
  <c r="EQ64" i="21"/>
  <c r="EQ65" i="21"/>
  <c r="EQ66" i="21"/>
  <c r="EQ67" i="21"/>
  <c r="EQ68" i="21"/>
  <c r="EQ69" i="21"/>
  <c r="EQ70" i="21"/>
  <c r="EQ71" i="21"/>
  <c r="EQ72" i="21"/>
  <c r="EQ73" i="21"/>
  <c r="EQ74" i="21"/>
  <c r="EQ75" i="21"/>
  <c r="EQ76" i="21"/>
  <c r="EQ77" i="21"/>
  <c r="EQ78" i="21"/>
  <c r="EQ79" i="21"/>
  <c r="EQ80" i="21"/>
  <c r="EQ81" i="21"/>
  <c r="EQ82" i="21"/>
  <c r="EQ83" i="21"/>
  <c r="EQ84" i="21"/>
  <c r="EQ85" i="21"/>
  <c r="EQ86" i="21"/>
  <c r="EQ87" i="21"/>
  <c r="EQ88" i="21"/>
  <c r="EQ89" i="21"/>
  <c r="EQ90" i="21"/>
  <c r="EQ91" i="21"/>
  <c r="EQ92" i="21"/>
  <c r="EQ93" i="21"/>
  <c r="EQ94" i="21"/>
  <c r="EQ95" i="21"/>
  <c r="EQ96" i="21"/>
  <c r="EQ97" i="21"/>
  <c r="EQ98" i="21"/>
  <c r="EQ99" i="21"/>
  <c r="EQ100" i="21"/>
  <c r="EQ101" i="21"/>
  <c r="EQ102" i="21"/>
  <c r="EQ103" i="21"/>
  <c r="EQ104" i="21"/>
  <c r="EQ105" i="21"/>
  <c r="EQ106" i="21"/>
  <c r="EQ107" i="21"/>
  <c r="EQ108" i="21"/>
  <c r="EQ109" i="21"/>
  <c r="EQ110" i="21"/>
  <c r="EQ111" i="21"/>
  <c r="EQ112" i="21"/>
  <c r="EQ113" i="21"/>
  <c r="EQ114" i="21"/>
  <c r="EQ115" i="21"/>
  <c r="EQ116" i="21"/>
  <c r="EQ117" i="21"/>
  <c r="EQ118" i="21"/>
  <c r="EQ119" i="21"/>
  <c r="EQ120" i="21"/>
  <c r="E15" i="21"/>
  <c r="E16" i="21"/>
  <c r="E14" i="21"/>
  <c r="E13" i="21"/>
  <c r="E3" i="21"/>
  <c r="E5" i="21"/>
  <c r="E6" i="21"/>
  <c r="E8" i="21"/>
  <c r="E7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C7" i="21"/>
  <c r="E4" i="21"/>
  <c r="B3" i="21"/>
  <c r="B14" i="21"/>
  <c r="Z21" i="21"/>
  <c r="AA21" i="21"/>
  <c r="AB21" i="21"/>
  <c r="AC21" i="21"/>
  <c r="AX21" i="21"/>
  <c r="AY21" i="21"/>
  <c r="AZ21" i="21"/>
  <c r="BA21" i="21"/>
  <c r="BV21" i="21"/>
  <c r="BW21" i="21"/>
  <c r="BX21" i="21"/>
  <c r="BY21" i="21"/>
  <c r="CT21" i="21"/>
  <c r="CU21" i="21"/>
  <c r="CV21" i="21"/>
  <c r="CW21" i="21"/>
  <c r="DR21" i="21"/>
  <c r="DS21" i="21"/>
  <c r="DT21" i="21"/>
  <c r="DU21" i="21"/>
  <c r="EP21" i="21"/>
  <c r="Z22" i="21"/>
  <c r="AA22" i="21"/>
  <c r="AB22" i="21"/>
  <c r="AC22" i="21"/>
  <c r="AX22" i="21"/>
  <c r="AY22" i="21"/>
  <c r="AZ22" i="21"/>
  <c r="BA22" i="21"/>
  <c r="BV22" i="21"/>
  <c r="BW22" i="21"/>
  <c r="BX22" i="21"/>
  <c r="BY22" i="21"/>
  <c r="CT22" i="21"/>
  <c r="CU22" i="21"/>
  <c r="CV22" i="21"/>
  <c r="CW22" i="21"/>
  <c r="DR22" i="21"/>
  <c r="DS22" i="21"/>
  <c r="DT22" i="21"/>
  <c r="DU22" i="21"/>
  <c r="EP22" i="21"/>
  <c r="Z23" i="21"/>
  <c r="AA23" i="21"/>
  <c r="AB23" i="21"/>
  <c r="AC23" i="21"/>
  <c r="AX23" i="21"/>
  <c r="AY23" i="21"/>
  <c r="AZ23" i="21"/>
  <c r="BA23" i="21"/>
  <c r="BV23" i="21"/>
  <c r="BW23" i="21"/>
  <c r="BX23" i="21"/>
  <c r="BY23" i="21"/>
  <c r="CT23" i="21"/>
  <c r="CU23" i="21"/>
  <c r="CV23" i="21"/>
  <c r="CW23" i="21"/>
  <c r="DR23" i="21"/>
  <c r="DS23" i="21"/>
  <c r="DT23" i="21"/>
  <c r="DU23" i="21"/>
  <c r="EP23" i="21"/>
  <c r="Z24" i="21"/>
  <c r="AA24" i="21"/>
  <c r="AB24" i="21"/>
  <c r="AC24" i="21"/>
  <c r="AX24" i="21"/>
  <c r="AY24" i="21"/>
  <c r="AZ24" i="21"/>
  <c r="BA24" i="21"/>
  <c r="BV24" i="21"/>
  <c r="BW24" i="21"/>
  <c r="BX24" i="21"/>
  <c r="BY24" i="21"/>
  <c r="CT24" i="21"/>
  <c r="CU24" i="21"/>
  <c r="CV24" i="21"/>
  <c r="CW24" i="21"/>
  <c r="DR24" i="21"/>
  <c r="DS24" i="21"/>
  <c r="DT24" i="21"/>
  <c r="DU24" i="21"/>
  <c r="EP24" i="21"/>
  <c r="Z25" i="21"/>
  <c r="AA25" i="21"/>
  <c r="AB25" i="21"/>
  <c r="AC25" i="21"/>
  <c r="AX25" i="21"/>
  <c r="AY25" i="21"/>
  <c r="AZ25" i="21"/>
  <c r="BA25" i="21"/>
  <c r="BV25" i="21"/>
  <c r="BW25" i="21"/>
  <c r="BX25" i="21"/>
  <c r="BY25" i="21"/>
  <c r="CT25" i="21"/>
  <c r="CU25" i="21"/>
  <c r="CV25" i="21"/>
  <c r="CW25" i="21"/>
  <c r="DR25" i="21"/>
  <c r="DS25" i="21"/>
  <c r="DT25" i="21"/>
  <c r="DU25" i="21"/>
  <c r="EP25" i="21"/>
  <c r="Z26" i="21"/>
  <c r="AA26" i="21"/>
  <c r="AB26" i="21"/>
  <c r="AC26" i="21"/>
  <c r="AX26" i="21"/>
  <c r="AY26" i="21"/>
  <c r="AZ26" i="21"/>
  <c r="BA26" i="21"/>
  <c r="BV26" i="21"/>
  <c r="BW26" i="21"/>
  <c r="BX26" i="21"/>
  <c r="BY26" i="21"/>
  <c r="CT26" i="21"/>
  <c r="CU26" i="21"/>
  <c r="CV26" i="21"/>
  <c r="CW26" i="21"/>
  <c r="DR26" i="21"/>
  <c r="DS26" i="21"/>
  <c r="DT26" i="21"/>
  <c r="DU26" i="21"/>
  <c r="EP26" i="21"/>
  <c r="Z27" i="21"/>
  <c r="AA27" i="21"/>
  <c r="AB27" i="21"/>
  <c r="AC27" i="21"/>
  <c r="AX27" i="21"/>
  <c r="AY27" i="21"/>
  <c r="AZ27" i="21"/>
  <c r="BA27" i="21"/>
  <c r="BV27" i="21"/>
  <c r="BW27" i="21"/>
  <c r="BX27" i="21"/>
  <c r="BY27" i="21"/>
  <c r="CT27" i="21"/>
  <c r="CU27" i="21"/>
  <c r="CV27" i="21"/>
  <c r="CW27" i="21"/>
  <c r="DR27" i="21"/>
  <c r="DS27" i="21"/>
  <c r="DT27" i="21"/>
  <c r="DU27" i="21"/>
  <c r="EP27" i="21"/>
  <c r="Z28" i="21"/>
  <c r="AA28" i="21"/>
  <c r="AB28" i="21"/>
  <c r="AC28" i="21"/>
  <c r="AX28" i="21"/>
  <c r="AY28" i="21"/>
  <c r="AZ28" i="21"/>
  <c r="BA28" i="21"/>
  <c r="BV28" i="21"/>
  <c r="BW28" i="21"/>
  <c r="BX28" i="21"/>
  <c r="BY28" i="21"/>
  <c r="CT28" i="21"/>
  <c r="CU28" i="21"/>
  <c r="CV28" i="21"/>
  <c r="CW28" i="21"/>
  <c r="DR28" i="21"/>
  <c r="DS28" i="21"/>
  <c r="DT28" i="21"/>
  <c r="DU28" i="21"/>
  <c r="EP28" i="21"/>
  <c r="Z29" i="21"/>
  <c r="AA29" i="21"/>
  <c r="AB29" i="21"/>
  <c r="AC29" i="21"/>
  <c r="AX29" i="21"/>
  <c r="AY29" i="21"/>
  <c r="AZ29" i="21"/>
  <c r="BA29" i="21"/>
  <c r="BV29" i="21"/>
  <c r="BW29" i="21"/>
  <c r="BX29" i="21"/>
  <c r="BY29" i="21"/>
  <c r="CT29" i="21"/>
  <c r="CU29" i="21"/>
  <c r="CV29" i="21"/>
  <c r="CW29" i="21"/>
  <c r="DR29" i="21"/>
  <c r="DS29" i="21"/>
  <c r="DT29" i="21"/>
  <c r="DU29" i="21"/>
  <c r="EP29" i="21"/>
  <c r="Z30" i="21"/>
  <c r="AA30" i="21"/>
  <c r="AB30" i="21"/>
  <c r="AC30" i="21"/>
  <c r="AX30" i="21"/>
  <c r="AY30" i="21"/>
  <c r="AZ30" i="21"/>
  <c r="BA30" i="21"/>
  <c r="BV30" i="21"/>
  <c r="BW30" i="21"/>
  <c r="BX30" i="21"/>
  <c r="BY30" i="21"/>
  <c r="CT30" i="21"/>
  <c r="CU30" i="21"/>
  <c r="CV30" i="21"/>
  <c r="CW30" i="21"/>
  <c r="DR30" i="21"/>
  <c r="DS30" i="21"/>
  <c r="DT30" i="21"/>
  <c r="DU30" i="21"/>
  <c r="EP30" i="21"/>
  <c r="Z31" i="21"/>
  <c r="AA31" i="21"/>
  <c r="AB31" i="21"/>
  <c r="AC31" i="21"/>
  <c r="AX31" i="21"/>
  <c r="AY31" i="21"/>
  <c r="AZ31" i="21"/>
  <c r="BA31" i="21"/>
  <c r="BV31" i="21"/>
  <c r="BW31" i="21"/>
  <c r="BX31" i="21"/>
  <c r="BY31" i="21"/>
  <c r="CT31" i="21"/>
  <c r="CU31" i="21"/>
  <c r="CV31" i="21"/>
  <c r="CW31" i="21"/>
  <c r="DR31" i="21"/>
  <c r="DS31" i="21"/>
  <c r="DT31" i="21"/>
  <c r="DU31" i="21"/>
  <c r="EP31" i="21"/>
  <c r="Z32" i="21"/>
  <c r="AA32" i="21"/>
  <c r="AB32" i="21"/>
  <c r="AC32" i="21"/>
  <c r="AX32" i="21"/>
  <c r="AY32" i="21"/>
  <c r="AZ32" i="21"/>
  <c r="BA32" i="21"/>
  <c r="BV32" i="21"/>
  <c r="BW32" i="21"/>
  <c r="BX32" i="21"/>
  <c r="BY32" i="21"/>
  <c r="CT32" i="21"/>
  <c r="CU32" i="21"/>
  <c r="CV32" i="21"/>
  <c r="CW32" i="21"/>
  <c r="DR32" i="21"/>
  <c r="DS32" i="21"/>
  <c r="DT32" i="21"/>
  <c r="DU32" i="21"/>
  <c r="EP32" i="21"/>
  <c r="Z33" i="21"/>
  <c r="AA33" i="21"/>
  <c r="AB33" i="21"/>
  <c r="AC33" i="21"/>
  <c r="AX33" i="21"/>
  <c r="AY33" i="21"/>
  <c r="AZ33" i="21"/>
  <c r="BA33" i="21"/>
  <c r="BV33" i="21"/>
  <c r="BW33" i="21"/>
  <c r="BX33" i="21"/>
  <c r="BY33" i="21"/>
  <c r="CT33" i="21"/>
  <c r="CU33" i="21"/>
  <c r="CV33" i="21"/>
  <c r="CW33" i="21"/>
  <c r="DR33" i="21"/>
  <c r="DS33" i="21"/>
  <c r="DT33" i="21"/>
  <c r="DU33" i="21"/>
  <c r="EP33" i="21"/>
  <c r="Z34" i="21"/>
  <c r="AA34" i="21"/>
  <c r="AB34" i="21"/>
  <c r="AC34" i="21"/>
  <c r="AX34" i="21"/>
  <c r="AY34" i="21"/>
  <c r="AZ34" i="21"/>
  <c r="BA34" i="21"/>
  <c r="BV34" i="21"/>
  <c r="BW34" i="21"/>
  <c r="BX34" i="21"/>
  <c r="BY34" i="21"/>
  <c r="CT34" i="21"/>
  <c r="CU34" i="21"/>
  <c r="CV34" i="21"/>
  <c r="CW34" i="21"/>
  <c r="DR34" i="21"/>
  <c r="DS34" i="21"/>
  <c r="DT34" i="21"/>
  <c r="DU34" i="21"/>
  <c r="EP34" i="21"/>
  <c r="Z35" i="21"/>
  <c r="AA35" i="21"/>
  <c r="AB35" i="21"/>
  <c r="AC35" i="21"/>
  <c r="AX35" i="21"/>
  <c r="AY35" i="21"/>
  <c r="AZ35" i="21"/>
  <c r="BA35" i="21"/>
  <c r="BV35" i="21"/>
  <c r="BW35" i="21"/>
  <c r="BX35" i="21"/>
  <c r="BY35" i="21"/>
  <c r="CT35" i="21"/>
  <c r="CU35" i="21"/>
  <c r="CV35" i="21"/>
  <c r="CW35" i="21"/>
  <c r="DR35" i="21"/>
  <c r="DS35" i="21"/>
  <c r="DT35" i="21"/>
  <c r="DU35" i="21"/>
  <c r="EP35" i="21"/>
  <c r="Z36" i="21"/>
  <c r="AA36" i="21"/>
  <c r="AB36" i="21"/>
  <c r="AC36" i="21"/>
  <c r="AX36" i="21"/>
  <c r="AY36" i="21"/>
  <c r="AZ36" i="21"/>
  <c r="BA36" i="21"/>
  <c r="BV36" i="21"/>
  <c r="BW36" i="21"/>
  <c r="BX36" i="21"/>
  <c r="BY36" i="21"/>
  <c r="CT36" i="21"/>
  <c r="CU36" i="21"/>
  <c r="CV36" i="21"/>
  <c r="CW36" i="21"/>
  <c r="DR36" i="21"/>
  <c r="DS36" i="21"/>
  <c r="DT36" i="21"/>
  <c r="DU36" i="21"/>
  <c r="EP36" i="21"/>
  <c r="Z37" i="21"/>
  <c r="AA37" i="21"/>
  <c r="AB37" i="21"/>
  <c r="AC37" i="21"/>
  <c r="AX37" i="21"/>
  <c r="AY37" i="21"/>
  <c r="AZ37" i="21"/>
  <c r="BA37" i="21"/>
  <c r="BV37" i="21"/>
  <c r="BW37" i="21"/>
  <c r="BX37" i="21"/>
  <c r="BY37" i="21"/>
  <c r="CT37" i="21"/>
  <c r="CU37" i="21"/>
  <c r="CV37" i="21"/>
  <c r="CW37" i="21"/>
  <c r="DR37" i="21"/>
  <c r="DS37" i="21"/>
  <c r="DT37" i="21"/>
  <c r="DU37" i="21"/>
  <c r="EP37" i="21"/>
  <c r="Z38" i="21"/>
  <c r="AA38" i="21"/>
  <c r="AB38" i="21"/>
  <c r="AC38" i="21"/>
  <c r="AX38" i="21"/>
  <c r="AY38" i="21"/>
  <c r="AZ38" i="21"/>
  <c r="BA38" i="21"/>
  <c r="BV38" i="21"/>
  <c r="BW38" i="21"/>
  <c r="BX38" i="21"/>
  <c r="BY38" i="21"/>
  <c r="CT38" i="21"/>
  <c r="CU38" i="21"/>
  <c r="CV38" i="21"/>
  <c r="CW38" i="21"/>
  <c r="DR38" i="21"/>
  <c r="DS38" i="21"/>
  <c r="DT38" i="21"/>
  <c r="DU38" i="21"/>
  <c r="EP38" i="21"/>
  <c r="Z39" i="21"/>
  <c r="AA39" i="21"/>
  <c r="AB39" i="21"/>
  <c r="AC39" i="21"/>
  <c r="AX39" i="21"/>
  <c r="AY39" i="21"/>
  <c r="AZ39" i="21"/>
  <c r="BA39" i="21"/>
  <c r="BV39" i="21"/>
  <c r="BW39" i="21"/>
  <c r="BX39" i="21"/>
  <c r="BY39" i="21"/>
  <c r="CT39" i="21"/>
  <c r="CU39" i="21"/>
  <c r="CV39" i="21"/>
  <c r="CW39" i="21"/>
  <c r="DR39" i="21"/>
  <c r="DS39" i="21"/>
  <c r="DT39" i="21"/>
  <c r="DU39" i="21"/>
  <c r="EP39" i="21"/>
  <c r="Z40" i="21"/>
  <c r="AA40" i="21"/>
  <c r="AB40" i="21"/>
  <c r="AC40" i="21"/>
  <c r="AX40" i="21"/>
  <c r="AY40" i="21"/>
  <c r="AZ40" i="21"/>
  <c r="BA40" i="21"/>
  <c r="BV40" i="21"/>
  <c r="BW40" i="21"/>
  <c r="BX40" i="21"/>
  <c r="BY40" i="21"/>
  <c r="CT40" i="21"/>
  <c r="CU40" i="21"/>
  <c r="CV40" i="21"/>
  <c r="CW40" i="21"/>
  <c r="DR40" i="21"/>
  <c r="DS40" i="21"/>
  <c r="DT40" i="21"/>
  <c r="DU40" i="21"/>
  <c r="EP40" i="21"/>
  <c r="Z41" i="21"/>
  <c r="AA41" i="21"/>
  <c r="AB41" i="21"/>
  <c r="AC41" i="21"/>
  <c r="AX41" i="21"/>
  <c r="AY41" i="21"/>
  <c r="AZ41" i="21"/>
  <c r="BA41" i="21"/>
  <c r="BV41" i="21"/>
  <c r="BW41" i="21"/>
  <c r="BX41" i="21"/>
  <c r="BY41" i="21"/>
  <c r="CT41" i="21"/>
  <c r="CU41" i="21"/>
  <c r="CV41" i="21"/>
  <c r="CW41" i="21"/>
  <c r="DR41" i="21"/>
  <c r="DS41" i="21"/>
  <c r="DT41" i="21"/>
  <c r="DU41" i="21"/>
  <c r="EP41" i="21"/>
  <c r="Z42" i="21"/>
  <c r="AA42" i="21"/>
  <c r="AB42" i="21"/>
  <c r="AC42" i="21"/>
  <c r="AX42" i="21"/>
  <c r="AY42" i="21"/>
  <c r="AZ42" i="21"/>
  <c r="BA42" i="21"/>
  <c r="BV42" i="21"/>
  <c r="BW42" i="21"/>
  <c r="BX42" i="21"/>
  <c r="BY42" i="21"/>
  <c r="CT42" i="21"/>
  <c r="CU42" i="21"/>
  <c r="CV42" i="21"/>
  <c r="CW42" i="21"/>
  <c r="DR42" i="21"/>
  <c r="DS42" i="21"/>
  <c r="DT42" i="21"/>
  <c r="DU42" i="21"/>
  <c r="EP42" i="21"/>
  <c r="Z43" i="21"/>
  <c r="AA43" i="21"/>
  <c r="AB43" i="21"/>
  <c r="AC43" i="21"/>
  <c r="AX43" i="21"/>
  <c r="AY43" i="21"/>
  <c r="AZ43" i="21"/>
  <c r="BA43" i="21"/>
  <c r="BV43" i="21"/>
  <c r="BW43" i="21"/>
  <c r="BX43" i="21"/>
  <c r="BY43" i="21"/>
  <c r="CT43" i="21"/>
  <c r="CU43" i="21"/>
  <c r="CV43" i="21"/>
  <c r="CW43" i="21"/>
  <c r="DR43" i="21"/>
  <c r="DS43" i="21"/>
  <c r="DT43" i="21"/>
  <c r="DU43" i="21"/>
  <c r="EP43" i="21"/>
  <c r="Z44" i="21"/>
  <c r="AA44" i="21"/>
  <c r="AB44" i="21"/>
  <c r="AC44" i="21"/>
  <c r="AX44" i="21"/>
  <c r="AY44" i="21"/>
  <c r="AZ44" i="21"/>
  <c r="BA44" i="21"/>
  <c r="BV44" i="21"/>
  <c r="BW44" i="21"/>
  <c r="BX44" i="21"/>
  <c r="BY44" i="21"/>
  <c r="CT44" i="21"/>
  <c r="CU44" i="21"/>
  <c r="CV44" i="21"/>
  <c r="CW44" i="21"/>
  <c r="DR44" i="21"/>
  <c r="DS44" i="21"/>
  <c r="DT44" i="21"/>
  <c r="DU44" i="21"/>
  <c r="EP44" i="21"/>
  <c r="Z45" i="21"/>
  <c r="AA45" i="21"/>
  <c r="AB45" i="21"/>
  <c r="AC45" i="21"/>
  <c r="AX45" i="21"/>
  <c r="AY45" i="21"/>
  <c r="AZ45" i="21"/>
  <c r="BA45" i="21"/>
  <c r="BV45" i="21"/>
  <c r="BW45" i="21"/>
  <c r="BX45" i="21"/>
  <c r="BY45" i="21"/>
  <c r="CT45" i="21"/>
  <c r="CU45" i="21"/>
  <c r="CV45" i="21"/>
  <c r="CW45" i="21"/>
  <c r="DR45" i="21"/>
  <c r="DS45" i="21"/>
  <c r="DT45" i="21"/>
  <c r="DU45" i="21"/>
  <c r="EP45" i="21"/>
  <c r="Z46" i="21"/>
  <c r="AA46" i="21"/>
  <c r="AB46" i="21"/>
  <c r="AC46" i="21"/>
  <c r="AX46" i="21"/>
  <c r="AY46" i="21"/>
  <c r="AZ46" i="21"/>
  <c r="BA46" i="21"/>
  <c r="BV46" i="21"/>
  <c r="BW46" i="21"/>
  <c r="BX46" i="21"/>
  <c r="BY46" i="21"/>
  <c r="CT46" i="21"/>
  <c r="CU46" i="21"/>
  <c r="CV46" i="21"/>
  <c r="CW46" i="21"/>
  <c r="DR46" i="21"/>
  <c r="DS46" i="21"/>
  <c r="DT46" i="21"/>
  <c r="DU46" i="21"/>
  <c r="EP46" i="21"/>
  <c r="Z47" i="21"/>
  <c r="AA47" i="21"/>
  <c r="AB47" i="21"/>
  <c r="AC47" i="21"/>
  <c r="AX47" i="21"/>
  <c r="AY47" i="21"/>
  <c r="AZ47" i="21"/>
  <c r="BA47" i="21"/>
  <c r="BV47" i="21"/>
  <c r="BW47" i="21"/>
  <c r="BX47" i="21"/>
  <c r="BY47" i="21"/>
  <c r="CT47" i="21"/>
  <c r="CU47" i="21"/>
  <c r="CV47" i="21"/>
  <c r="CW47" i="21"/>
  <c r="DR47" i="21"/>
  <c r="DS47" i="21"/>
  <c r="DT47" i="21"/>
  <c r="DU47" i="21"/>
  <c r="EP47" i="21"/>
  <c r="Z48" i="21"/>
  <c r="AA48" i="21"/>
  <c r="AB48" i="21"/>
  <c r="AC48" i="21"/>
  <c r="AX48" i="21"/>
  <c r="AY48" i="21"/>
  <c r="AZ48" i="21"/>
  <c r="BA48" i="21"/>
  <c r="BV48" i="21"/>
  <c r="BW48" i="21"/>
  <c r="BX48" i="21"/>
  <c r="BY48" i="21"/>
  <c r="CT48" i="21"/>
  <c r="CU48" i="21"/>
  <c r="CV48" i="21"/>
  <c r="CW48" i="21"/>
  <c r="DR48" i="21"/>
  <c r="DS48" i="21"/>
  <c r="DT48" i="21"/>
  <c r="DU48" i="21"/>
  <c r="EP48" i="21"/>
  <c r="Z49" i="21"/>
  <c r="AA49" i="21"/>
  <c r="AB49" i="21"/>
  <c r="AC49" i="21"/>
  <c r="AX49" i="21"/>
  <c r="AY49" i="21"/>
  <c r="AZ49" i="21"/>
  <c r="BA49" i="21"/>
  <c r="BV49" i="21"/>
  <c r="BW49" i="21"/>
  <c r="BX49" i="21"/>
  <c r="BY49" i="21"/>
  <c r="CT49" i="21"/>
  <c r="CU49" i="21"/>
  <c r="CV49" i="21"/>
  <c r="CW49" i="21"/>
  <c r="DR49" i="21"/>
  <c r="DS49" i="21"/>
  <c r="DT49" i="21"/>
  <c r="DU49" i="21"/>
  <c r="EP49" i="21"/>
  <c r="Z50" i="21"/>
  <c r="AA50" i="21"/>
  <c r="AB50" i="21"/>
  <c r="AC50" i="21"/>
  <c r="AX50" i="21"/>
  <c r="AY50" i="21"/>
  <c r="AZ50" i="21"/>
  <c r="BA50" i="21"/>
  <c r="BV50" i="21"/>
  <c r="BW50" i="21"/>
  <c r="BX50" i="21"/>
  <c r="BY50" i="21"/>
  <c r="CT50" i="21"/>
  <c r="CU50" i="21"/>
  <c r="CV50" i="21"/>
  <c r="CW50" i="21"/>
  <c r="DR50" i="21"/>
  <c r="DS50" i="21"/>
  <c r="DT50" i="21"/>
  <c r="DU50" i="21"/>
  <c r="EP50" i="21"/>
  <c r="Z51" i="21"/>
  <c r="AA51" i="21"/>
  <c r="AB51" i="21"/>
  <c r="AC51" i="21"/>
  <c r="AX51" i="21"/>
  <c r="AY51" i="21"/>
  <c r="AZ51" i="21"/>
  <c r="BA51" i="21"/>
  <c r="BV51" i="21"/>
  <c r="BW51" i="21"/>
  <c r="BX51" i="21"/>
  <c r="BY51" i="21"/>
  <c r="CT51" i="21"/>
  <c r="CU51" i="21"/>
  <c r="CV51" i="21"/>
  <c r="CW51" i="21"/>
  <c r="DR51" i="21"/>
  <c r="DS51" i="21"/>
  <c r="DT51" i="21"/>
  <c r="DU51" i="21"/>
  <c r="EP51" i="21"/>
  <c r="Z52" i="21"/>
  <c r="AA52" i="21"/>
  <c r="AB52" i="21"/>
  <c r="AC52" i="21"/>
  <c r="AX52" i="21"/>
  <c r="AY52" i="21"/>
  <c r="AZ52" i="21"/>
  <c r="BA52" i="21"/>
  <c r="BV52" i="21"/>
  <c r="BW52" i="21"/>
  <c r="BX52" i="21"/>
  <c r="BY52" i="21"/>
  <c r="CT52" i="21"/>
  <c r="CU52" i="21"/>
  <c r="CV52" i="21"/>
  <c r="CW52" i="21"/>
  <c r="DR52" i="21"/>
  <c r="DS52" i="21"/>
  <c r="DT52" i="21"/>
  <c r="DU52" i="21"/>
  <c r="EP52" i="21"/>
  <c r="Z53" i="21"/>
  <c r="AA53" i="21"/>
  <c r="AB53" i="21"/>
  <c r="AC53" i="21"/>
  <c r="AX53" i="21"/>
  <c r="AY53" i="21"/>
  <c r="AZ53" i="21"/>
  <c r="BA53" i="21"/>
  <c r="BV53" i="21"/>
  <c r="BW53" i="21"/>
  <c r="BX53" i="21"/>
  <c r="BY53" i="21"/>
  <c r="CT53" i="21"/>
  <c r="CU53" i="21"/>
  <c r="CV53" i="21"/>
  <c r="CW53" i="21"/>
  <c r="DR53" i="21"/>
  <c r="DS53" i="21"/>
  <c r="DT53" i="21"/>
  <c r="DU53" i="21"/>
  <c r="EP53" i="21"/>
  <c r="Z54" i="21"/>
  <c r="AA54" i="21"/>
  <c r="AB54" i="21"/>
  <c r="AC54" i="21"/>
  <c r="AX54" i="21"/>
  <c r="AY54" i="21"/>
  <c r="AZ54" i="21"/>
  <c r="BA54" i="21"/>
  <c r="BV54" i="21"/>
  <c r="BW54" i="21"/>
  <c r="BX54" i="21"/>
  <c r="BY54" i="21"/>
  <c r="CT54" i="21"/>
  <c r="CU54" i="21"/>
  <c r="CV54" i="21"/>
  <c r="CW54" i="21"/>
  <c r="DR54" i="21"/>
  <c r="DS54" i="21"/>
  <c r="DT54" i="21"/>
  <c r="DU54" i="21"/>
  <c r="EP54" i="21"/>
  <c r="Z55" i="21"/>
  <c r="AA55" i="21"/>
  <c r="AB55" i="21"/>
  <c r="AC55" i="21"/>
  <c r="AX55" i="21"/>
  <c r="AY55" i="21"/>
  <c r="AZ55" i="21"/>
  <c r="BA55" i="21"/>
  <c r="BV55" i="21"/>
  <c r="BW55" i="21"/>
  <c r="BX55" i="21"/>
  <c r="BY55" i="21"/>
  <c r="CT55" i="21"/>
  <c r="CU55" i="21"/>
  <c r="CV55" i="21"/>
  <c r="CW55" i="21"/>
  <c r="DR55" i="21"/>
  <c r="DS55" i="21"/>
  <c r="DT55" i="21"/>
  <c r="DU55" i="21"/>
  <c r="EP55" i="21"/>
  <c r="Z56" i="21"/>
  <c r="AA56" i="21"/>
  <c r="AB56" i="21"/>
  <c r="AC56" i="21"/>
  <c r="AX56" i="21"/>
  <c r="AY56" i="21"/>
  <c r="AZ56" i="21"/>
  <c r="BA56" i="21"/>
  <c r="BV56" i="21"/>
  <c r="BW56" i="21"/>
  <c r="BX56" i="21"/>
  <c r="BY56" i="21"/>
  <c r="CT56" i="21"/>
  <c r="CU56" i="21"/>
  <c r="CV56" i="21"/>
  <c r="CW56" i="21"/>
  <c r="DR56" i="21"/>
  <c r="DS56" i="21"/>
  <c r="DT56" i="21"/>
  <c r="DU56" i="21"/>
  <c r="EP56" i="21"/>
  <c r="Z57" i="21"/>
  <c r="AA57" i="21"/>
  <c r="AB57" i="21"/>
  <c r="AC57" i="21"/>
  <c r="AX57" i="21"/>
  <c r="AY57" i="21"/>
  <c r="AZ57" i="21"/>
  <c r="BA57" i="21"/>
  <c r="BV57" i="21"/>
  <c r="BW57" i="21"/>
  <c r="BX57" i="21"/>
  <c r="BY57" i="21"/>
  <c r="CT57" i="21"/>
  <c r="CU57" i="21"/>
  <c r="CV57" i="21"/>
  <c r="CW57" i="21"/>
  <c r="DR57" i="21"/>
  <c r="DS57" i="21"/>
  <c r="DT57" i="21"/>
  <c r="DU57" i="21"/>
  <c r="EP57" i="21"/>
  <c r="Z58" i="21"/>
  <c r="AA58" i="21"/>
  <c r="AB58" i="21"/>
  <c r="AC58" i="21"/>
  <c r="AX58" i="21"/>
  <c r="AY58" i="21"/>
  <c r="AZ58" i="21"/>
  <c r="BA58" i="21"/>
  <c r="BV58" i="21"/>
  <c r="BW58" i="21"/>
  <c r="BX58" i="21"/>
  <c r="BY58" i="21"/>
  <c r="CT58" i="21"/>
  <c r="CU58" i="21"/>
  <c r="CV58" i="21"/>
  <c r="CW58" i="21"/>
  <c r="DR58" i="21"/>
  <c r="DS58" i="21"/>
  <c r="DT58" i="21"/>
  <c r="DU58" i="21"/>
  <c r="EP58" i="21"/>
  <c r="Z59" i="21"/>
  <c r="AA59" i="21"/>
  <c r="AB59" i="21"/>
  <c r="AC59" i="21"/>
  <c r="AX59" i="21"/>
  <c r="AY59" i="21"/>
  <c r="AZ59" i="21"/>
  <c r="BA59" i="21"/>
  <c r="BV59" i="21"/>
  <c r="BW59" i="21"/>
  <c r="BX59" i="21"/>
  <c r="BY59" i="21"/>
  <c r="CT59" i="21"/>
  <c r="CU59" i="21"/>
  <c r="CV59" i="21"/>
  <c r="CW59" i="21"/>
  <c r="DR59" i="21"/>
  <c r="DS59" i="21"/>
  <c r="DT59" i="21"/>
  <c r="DU59" i="21"/>
  <c r="EP59" i="21"/>
  <c r="Z60" i="21"/>
  <c r="AA60" i="21"/>
  <c r="AB60" i="21"/>
  <c r="AC60" i="21"/>
  <c r="AX60" i="21"/>
  <c r="AY60" i="21"/>
  <c r="AZ60" i="21"/>
  <c r="BA60" i="21"/>
  <c r="BV60" i="21"/>
  <c r="BW60" i="21"/>
  <c r="BX60" i="21"/>
  <c r="BY60" i="21"/>
  <c r="CT60" i="21"/>
  <c r="CU60" i="21"/>
  <c r="CV60" i="21"/>
  <c r="CW60" i="21"/>
  <c r="DR60" i="21"/>
  <c r="DS60" i="21"/>
  <c r="DT60" i="21"/>
  <c r="DU60" i="21"/>
  <c r="EP60" i="21"/>
  <c r="Z61" i="21"/>
  <c r="AA61" i="21"/>
  <c r="AB61" i="21"/>
  <c r="AC61" i="21"/>
  <c r="AX61" i="21"/>
  <c r="AY61" i="21"/>
  <c r="AZ61" i="21"/>
  <c r="BA61" i="21"/>
  <c r="BV61" i="21"/>
  <c r="BW61" i="21"/>
  <c r="BX61" i="21"/>
  <c r="BY61" i="21"/>
  <c r="CT61" i="21"/>
  <c r="CU61" i="21"/>
  <c r="CV61" i="21"/>
  <c r="CW61" i="21"/>
  <c r="DR61" i="21"/>
  <c r="DS61" i="21"/>
  <c r="DT61" i="21"/>
  <c r="DU61" i="21"/>
  <c r="EP61" i="21"/>
  <c r="Z62" i="21"/>
  <c r="AA62" i="21"/>
  <c r="AB62" i="21"/>
  <c r="AC62" i="21"/>
  <c r="AX62" i="21"/>
  <c r="AY62" i="21"/>
  <c r="AZ62" i="21"/>
  <c r="BA62" i="21"/>
  <c r="BV62" i="21"/>
  <c r="BW62" i="21"/>
  <c r="BX62" i="21"/>
  <c r="BY62" i="21"/>
  <c r="CT62" i="21"/>
  <c r="CU62" i="21"/>
  <c r="CV62" i="21"/>
  <c r="CW62" i="21"/>
  <c r="DR62" i="21"/>
  <c r="DS62" i="21"/>
  <c r="DT62" i="21"/>
  <c r="DU62" i="21"/>
  <c r="EP62" i="21"/>
  <c r="Z63" i="21"/>
  <c r="AA63" i="21"/>
  <c r="AB63" i="21"/>
  <c r="AC63" i="21"/>
  <c r="AX63" i="21"/>
  <c r="AY63" i="21"/>
  <c r="AZ63" i="21"/>
  <c r="BA63" i="21"/>
  <c r="BV63" i="21"/>
  <c r="BW63" i="21"/>
  <c r="BX63" i="21"/>
  <c r="BY63" i="21"/>
  <c r="CT63" i="21"/>
  <c r="CU63" i="21"/>
  <c r="CV63" i="21"/>
  <c r="CW63" i="21"/>
  <c r="DR63" i="21"/>
  <c r="DS63" i="21"/>
  <c r="DT63" i="21"/>
  <c r="DU63" i="21"/>
  <c r="EP63" i="21"/>
  <c r="Z64" i="21"/>
  <c r="AA64" i="21"/>
  <c r="AB64" i="21"/>
  <c r="AC64" i="21"/>
  <c r="AX64" i="21"/>
  <c r="AY64" i="21"/>
  <c r="AZ64" i="21"/>
  <c r="BA64" i="21"/>
  <c r="BV64" i="21"/>
  <c r="BW64" i="21"/>
  <c r="BX64" i="21"/>
  <c r="BY64" i="21"/>
  <c r="CT64" i="21"/>
  <c r="CU64" i="21"/>
  <c r="CV64" i="21"/>
  <c r="CW64" i="21"/>
  <c r="DR64" i="21"/>
  <c r="DS64" i="21"/>
  <c r="DT64" i="21"/>
  <c r="DU64" i="21"/>
  <c r="EP64" i="21"/>
  <c r="Z65" i="21"/>
  <c r="AA65" i="21"/>
  <c r="AB65" i="21"/>
  <c r="AC65" i="21"/>
  <c r="AX65" i="21"/>
  <c r="AY65" i="21"/>
  <c r="AZ65" i="21"/>
  <c r="BA65" i="21"/>
  <c r="BV65" i="21"/>
  <c r="BW65" i="21"/>
  <c r="BX65" i="21"/>
  <c r="BY65" i="21"/>
  <c r="CT65" i="21"/>
  <c r="CU65" i="21"/>
  <c r="CV65" i="21"/>
  <c r="CW65" i="21"/>
  <c r="DR65" i="21"/>
  <c r="DS65" i="21"/>
  <c r="DT65" i="21"/>
  <c r="DU65" i="21"/>
  <c r="EP65" i="21"/>
  <c r="Z66" i="21"/>
  <c r="AA66" i="21"/>
  <c r="AB66" i="21"/>
  <c r="AC66" i="21"/>
  <c r="AX66" i="21"/>
  <c r="AY66" i="21"/>
  <c r="AZ66" i="21"/>
  <c r="BA66" i="21"/>
  <c r="BV66" i="21"/>
  <c r="BW66" i="21"/>
  <c r="BX66" i="21"/>
  <c r="BY66" i="21"/>
  <c r="CT66" i="21"/>
  <c r="CU66" i="21"/>
  <c r="CV66" i="21"/>
  <c r="CW66" i="21"/>
  <c r="DR66" i="21"/>
  <c r="DS66" i="21"/>
  <c r="DT66" i="21"/>
  <c r="DU66" i="21"/>
  <c r="EP66" i="21"/>
  <c r="Z67" i="21"/>
  <c r="AA67" i="21"/>
  <c r="AB67" i="21"/>
  <c r="AC67" i="21"/>
  <c r="AX67" i="21"/>
  <c r="AY67" i="21"/>
  <c r="AZ67" i="21"/>
  <c r="BA67" i="21"/>
  <c r="BV67" i="21"/>
  <c r="BW67" i="21"/>
  <c r="BX67" i="21"/>
  <c r="BY67" i="21"/>
  <c r="CT67" i="21"/>
  <c r="CU67" i="21"/>
  <c r="CV67" i="21"/>
  <c r="CW67" i="21"/>
  <c r="DR67" i="21"/>
  <c r="DS67" i="21"/>
  <c r="DT67" i="21"/>
  <c r="DU67" i="21"/>
  <c r="EP67" i="21"/>
  <c r="Z68" i="21"/>
  <c r="AA68" i="21"/>
  <c r="AB68" i="21"/>
  <c r="AC68" i="21"/>
  <c r="AX68" i="21"/>
  <c r="AY68" i="21"/>
  <c r="AZ68" i="21"/>
  <c r="BA68" i="21"/>
  <c r="BV68" i="21"/>
  <c r="BW68" i="21"/>
  <c r="BX68" i="21"/>
  <c r="BY68" i="21"/>
  <c r="CT68" i="21"/>
  <c r="CU68" i="21"/>
  <c r="CV68" i="21"/>
  <c r="CW68" i="21"/>
  <c r="DR68" i="21"/>
  <c r="DS68" i="21"/>
  <c r="DT68" i="21"/>
  <c r="DU68" i="21"/>
  <c r="EP68" i="21"/>
  <c r="Z69" i="21"/>
  <c r="AA69" i="21"/>
  <c r="AB69" i="21"/>
  <c r="AC69" i="21"/>
  <c r="AX69" i="21"/>
  <c r="AY69" i="21"/>
  <c r="AZ69" i="21"/>
  <c r="BA69" i="21"/>
  <c r="BV69" i="21"/>
  <c r="BW69" i="21"/>
  <c r="BX69" i="21"/>
  <c r="BY69" i="21"/>
  <c r="CT69" i="21"/>
  <c r="CU69" i="21"/>
  <c r="CV69" i="21"/>
  <c r="CW69" i="21"/>
  <c r="DR69" i="21"/>
  <c r="DS69" i="21"/>
  <c r="DT69" i="21"/>
  <c r="DU69" i="21"/>
  <c r="EP69" i="21"/>
  <c r="Z70" i="21"/>
  <c r="AA70" i="21"/>
  <c r="AB70" i="21"/>
  <c r="AC70" i="21"/>
  <c r="AX70" i="21"/>
  <c r="AY70" i="21"/>
  <c r="AZ70" i="21"/>
  <c r="BA70" i="21"/>
  <c r="BV70" i="21"/>
  <c r="BW70" i="21"/>
  <c r="BX70" i="21"/>
  <c r="BY70" i="21"/>
  <c r="CT70" i="21"/>
  <c r="CU70" i="21"/>
  <c r="CV70" i="21"/>
  <c r="CW70" i="21"/>
  <c r="DR70" i="21"/>
  <c r="DS70" i="21"/>
  <c r="DT70" i="21"/>
  <c r="DU70" i="21"/>
  <c r="EP70" i="21"/>
  <c r="Z71" i="21"/>
  <c r="AA71" i="21"/>
  <c r="AB71" i="21"/>
  <c r="AC71" i="21"/>
  <c r="AX71" i="21"/>
  <c r="AY71" i="21"/>
  <c r="AZ71" i="21"/>
  <c r="BA71" i="21"/>
  <c r="BV71" i="21"/>
  <c r="BW71" i="21"/>
  <c r="BX71" i="21"/>
  <c r="BY71" i="21"/>
  <c r="CT71" i="21"/>
  <c r="CU71" i="21"/>
  <c r="CV71" i="21"/>
  <c r="CW71" i="21"/>
  <c r="DR71" i="21"/>
  <c r="DS71" i="21"/>
  <c r="DT71" i="21"/>
  <c r="DU71" i="21"/>
  <c r="EP71" i="21"/>
  <c r="Z72" i="21"/>
  <c r="AA72" i="21"/>
  <c r="AB72" i="21"/>
  <c r="AC72" i="21"/>
  <c r="AX72" i="21"/>
  <c r="AY72" i="21"/>
  <c r="AZ72" i="21"/>
  <c r="BA72" i="21"/>
  <c r="BV72" i="21"/>
  <c r="BW72" i="21"/>
  <c r="BX72" i="21"/>
  <c r="BY72" i="21"/>
  <c r="CT72" i="21"/>
  <c r="CU72" i="21"/>
  <c r="CV72" i="21"/>
  <c r="CW72" i="21"/>
  <c r="DR72" i="21"/>
  <c r="DS72" i="21"/>
  <c r="DT72" i="21"/>
  <c r="DU72" i="21"/>
  <c r="EP72" i="21"/>
  <c r="Z73" i="21"/>
  <c r="AA73" i="21"/>
  <c r="AB73" i="21"/>
  <c r="AC73" i="21"/>
  <c r="AX73" i="21"/>
  <c r="AY73" i="21"/>
  <c r="AZ73" i="21"/>
  <c r="BA73" i="21"/>
  <c r="BV73" i="21"/>
  <c r="BW73" i="21"/>
  <c r="BX73" i="21"/>
  <c r="BY73" i="21"/>
  <c r="CT73" i="21"/>
  <c r="CU73" i="21"/>
  <c r="CV73" i="21"/>
  <c r="CW73" i="21"/>
  <c r="DR73" i="21"/>
  <c r="DS73" i="21"/>
  <c r="DT73" i="21"/>
  <c r="DU73" i="21"/>
  <c r="EP73" i="21"/>
  <c r="Z74" i="21"/>
  <c r="AA74" i="21"/>
  <c r="AB74" i="21"/>
  <c r="AC74" i="21"/>
  <c r="AX74" i="21"/>
  <c r="AY74" i="21"/>
  <c r="AZ74" i="21"/>
  <c r="BA74" i="21"/>
  <c r="BV74" i="21"/>
  <c r="BW74" i="21"/>
  <c r="BX74" i="21"/>
  <c r="BY74" i="21"/>
  <c r="CT74" i="21"/>
  <c r="CU74" i="21"/>
  <c r="CV74" i="21"/>
  <c r="CW74" i="21"/>
  <c r="DR74" i="21"/>
  <c r="DS74" i="21"/>
  <c r="DT74" i="21"/>
  <c r="DU74" i="21"/>
  <c r="EP74" i="21"/>
  <c r="Z75" i="21"/>
  <c r="AA75" i="21"/>
  <c r="AB75" i="21"/>
  <c r="AC75" i="21"/>
  <c r="AX75" i="21"/>
  <c r="AY75" i="21"/>
  <c r="AZ75" i="21"/>
  <c r="BA75" i="21"/>
  <c r="BV75" i="21"/>
  <c r="BW75" i="21"/>
  <c r="BX75" i="21"/>
  <c r="BY75" i="21"/>
  <c r="CT75" i="21"/>
  <c r="CU75" i="21"/>
  <c r="CV75" i="21"/>
  <c r="CW75" i="21"/>
  <c r="DR75" i="21"/>
  <c r="DS75" i="21"/>
  <c r="DT75" i="21"/>
  <c r="DU75" i="21"/>
  <c r="EP75" i="21"/>
  <c r="Z76" i="21"/>
  <c r="AA76" i="21"/>
  <c r="AB76" i="21"/>
  <c r="AC76" i="21"/>
  <c r="AX76" i="21"/>
  <c r="AY76" i="21"/>
  <c r="AZ76" i="21"/>
  <c r="BA76" i="21"/>
  <c r="BV76" i="21"/>
  <c r="BW76" i="21"/>
  <c r="BX76" i="21"/>
  <c r="BY76" i="21"/>
  <c r="CT76" i="21"/>
  <c r="CU76" i="21"/>
  <c r="CV76" i="21"/>
  <c r="CW76" i="21"/>
  <c r="DR76" i="21"/>
  <c r="DS76" i="21"/>
  <c r="DT76" i="21"/>
  <c r="DU76" i="21"/>
  <c r="EP76" i="21"/>
  <c r="Z77" i="21"/>
  <c r="AA77" i="21"/>
  <c r="AB77" i="21"/>
  <c r="AC77" i="21"/>
  <c r="AX77" i="21"/>
  <c r="AY77" i="21"/>
  <c r="AZ77" i="21"/>
  <c r="BA77" i="21"/>
  <c r="BV77" i="21"/>
  <c r="BW77" i="21"/>
  <c r="BX77" i="21"/>
  <c r="BY77" i="21"/>
  <c r="CT77" i="21"/>
  <c r="CU77" i="21"/>
  <c r="CV77" i="21"/>
  <c r="CW77" i="21"/>
  <c r="DR77" i="21"/>
  <c r="DS77" i="21"/>
  <c r="DT77" i="21"/>
  <c r="DU77" i="21"/>
  <c r="EP77" i="21"/>
  <c r="Z78" i="21"/>
  <c r="AA78" i="21"/>
  <c r="AB78" i="21"/>
  <c r="AC78" i="21"/>
  <c r="AX78" i="21"/>
  <c r="AY78" i="21"/>
  <c r="AZ78" i="21"/>
  <c r="BA78" i="21"/>
  <c r="BV78" i="21"/>
  <c r="BW78" i="21"/>
  <c r="BX78" i="21"/>
  <c r="BY78" i="21"/>
  <c r="CT78" i="21"/>
  <c r="CU78" i="21"/>
  <c r="CV78" i="21"/>
  <c r="CW78" i="21"/>
  <c r="DR78" i="21"/>
  <c r="DS78" i="21"/>
  <c r="DT78" i="21"/>
  <c r="DU78" i="21"/>
  <c r="EP78" i="21"/>
  <c r="Z79" i="21"/>
  <c r="AA79" i="21"/>
  <c r="AB79" i="21"/>
  <c r="AC79" i="21"/>
  <c r="AX79" i="21"/>
  <c r="AY79" i="21"/>
  <c r="AZ79" i="21"/>
  <c r="BA79" i="21"/>
  <c r="BV79" i="21"/>
  <c r="BW79" i="21"/>
  <c r="BX79" i="21"/>
  <c r="BY79" i="21"/>
  <c r="CT79" i="21"/>
  <c r="CU79" i="21"/>
  <c r="CV79" i="21"/>
  <c r="CW79" i="21"/>
  <c r="DR79" i="21"/>
  <c r="DS79" i="21"/>
  <c r="DT79" i="21"/>
  <c r="DU79" i="21"/>
  <c r="EP79" i="21"/>
  <c r="Z80" i="21"/>
  <c r="AA80" i="21"/>
  <c r="AB80" i="21"/>
  <c r="AC80" i="21"/>
  <c r="AX80" i="21"/>
  <c r="AY80" i="21"/>
  <c r="AZ80" i="21"/>
  <c r="BA80" i="21"/>
  <c r="BV80" i="21"/>
  <c r="BW80" i="21"/>
  <c r="BX80" i="21"/>
  <c r="BY80" i="21"/>
  <c r="CT80" i="21"/>
  <c r="CU80" i="21"/>
  <c r="CV80" i="21"/>
  <c r="CW80" i="21"/>
  <c r="DR80" i="21"/>
  <c r="DS80" i="21"/>
  <c r="DT80" i="21"/>
  <c r="DU80" i="21"/>
  <c r="EP80" i="21"/>
  <c r="Z81" i="21"/>
  <c r="AA81" i="21"/>
  <c r="AB81" i="21"/>
  <c r="AC81" i="21"/>
  <c r="AX81" i="21"/>
  <c r="AY81" i="21"/>
  <c r="AZ81" i="21"/>
  <c r="BA81" i="21"/>
  <c r="BV81" i="21"/>
  <c r="BW81" i="21"/>
  <c r="BX81" i="21"/>
  <c r="BY81" i="21"/>
  <c r="CT81" i="21"/>
  <c r="CU81" i="21"/>
  <c r="CV81" i="21"/>
  <c r="CW81" i="21"/>
  <c r="DR81" i="21"/>
  <c r="DS81" i="21"/>
  <c r="DT81" i="21"/>
  <c r="DU81" i="21"/>
  <c r="EP81" i="21"/>
  <c r="Z82" i="21"/>
  <c r="AA82" i="21"/>
  <c r="AB82" i="21"/>
  <c r="AC82" i="21"/>
  <c r="AX82" i="21"/>
  <c r="AY82" i="21"/>
  <c r="AZ82" i="21"/>
  <c r="BA82" i="21"/>
  <c r="BV82" i="21"/>
  <c r="BW82" i="21"/>
  <c r="BX82" i="21"/>
  <c r="BY82" i="21"/>
  <c r="CT82" i="21"/>
  <c r="CU82" i="21"/>
  <c r="CV82" i="21"/>
  <c r="CW82" i="21"/>
  <c r="DR82" i="21"/>
  <c r="DS82" i="21"/>
  <c r="DT82" i="21"/>
  <c r="DU82" i="21"/>
  <c r="EP82" i="21"/>
  <c r="Z83" i="21"/>
  <c r="AA83" i="21"/>
  <c r="AB83" i="21"/>
  <c r="AC83" i="21"/>
  <c r="AX83" i="21"/>
  <c r="AY83" i="21"/>
  <c r="AZ83" i="21"/>
  <c r="BA83" i="21"/>
  <c r="BV83" i="21"/>
  <c r="BW83" i="21"/>
  <c r="BX83" i="21"/>
  <c r="BY83" i="21"/>
  <c r="CT83" i="21"/>
  <c r="CU83" i="21"/>
  <c r="CV83" i="21"/>
  <c r="CW83" i="21"/>
  <c r="DR83" i="21"/>
  <c r="DS83" i="21"/>
  <c r="DT83" i="21"/>
  <c r="DU83" i="21"/>
  <c r="EP83" i="21"/>
  <c r="Z84" i="21"/>
  <c r="AA84" i="21"/>
  <c r="AB84" i="21"/>
  <c r="AC84" i="21"/>
  <c r="AX84" i="21"/>
  <c r="AY84" i="21"/>
  <c r="AZ84" i="21"/>
  <c r="BA84" i="21"/>
  <c r="BV84" i="21"/>
  <c r="BW84" i="21"/>
  <c r="BX84" i="21"/>
  <c r="BY84" i="21"/>
  <c r="CT84" i="21"/>
  <c r="CU84" i="21"/>
  <c r="CV84" i="21"/>
  <c r="CW84" i="21"/>
  <c r="DR84" i="21"/>
  <c r="DS84" i="21"/>
  <c r="DT84" i="21"/>
  <c r="DU84" i="21"/>
  <c r="EP84" i="21"/>
  <c r="Z85" i="21"/>
  <c r="AA85" i="21"/>
  <c r="AB85" i="21"/>
  <c r="AC85" i="21"/>
  <c r="AX85" i="21"/>
  <c r="AY85" i="21"/>
  <c r="AZ85" i="21"/>
  <c r="BA85" i="21"/>
  <c r="BV85" i="21"/>
  <c r="BW85" i="21"/>
  <c r="BX85" i="21"/>
  <c r="BY85" i="21"/>
  <c r="CT85" i="21"/>
  <c r="CU85" i="21"/>
  <c r="CV85" i="21"/>
  <c r="CW85" i="21"/>
  <c r="DR85" i="21"/>
  <c r="DS85" i="21"/>
  <c r="DT85" i="21"/>
  <c r="DU85" i="21"/>
  <c r="EP85" i="21"/>
  <c r="Z86" i="21"/>
  <c r="AA86" i="21"/>
  <c r="AB86" i="21"/>
  <c r="AC86" i="21"/>
  <c r="AX86" i="21"/>
  <c r="AY86" i="21"/>
  <c r="AZ86" i="21"/>
  <c r="BA86" i="21"/>
  <c r="BV86" i="21"/>
  <c r="BW86" i="21"/>
  <c r="BX86" i="21"/>
  <c r="BY86" i="21"/>
  <c r="CT86" i="21"/>
  <c r="CU86" i="21"/>
  <c r="CV86" i="21"/>
  <c r="CW86" i="21"/>
  <c r="DR86" i="21"/>
  <c r="DS86" i="21"/>
  <c r="DT86" i="21"/>
  <c r="DU86" i="21"/>
  <c r="EP86" i="21"/>
  <c r="Z87" i="21"/>
  <c r="AA87" i="21"/>
  <c r="AB87" i="21"/>
  <c r="AC87" i="21"/>
  <c r="AX87" i="21"/>
  <c r="AY87" i="21"/>
  <c r="AZ87" i="21"/>
  <c r="BA87" i="21"/>
  <c r="BV87" i="21"/>
  <c r="BW87" i="21"/>
  <c r="BX87" i="21"/>
  <c r="BY87" i="21"/>
  <c r="CT87" i="21"/>
  <c r="CU87" i="21"/>
  <c r="CV87" i="21"/>
  <c r="CW87" i="21"/>
  <c r="DR87" i="21"/>
  <c r="DS87" i="21"/>
  <c r="DT87" i="21"/>
  <c r="DU87" i="21"/>
  <c r="EP87" i="21"/>
  <c r="Z88" i="21"/>
  <c r="AA88" i="21"/>
  <c r="AB88" i="21"/>
  <c r="AC88" i="21"/>
  <c r="AX88" i="21"/>
  <c r="AY88" i="21"/>
  <c r="AZ88" i="21"/>
  <c r="BA88" i="21"/>
  <c r="BV88" i="21"/>
  <c r="BW88" i="21"/>
  <c r="BX88" i="21"/>
  <c r="BY88" i="21"/>
  <c r="CT88" i="21"/>
  <c r="CU88" i="21"/>
  <c r="CV88" i="21"/>
  <c r="CW88" i="21"/>
  <c r="DR88" i="21"/>
  <c r="DS88" i="21"/>
  <c r="DT88" i="21"/>
  <c r="DU88" i="21"/>
  <c r="EP88" i="21"/>
  <c r="Z89" i="21"/>
  <c r="AA89" i="21"/>
  <c r="AB89" i="21"/>
  <c r="AC89" i="21"/>
  <c r="AX89" i="21"/>
  <c r="AY89" i="21"/>
  <c r="AZ89" i="21"/>
  <c r="BA89" i="21"/>
  <c r="BV89" i="21"/>
  <c r="BW89" i="21"/>
  <c r="BX89" i="21"/>
  <c r="BY89" i="21"/>
  <c r="CT89" i="21"/>
  <c r="CU89" i="21"/>
  <c r="CV89" i="21"/>
  <c r="CW89" i="21"/>
  <c r="DR89" i="21"/>
  <c r="DS89" i="21"/>
  <c r="DT89" i="21"/>
  <c r="DU89" i="21"/>
  <c r="EP89" i="21"/>
  <c r="Z90" i="21"/>
  <c r="AA90" i="21"/>
  <c r="AB90" i="21"/>
  <c r="AC90" i="21"/>
  <c r="AX90" i="21"/>
  <c r="AY90" i="21"/>
  <c r="AZ90" i="21"/>
  <c r="BA90" i="21"/>
  <c r="BV90" i="21"/>
  <c r="BW90" i="21"/>
  <c r="BX90" i="21"/>
  <c r="BY90" i="21"/>
  <c r="CT90" i="21"/>
  <c r="CU90" i="21"/>
  <c r="CV90" i="21"/>
  <c r="CW90" i="21"/>
  <c r="DR90" i="21"/>
  <c r="DS90" i="21"/>
  <c r="DT90" i="21"/>
  <c r="DU90" i="21"/>
  <c r="EP90" i="21"/>
  <c r="Z91" i="21"/>
  <c r="AA91" i="21"/>
  <c r="AB91" i="21"/>
  <c r="AC91" i="21"/>
  <c r="AX91" i="21"/>
  <c r="AY91" i="21"/>
  <c r="AZ91" i="21"/>
  <c r="BA91" i="21"/>
  <c r="BV91" i="21"/>
  <c r="BW91" i="21"/>
  <c r="BX91" i="21"/>
  <c r="BY91" i="21"/>
  <c r="CT91" i="21"/>
  <c r="CU91" i="21"/>
  <c r="CV91" i="21"/>
  <c r="CW91" i="21"/>
  <c r="DR91" i="21"/>
  <c r="DS91" i="21"/>
  <c r="DT91" i="21"/>
  <c r="DU91" i="21"/>
  <c r="EP91" i="21"/>
  <c r="Z92" i="21"/>
  <c r="AA92" i="21"/>
  <c r="AB92" i="21"/>
  <c r="AC92" i="21"/>
  <c r="AX92" i="21"/>
  <c r="AY92" i="21"/>
  <c r="AZ92" i="21"/>
  <c r="BA92" i="21"/>
  <c r="BV92" i="21"/>
  <c r="BW92" i="21"/>
  <c r="BX92" i="21"/>
  <c r="BY92" i="21"/>
  <c r="CT92" i="21"/>
  <c r="CU92" i="21"/>
  <c r="CV92" i="21"/>
  <c r="CW92" i="21"/>
  <c r="DR92" i="21"/>
  <c r="DS92" i="21"/>
  <c r="DT92" i="21"/>
  <c r="DU92" i="21"/>
  <c r="EP92" i="21"/>
  <c r="Z93" i="21"/>
  <c r="AA93" i="21"/>
  <c r="AB93" i="21"/>
  <c r="AC93" i="21"/>
  <c r="AX93" i="21"/>
  <c r="AY93" i="21"/>
  <c r="AZ93" i="21"/>
  <c r="BA93" i="21"/>
  <c r="BV93" i="21"/>
  <c r="BW93" i="21"/>
  <c r="BX93" i="21"/>
  <c r="BY93" i="21"/>
  <c r="CT93" i="21"/>
  <c r="CU93" i="21"/>
  <c r="CV93" i="21"/>
  <c r="CW93" i="21"/>
  <c r="DR93" i="21"/>
  <c r="DS93" i="21"/>
  <c r="DT93" i="21"/>
  <c r="DU93" i="21"/>
  <c r="EP93" i="21"/>
  <c r="Z94" i="21"/>
  <c r="AA94" i="21"/>
  <c r="AB94" i="21"/>
  <c r="AC94" i="21"/>
  <c r="AX94" i="21"/>
  <c r="AY94" i="21"/>
  <c r="AZ94" i="21"/>
  <c r="BA94" i="21"/>
  <c r="BV94" i="21"/>
  <c r="BW94" i="21"/>
  <c r="BX94" i="21"/>
  <c r="BY94" i="21"/>
  <c r="CT94" i="21"/>
  <c r="CU94" i="21"/>
  <c r="CV94" i="21"/>
  <c r="CW94" i="21"/>
  <c r="DR94" i="21"/>
  <c r="DS94" i="21"/>
  <c r="DT94" i="21"/>
  <c r="DU94" i="21"/>
  <c r="EP94" i="21"/>
  <c r="Z95" i="21"/>
  <c r="AA95" i="21"/>
  <c r="AB95" i="21"/>
  <c r="AC95" i="21"/>
  <c r="AX95" i="21"/>
  <c r="AY95" i="21"/>
  <c r="AZ95" i="21"/>
  <c r="BA95" i="21"/>
  <c r="BV95" i="21"/>
  <c r="BW95" i="21"/>
  <c r="BX95" i="21"/>
  <c r="BY95" i="21"/>
  <c r="CT95" i="21"/>
  <c r="CU95" i="21"/>
  <c r="CV95" i="21"/>
  <c r="CW95" i="21"/>
  <c r="DR95" i="21"/>
  <c r="DS95" i="21"/>
  <c r="DT95" i="21"/>
  <c r="DU95" i="21"/>
  <c r="EP95" i="21"/>
  <c r="Z96" i="21"/>
  <c r="AA96" i="21"/>
  <c r="AB96" i="21"/>
  <c r="AC96" i="21"/>
  <c r="AX96" i="21"/>
  <c r="AY96" i="21"/>
  <c r="AZ96" i="21"/>
  <c r="BA96" i="21"/>
  <c r="BV96" i="21"/>
  <c r="BW96" i="21"/>
  <c r="BX96" i="21"/>
  <c r="BY96" i="21"/>
  <c r="CT96" i="21"/>
  <c r="CU96" i="21"/>
  <c r="CV96" i="21"/>
  <c r="CW96" i="21"/>
  <c r="DR96" i="21"/>
  <c r="DS96" i="21"/>
  <c r="DT96" i="21"/>
  <c r="DU96" i="21"/>
  <c r="EP96" i="21"/>
  <c r="Z97" i="21"/>
  <c r="AA97" i="21"/>
  <c r="AB97" i="21"/>
  <c r="AC97" i="21"/>
  <c r="AX97" i="21"/>
  <c r="AY97" i="21"/>
  <c r="AZ97" i="21"/>
  <c r="BA97" i="21"/>
  <c r="BV97" i="21"/>
  <c r="BW97" i="21"/>
  <c r="BX97" i="21"/>
  <c r="BY97" i="21"/>
  <c r="CT97" i="21"/>
  <c r="CU97" i="21"/>
  <c r="CV97" i="21"/>
  <c r="CW97" i="21"/>
  <c r="DR97" i="21"/>
  <c r="DS97" i="21"/>
  <c r="DT97" i="21"/>
  <c r="DU97" i="21"/>
  <c r="EP97" i="21"/>
  <c r="Z98" i="21"/>
  <c r="AA98" i="21"/>
  <c r="AB98" i="21"/>
  <c r="AC98" i="21"/>
  <c r="AX98" i="21"/>
  <c r="AY98" i="21"/>
  <c r="AZ98" i="21"/>
  <c r="BA98" i="21"/>
  <c r="BV98" i="21"/>
  <c r="BW98" i="21"/>
  <c r="BX98" i="21"/>
  <c r="BY98" i="21"/>
  <c r="CT98" i="21"/>
  <c r="CU98" i="21"/>
  <c r="CV98" i="21"/>
  <c r="CW98" i="21"/>
  <c r="DR98" i="21"/>
  <c r="DS98" i="21"/>
  <c r="DT98" i="21"/>
  <c r="DU98" i="21"/>
  <c r="EP98" i="21"/>
  <c r="Z99" i="21"/>
  <c r="AA99" i="21"/>
  <c r="AB99" i="21"/>
  <c r="AC99" i="21"/>
  <c r="AX99" i="21"/>
  <c r="AY99" i="21"/>
  <c r="AZ99" i="21"/>
  <c r="BA99" i="21"/>
  <c r="BV99" i="21"/>
  <c r="BW99" i="21"/>
  <c r="BX99" i="21"/>
  <c r="BY99" i="21"/>
  <c r="CT99" i="21"/>
  <c r="CU99" i="21"/>
  <c r="CV99" i="21"/>
  <c r="CW99" i="21"/>
  <c r="DR99" i="21"/>
  <c r="DS99" i="21"/>
  <c r="DT99" i="21"/>
  <c r="DU99" i="21"/>
  <c r="EP99" i="21"/>
  <c r="Z100" i="21"/>
  <c r="AA100" i="21"/>
  <c r="AB100" i="21"/>
  <c r="AC100" i="21"/>
  <c r="AX100" i="21"/>
  <c r="AY100" i="21"/>
  <c r="AZ100" i="21"/>
  <c r="BA100" i="21"/>
  <c r="BV100" i="21"/>
  <c r="BW100" i="21"/>
  <c r="BX100" i="21"/>
  <c r="BY100" i="21"/>
  <c r="CT100" i="21"/>
  <c r="CU100" i="21"/>
  <c r="CV100" i="21"/>
  <c r="CW100" i="21"/>
  <c r="DR100" i="21"/>
  <c r="DS100" i="21"/>
  <c r="DT100" i="21"/>
  <c r="DU100" i="21"/>
  <c r="EP100" i="21"/>
  <c r="Z101" i="21"/>
  <c r="AA101" i="21"/>
  <c r="AB101" i="21"/>
  <c r="AC101" i="21"/>
  <c r="AX101" i="21"/>
  <c r="AY101" i="21"/>
  <c r="AZ101" i="21"/>
  <c r="BA101" i="21"/>
  <c r="BV101" i="21"/>
  <c r="BW101" i="21"/>
  <c r="BX101" i="21"/>
  <c r="BY101" i="21"/>
  <c r="CT101" i="21"/>
  <c r="CU101" i="21"/>
  <c r="CV101" i="21"/>
  <c r="CW101" i="21"/>
  <c r="DR101" i="21"/>
  <c r="DS101" i="21"/>
  <c r="DT101" i="21"/>
  <c r="DU101" i="21"/>
  <c r="EP101" i="21"/>
  <c r="Z102" i="21"/>
  <c r="AA102" i="21"/>
  <c r="AB102" i="21"/>
  <c r="AC102" i="21"/>
  <c r="AX102" i="21"/>
  <c r="AY102" i="21"/>
  <c r="AZ102" i="21"/>
  <c r="BA102" i="21"/>
  <c r="BV102" i="21"/>
  <c r="BW102" i="21"/>
  <c r="BX102" i="21"/>
  <c r="BY102" i="21"/>
  <c r="CT102" i="21"/>
  <c r="CU102" i="21"/>
  <c r="CV102" i="21"/>
  <c r="CW102" i="21"/>
  <c r="DR102" i="21"/>
  <c r="DS102" i="21"/>
  <c r="DT102" i="21"/>
  <c r="DU102" i="21"/>
  <c r="EP102" i="21"/>
  <c r="Z103" i="21"/>
  <c r="AA103" i="21"/>
  <c r="AB103" i="21"/>
  <c r="AC103" i="21"/>
  <c r="AX103" i="21"/>
  <c r="AY103" i="21"/>
  <c r="AZ103" i="21"/>
  <c r="BA103" i="21"/>
  <c r="BV103" i="21"/>
  <c r="BW103" i="21"/>
  <c r="BX103" i="21"/>
  <c r="BY103" i="21"/>
  <c r="CT103" i="21"/>
  <c r="CU103" i="21"/>
  <c r="CV103" i="21"/>
  <c r="CW103" i="21"/>
  <c r="DR103" i="21"/>
  <c r="DS103" i="21"/>
  <c r="DT103" i="21"/>
  <c r="DU103" i="21"/>
  <c r="EP103" i="21"/>
  <c r="Z104" i="21"/>
  <c r="AA104" i="21"/>
  <c r="AB104" i="21"/>
  <c r="AC104" i="21"/>
  <c r="AX104" i="21"/>
  <c r="AY104" i="21"/>
  <c r="AZ104" i="21"/>
  <c r="BA104" i="21"/>
  <c r="BV104" i="21"/>
  <c r="BW104" i="21"/>
  <c r="BX104" i="21"/>
  <c r="BY104" i="21"/>
  <c r="CT104" i="21"/>
  <c r="CU104" i="21"/>
  <c r="CV104" i="21"/>
  <c r="CW104" i="21"/>
  <c r="DR104" i="21"/>
  <c r="DS104" i="21"/>
  <c r="DT104" i="21"/>
  <c r="DU104" i="21"/>
  <c r="EP104" i="21"/>
  <c r="Z105" i="21"/>
  <c r="AA105" i="21"/>
  <c r="AB105" i="21"/>
  <c r="AC105" i="21"/>
  <c r="AX105" i="21"/>
  <c r="AY105" i="21"/>
  <c r="AZ105" i="21"/>
  <c r="BA105" i="21"/>
  <c r="BV105" i="21"/>
  <c r="BW105" i="21"/>
  <c r="BX105" i="21"/>
  <c r="BY105" i="21"/>
  <c r="CT105" i="21"/>
  <c r="CU105" i="21"/>
  <c r="CV105" i="21"/>
  <c r="CW105" i="21"/>
  <c r="DR105" i="21"/>
  <c r="DS105" i="21"/>
  <c r="DT105" i="21"/>
  <c r="DU105" i="21"/>
  <c r="EP105" i="21"/>
  <c r="Z106" i="21"/>
  <c r="AA106" i="21"/>
  <c r="AB106" i="21"/>
  <c r="AC106" i="21"/>
  <c r="AX106" i="21"/>
  <c r="AY106" i="21"/>
  <c r="AZ106" i="21"/>
  <c r="BA106" i="21"/>
  <c r="BV106" i="21"/>
  <c r="BW106" i="21"/>
  <c r="BX106" i="21"/>
  <c r="BY106" i="21"/>
  <c r="CT106" i="21"/>
  <c r="CU106" i="21"/>
  <c r="CV106" i="21"/>
  <c r="CW106" i="21"/>
  <c r="DR106" i="21"/>
  <c r="DS106" i="21"/>
  <c r="DT106" i="21"/>
  <c r="DU106" i="21"/>
  <c r="EP106" i="21"/>
  <c r="Z107" i="21"/>
  <c r="AA107" i="21"/>
  <c r="AB107" i="21"/>
  <c r="AC107" i="21"/>
  <c r="AX107" i="21"/>
  <c r="AY107" i="21"/>
  <c r="AZ107" i="21"/>
  <c r="BA107" i="21"/>
  <c r="BV107" i="21"/>
  <c r="BW107" i="21"/>
  <c r="BX107" i="21"/>
  <c r="BY107" i="21"/>
  <c r="CT107" i="21"/>
  <c r="CU107" i="21"/>
  <c r="CV107" i="21"/>
  <c r="CW107" i="21"/>
  <c r="DR107" i="21"/>
  <c r="DS107" i="21"/>
  <c r="DT107" i="21"/>
  <c r="DU107" i="21"/>
  <c r="EP107" i="21"/>
  <c r="Z108" i="21"/>
  <c r="AA108" i="21"/>
  <c r="AB108" i="21"/>
  <c r="AC108" i="21"/>
  <c r="AX108" i="21"/>
  <c r="AY108" i="21"/>
  <c r="AZ108" i="21"/>
  <c r="BA108" i="21"/>
  <c r="BV108" i="21"/>
  <c r="BW108" i="21"/>
  <c r="BX108" i="21"/>
  <c r="BY108" i="21"/>
  <c r="CT108" i="21"/>
  <c r="CU108" i="21"/>
  <c r="CV108" i="21"/>
  <c r="CW108" i="21"/>
  <c r="DR108" i="21"/>
  <c r="DS108" i="21"/>
  <c r="DT108" i="21"/>
  <c r="DU108" i="21"/>
  <c r="EP108" i="21"/>
  <c r="Z109" i="21"/>
  <c r="AA109" i="21"/>
  <c r="AB109" i="21"/>
  <c r="AC109" i="21"/>
  <c r="AX109" i="21"/>
  <c r="AY109" i="21"/>
  <c r="AZ109" i="21"/>
  <c r="BA109" i="21"/>
  <c r="BV109" i="21"/>
  <c r="BW109" i="21"/>
  <c r="BX109" i="21"/>
  <c r="BY109" i="21"/>
  <c r="CT109" i="21"/>
  <c r="CU109" i="21"/>
  <c r="CV109" i="21"/>
  <c r="CW109" i="21"/>
  <c r="DR109" i="21"/>
  <c r="DS109" i="21"/>
  <c r="DT109" i="21"/>
  <c r="DU109" i="21"/>
  <c r="EP109" i="21"/>
  <c r="Z110" i="21"/>
  <c r="AA110" i="21"/>
  <c r="AB110" i="21"/>
  <c r="AC110" i="21"/>
  <c r="AX110" i="21"/>
  <c r="AY110" i="21"/>
  <c r="AZ110" i="21"/>
  <c r="BA110" i="21"/>
  <c r="BV110" i="21"/>
  <c r="BW110" i="21"/>
  <c r="BX110" i="21"/>
  <c r="BY110" i="21"/>
  <c r="CT110" i="21"/>
  <c r="CU110" i="21"/>
  <c r="CV110" i="21"/>
  <c r="CW110" i="21"/>
  <c r="DR110" i="21"/>
  <c r="DS110" i="21"/>
  <c r="DT110" i="21"/>
  <c r="DU110" i="21"/>
  <c r="EP110" i="21"/>
  <c r="Z111" i="21"/>
  <c r="AA111" i="21"/>
  <c r="AB111" i="21"/>
  <c r="AC111" i="21"/>
  <c r="AX111" i="21"/>
  <c r="AY111" i="21"/>
  <c r="AZ111" i="21"/>
  <c r="BA111" i="21"/>
  <c r="BV111" i="21"/>
  <c r="BW111" i="21"/>
  <c r="BX111" i="21"/>
  <c r="BY111" i="21"/>
  <c r="CT111" i="21"/>
  <c r="CU111" i="21"/>
  <c r="CV111" i="21"/>
  <c r="CW111" i="21"/>
  <c r="DR111" i="21"/>
  <c r="DS111" i="21"/>
  <c r="DT111" i="21"/>
  <c r="DU111" i="21"/>
  <c r="EP111" i="21"/>
  <c r="Z112" i="21"/>
  <c r="AA112" i="21"/>
  <c r="AB112" i="21"/>
  <c r="AC112" i="21"/>
  <c r="AX112" i="21"/>
  <c r="AY112" i="21"/>
  <c r="AZ112" i="21"/>
  <c r="BA112" i="21"/>
  <c r="BV112" i="21"/>
  <c r="BW112" i="21"/>
  <c r="BX112" i="21"/>
  <c r="BY112" i="21"/>
  <c r="CT112" i="21"/>
  <c r="CU112" i="21"/>
  <c r="CV112" i="21"/>
  <c r="CW112" i="21"/>
  <c r="DR112" i="21"/>
  <c r="DS112" i="21"/>
  <c r="DT112" i="21"/>
  <c r="DU112" i="21"/>
  <c r="EP112" i="21"/>
  <c r="Z113" i="21"/>
  <c r="AA113" i="21"/>
  <c r="AB113" i="21"/>
  <c r="AC113" i="21"/>
  <c r="AX113" i="21"/>
  <c r="AY113" i="21"/>
  <c r="AZ113" i="21"/>
  <c r="BA113" i="21"/>
  <c r="BV113" i="21"/>
  <c r="BW113" i="21"/>
  <c r="BX113" i="21"/>
  <c r="BY113" i="21"/>
  <c r="CT113" i="21"/>
  <c r="CU113" i="21"/>
  <c r="CV113" i="21"/>
  <c r="CW113" i="21"/>
  <c r="DR113" i="21"/>
  <c r="DS113" i="21"/>
  <c r="DT113" i="21"/>
  <c r="DU113" i="21"/>
  <c r="EP113" i="21"/>
  <c r="Z114" i="21"/>
  <c r="AA114" i="21"/>
  <c r="AB114" i="21"/>
  <c r="AC114" i="21"/>
  <c r="AX114" i="21"/>
  <c r="AY114" i="21"/>
  <c r="AZ114" i="21"/>
  <c r="BA114" i="21"/>
  <c r="BV114" i="21"/>
  <c r="BW114" i="21"/>
  <c r="BX114" i="21"/>
  <c r="BY114" i="21"/>
  <c r="CT114" i="21"/>
  <c r="CU114" i="21"/>
  <c r="CV114" i="21"/>
  <c r="CW114" i="21"/>
  <c r="DR114" i="21"/>
  <c r="DS114" i="21"/>
  <c r="DT114" i="21"/>
  <c r="DU114" i="21"/>
  <c r="EP114" i="21"/>
  <c r="Z115" i="21"/>
  <c r="AA115" i="21"/>
  <c r="AB115" i="21"/>
  <c r="AC115" i="21"/>
  <c r="AX115" i="21"/>
  <c r="AY115" i="21"/>
  <c r="AZ115" i="21"/>
  <c r="BA115" i="21"/>
  <c r="BV115" i="21"/>
  <c r="BW115" i="21"/>
  <c r="BX115" i="21"/>
  <c r="BY115" i="21"/>
  <c r="CT115" i="21"/>
  <c r="CU115" i="21"/>
  <c r="CV115" i="21"/>
  <c r="CW115" i="21"/>
  <c r="DR115" i="21"/>
  <c r="DS115" i="21"/>
  <c r="DT115" i="21"/>
  <c r="DU115" i="21"/>
  <c r="EP115" i="21"/>
  <c r="Z116" i="21"/>
  <c r="AA116" i="21"/>
  <c r="AB116" i="21"/>
  <c r="AC116" i="21"/>
  <c r="AX116" i="21"/>
  <c r="AY116" i="21"/>
  <c r="AZ116" i="21"/>
  <c r="BA116" i="21"/>
  <c r="BV116" i="21"/>
  <c r="BW116" i="21"/>
  <c r="BX116" i="21"/>
  <c r="BY116" i="21"/>
  <c r="CT116" i="21"/>
  <c r="CU116" i="21"/>
  <c r="CV116" i="21"/>
  <c r="CW116" i="21"/>
  <c r="DR116" i="21"/>
  <c r="DS116" i="21"/>
  <c r="DT116" i="21"/>
  <c r="DU116" i="21"/>
  <c r="EP116" i="21"/>
  <c r="Z117" i="21"/>
  <c r="AA117" i="21"/>
  <c r="AB117" i="21"/>
  <c r="AC117" i="21"/>
  <c r="AX117" i="21"/>
  <c r="AY117" i="21"/>
  <c r="AZ117" i="21"/>
  <c r="BA117" i="21"/>
  <c r="BV117" i="21"/>
  <c r="BW117" i="21"/>
  <c r="BX117" i="21"/>
  <c r="BY117" i="21"/>
  <c r="CT117" i="21"/>
  <c r="CU117" i="21"/>
  <c r="CV117" i="21"/>
  <c r="CW117" i="21"/>
  <c r="DR117" i="21"/>
  <c r="DS117" i="21"/>
  <c r="DT117" i="21"/>
  <c r="DU117" i="21"/>
  <c r="EP117" i="21"/>
  <c r="Z118" i="21"/>
  <c r="AA118" i="21"/>
  <c r="AB118" i="21"/>
  <c r="AC118" i="21"/>
  <c r="AX118" i="21"/>
  <c r="AY118" i="21"/>
  <c r="AZ118" i="21"/>
  <c r="BA118" i="21"/>
  <c r="BV118" i="21"/>
  <c r="BW118" i="21"/>
  <c r="BX118" i="21"/>
  <c r="BY118" i="21"/>
  <c r="CT118" i="21"/>
  <c r="CU118" i="21"/>
  <c r="CV118" i="21"/>
  <c r="CW118" i="21"/>
  <c r="DR118" i="21"/>
  <c r="DS118" i="21"/>
  <c r="DT118" i="21"/>
  <c r="DU118" i="21"/>
  <c r="EP118" i="21"/>
  <c r="Z119" i="21"/>
  <c r="AA119" i="21"/>
  <c r="AB119" i="21"/>
  <c r="AC119" i="21"/>
  <c r="AX119" i="21"/>
  <c r="AY119" i="21"/>
  <c r="AZ119" i="21"/>
  <c r="BA119" i="21"/>
  <c r="BV119" i="21"/>
  <c r="BW119" i="21"/>
  <c r="BX119" i="21"/>
  <c r="BY119" i="21"/>
  <c r="CT119" i="21"/>
  <c r="CU119" i="21"/>
  <c r="CV119" i="21"/>
  <c r="CW119" i="21"/>
  <c r="DR119" i="21"/>
  <c r="DS119" i="21"/>
  <c r="DT119" i="21"/>
  <c r="DU119" i="21"/>
  <c r="EP119" i="21"/>
  <c r="Z120" i="21"/>
  <c r="AA120" i="21"/>
  <c r="AB120" i="21"/>
  <c r="AC120" i="21"/>
  <c r="AX120" i="21"/>
  <c r="AY120" i="21"/>
  <c r="AZ120" i="21"/>
  <c r="BA120" i="21"/>
  <c r="BV120" i="21"/>
  <c r="BW120" i="21"/>
  <c r="BX120" i="21"/>
  <c r="BY120" i="21"/>
  <c r="CT120" i="21"/>
  <c r="CU120" i="21"/>
  <c r="CV120" i="21"/>
  <c r="CW120" i="21"/>
  <c r="DR120" i="21"/>
  <c r="DS120" i="21"/>
  <c r="DT120" i="21"/>
  <c r="DU120" i="21"/>
  <c r="EP1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5" i="21"/>
  <c r="C16" i="21"/>
  <c r="C18" i="21"/>
  <c r="D15" i="21"/>
  <c r="D16" i="21"/>
  <c r="D18" i="21"/>
  <c r="F15" i="21"/>
  <c r="F16" i="21"/>
  <c r="F18" i="21"/>
  <c r="G15" i="21"/>
  <c r="G16" i="21"/>
  <c r="G18" i="21"/>
  <c r="H15" i="21"/>
  <c r="H16" i="21"/>
  <c r="H18" i="21"/>
  <c r="I15" i="21"/>
  <c r="I16" i="21"/>
  <c r="I18" i="21"/>
  <c r="J15" i="21"/>
  <c r="J16" i="21"/>
  <c r="J18" i="21"/>
  <c r="B15" i="21"/>
  <c r="B16" i="21"/>
  <c r="B18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C5" i="21"/>
  <c r="C6" i="21"/>
  <c r="C8" i="21"/>
  <c r="D5" i="21"/>
  <c r="D6" i="21"/>
  <c r="D8" i="21"/>
  <c r="F5" i="21"/>
  <c r="F6" i="21"/>
  <c r="F8" i="21"/>
  <c r="G5" i="21"/>
  <c r="G6" i="21"/>
  <c r="G8" i="21"/>
  <c r="H5" i="21"/>
  <c r="H6" i="21"/>
  <c r="H8" i="21"/>
  <c r="I5" i="21"/>
  <c r="I6" i="21"/>
  <c r="I8" i="21"/>
  <c r="J5" i="21"/>
  <c r="J6" i="21"/>
  <c r="J8" i="21"/>
  <c r="B5" i="21"/>
  <c r="B6" i="21"/>
  <c r="B8" i="21"/>
  <c r="B17" i="21"/>
  <c r="B13" i="21"/>
  <c r="B7" i="21"/>
  <c r="B4" i="21"/>
  <c r="C3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C17" i="21"/>
  <c r="C14" i="21"/>
  <c r="C13" i="21"/>
  <c r="D7" i="21"/>
  <c r="C4" i="21"/>
  <c r="D4" i="21"/>
  <c r="D3" i="21"/>
  <c r="J17" i="21"/>
  <c r="J14" i="21"/>
  <c r="J4" i="21"/>
  <c r="J13" i="21"/>
  <c r="J3" i="21"/>
  <c r="I7" i="21"/>
  <c r="I4" i="21"/>
  <c r="I17" i="21"/>
  <c r="I14" i="21"/>
  <c r="I13" i="21"/>
  <c r="H13" i="21"/>
  <c r="H7" i="21"/>
  <c r="I3" i="21"/>
  <c r="H17" i="21"/>
  <c r="H14" i="21"/>
  <c r="H4" i="21"/>
  <c r="H3" i="21"/>
  <c r="G13" i="21"/>
  <c r="CS22" i="21"/>
  <c r="CS23" i="21"/>
  <c r="CS24" i="21"/>
  <c r="CS25" i="21"/>
  <c r="CS26" i="21"/>
  <c r="CS27" i="21"/>
  <c r="CS28" i="21"/>
  <c r="CS29" i="21"/>
  <c r="CS30" i="21"/>
  <c r="CS31" i="21"/>
  <c r="CS32" i="21"/>
  <c r="CS33" i="21"/>
  <c r="CS34" i="21"/>
  <c r="CS35" i="21"/>
  <c r="CS36" i="21"/>
  <c r="CS37" i="21"/>
  <c r="CS38" i="21"/>
  <c r="CS39" i="21"/>
  <c r="CS40" i="21"/>
  <c r="CS41" i="21"/>
  <c r="CS42" i="21"/>
  <c r="CS43" i="21"/>
  <c r="CS44" i="21"/>
  <c r="CS45" i="21"/>
  <c r="CS46" i="21"/>
  <c r="CS47" i="21"/>
  <c r="CS48" i="21"/>
  <c r="CS49" i="21"/>
  <c r="CS50" i="21"/>
  <c r="CS51" i="21"/>
  <c r="CS52" i="21"/>
  <c r="CS53" i="21"/>
  <c r="CS54" i="21"/>
  <c r="CS55" i="21"/>
  <c r="CS56" i="21"/>
  <c r="CS57" i="21"/>
  <c r="CS58" i="21"/>
  <c r="CS59" i="21"/>
  <c r="CS60" i="21"/>
  <c r="CS61" i="21"/>
  <c r="CS62" i="21"/>
  <c r="CS63" i="21"/>
  <c r="CS64" i="21"/>
  <c r="CS65" i="21"/>
  <c r="CS66" i="21"/>
  <c r="CS67" i="21"/>
  <c r="CS68" i="21"/>
  <c r="CS69" i="21"/>
  <c r="CS70" i="21"/>
  <c r="CS71" i="21"/>
  <c r="CS72" i="21"/>
  <c r="CS73" i="21"/>
  <c r="CS74" i="21"/>
  <c r="CS75" i="21"/>
  <c r="CS76" i="21"/>
  <c r="CS77" i="21"/>
  <c r="CS78" i="21"/>
  <c r="CS79" i="21"/>
  <c r="CS80" i="21"/>
  <c r="CS81" i="21"/>
  <c r="CS82" i="21"/>
  <c r="CS83" i="21"/>
  <c r="CS84" i="21"/>
  <c r="CS85" i="21"/>
  <c r="CS86" i="21"/>
  <c r="CS87" i="21"/>
  <c r="CS88" i="21"/>
  <c r="CS89" i="21"/>
  <c r="CS90" i="21"/>
  <c r="CS91" i="21"/>
  <c r="CS92" i="21"/>
  <c r="CS93" i="21"/>
  <c r="CS94" i="21"/>
  <c r="CS95" i="21"/>
  <c r="CS96" i="21"/>
  <c r="CS97" i="21"/>
  <c r="CS98" i="21"/>
  <c r="CS99" i="21"/>
  <c r="CS100" i="21"/>
  <c r="CS101" i="21"/>
  <c r="CS102" i="21"/>
  <c r="CS103" i="21"/>
  <c r="CS104" i="21"/>
  <c r="CS105" i="21"/>
  <c r="CS106" i="21"/>
  <c r="CS107" i="21"/>
  <c r="CS108" i="21"/>
  <c r="CS109" i="21"/>
  <c r="CS110" i="21"/>
  <c r="CS111" i="21"/>
  <c r="CS112" i="21"/>
  <c r="CS113" i="21"/>
  <c r="CS114" i="21"/>
  <c r="CS115" i="21"/>
  <c r="CS116" i="21"/>
  <c r="CS117" i="21"/>
  <c r="CS118" i="21"/>
  <c r="CS119" i="21"/>
  <c r="CS120" i="21"/>
  <c r="G7" i="21"/>
  <c r="G17" i="21"/>
  <c r="G14" i="21"/>
  <c r="G4" i="21"/>
  <c r="G3" i="21"/>
  <c r="BU22" i="21"/>
  <c r="BU23" i="21"/>
  <c r="BU24" i="21"/>
  <c r="BU25" i="21"/>
  <c r="BU26" i="21"/>
  <c r="BU27" i="21"/>
  <c r="BU28" i="21"/>
  <c r="BU29" i="21"/>
  <c r="BU30" i="21"/>
  <c r="BU31" i="21"/>
  <c r="BU32" i="21"/>
  <c r="BU33" i="21"/>
  <c r="BU34" i="21"/>
  <c r="BU35" i="21"/>
  <c r="BU36" i="21"/>
  <c r="BU37" i="21"/>
  <c r="BU38" i="21"/>
  <c r="BU39" i="21"/>
  <c r="BU40" i="21"/>
  <c r="BU41" i="21"/>
  <c r="BU42" i="21"/>
  <c r="BU43" i="21"/>
  <c r="BU44" i="21"/>
  <c r="BU45" i="21"/>
  <c r="BU46" i="21"/>
  <c r="BU47" i="21"/>
  <c r="BU48" i="21"/>
  <c r="BU49" i="21"/>
  <c r="BU50" i="21"/>
  <c r="BU51" i="21"/>
  <c r="BU52" i="21"/>
  <c r="BU53" i="21"/>
  <c r="BU54" i="21"/>
  <c r="BU55" i="21"/>
  <c r="BU56" i="21"/>
  <c r="BU57" i="21"/>
  <c r="BU58" i="21"/>
  <c r="BU59" i="21"/>
  <c r="BU60" i="21"/>
  <c r="BU61" i="21"/>
  <c r="BU62" i="21"/>
  <c r="BU63" i="21"/>
  <c r="BU64" i="21"/>
  <c r="BU65" i="21"/>
  <c r="BU66" i="21"/>
  <c r="BU67" i="21"/>
  <c r="BU68" i="21"/>
  <c r="BU69" i="21"/>
  <c r="BU70" i="21"/>
  <c r="BU71" i="21"/>
  <c r="BU72" i="21"/>
  <c r="BU73" i="21"/>
  <c r="BU74" i="21"/>
  <c r="BU75" i="21"/>
  <c r="BU76" i="21"/>
  <c r="BU77" i="21"/>
  <c r="BU78" i="21"/>
  <c r="BU79" i="21"/>
  <c r="BU80" i="21"/>
  <c r="BU81" i="21"/>
  <c r="BU82" i="21"/>
  <c r="BU83" i="21"/>
  <c r="BU84" i="21"/>
  <c r="BU85" i="21"/>
  <c r="BU86" i="21"/>
  <c r="BU87" i="21"/>
  <c r="BU88" i="21"/>
  <c r="BU89" i="21"/>
  <c r="BU90" i="21"/>
  <c r="BU91" i="21"/>
  <c r="BU92" i="21"/>
  <c r="BU93" i="21"/>
  <c r="BU94" i="21"/>
  <c r="BU95" i="21"/>
  <c r="BU96" i="21"/>
  <c r="BU97" i="21"/>
  <c r="BU98" i="21"/>
  <c r="BU99" i="21"/>
  <c r="BU100" i="21"/>
  <c r="BU101" i="21"/>
  <c r="BU102" i="21"/>
  <c r="BU103" i="21"/>
  <c r="BU104" i="21"/>
  <c r="BU105" i="21"/>
  <c r="BU106" i="21"/>
  <c r="BU107" i="21"/>
  <c r="BU108" i="21"/>
  <c r="BU109" i="21"/>
  <c r="BU110" i="21"/>
  <c r="BU111" i="21"/>
  <c r="BU112" i="21"/>
  <c r="BU113" i="21"/>
  <c r="BU114" i="21"/>
  <c r="BU115" i="21"/>
  <c r="BU116" i="21"/>
  <c r="BU117" i="21"/>
  <c r="BU118" i="21"/>
  <c r="BU119" i="21"/>
  <c r="BU120" i="21"/>
  <c r="F17" i="21"/>
  <c r="F7" i="21"/>
  <c r="F4" i="21"/>
  <c r="F14" i="21"/>
  <c r="F13" i="21"/>
  <c r="F3" i="21"/>
  <c r="D17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W39" i="21"/>
  <c r="AW40" i="21"/>
  <c r="AW41" i="21"/>
  <c r="AW42" i="21"/>
  <c r="AW43" i="21"/>
  <c r="AW44" i="21"/>
  <c r="AW45" i="21"/>
  <c r="AW46" i="21"/>
  <c r="AW47" i="21"/>
  <c r="AW48" i="21"/>
  <c r="AW49" i="21"/>
  <c r="AW50" i="21"/>
  <c r="AW51" i="21"/>
  <c r="AW52" i="21"/>
  <c r="AW53" i="21"/>
  <c r="AW54" i="21"/>
  <c r="AW55" i="21"/>
  <c r="AW56" i="21"/>
  <c r="AW57" i="21"/>
  <c r="AW58" i="21"/>
  <c r="AW59" i="21"/>
  <c r="AW60" i="21"/>
  <c r="AW61" i="21"/>
  <c r="AW62" i="21"/>
  <c r="AW63" i="21"/>
  <c r="AW64" i="21"/>
  <c r="AW65" i="21"/>
  <c r="AW66" i="21"/>
  <c r="AW67" i="21"/>
  <c r="AW68" i="21"/>
  <c r="AW69" i="21"/>
  <c r="AW70" i="21"/>
  <c r="AW71" i="21"/>
  <c r="AW72" i="21"/>
  <c r="AW73" i="21"/>
  <c r="AW74" i="21"/>
  <c r="AW75" i="21"/>
  <c r="AW76" i="21"/>
  <c r="AW77" i="21"/>
  <c r="AW78" i="21"/>
  <c r="AW79" i="21"/>
  <c r="AW80" i="21"/>
  <c r="AW81" i="21"/>
  <c r="AW82" i="21"/>
  <c r="AW83" i="21"/>
  <c r="AW84" i="21"/>
  <c r="AW85" i="21"/>
  <c r="AW86" i="21"/>
  <c r="AW87" i="21"/>
  <c r="AW88" i="21"/>
  <c r="AW89" i="21"/>
  <c r="AW90" i="21"/>
  <c r="AW91" i="21"/>
  <c r="AW92" i="21"/>
  <c r="AW93" i="21"/>
  <c r="AW94" i="21"/>
  <c r="AW95" i="21"/>
  <c r="AW96" i="21"/>
  <c r="AW97" i="21"/>
  <c r="AW98" i="21"/>
  <c r="AW99" i="21"/>
  <c r="AW100" i="21"/>
  <c r="AW101" i="21"/>
  <c r="AW102" i="21"/>
  <c r="AW103" i="21"/>
  <c r="AW104" i="21"/>
  <c r="AW105" i="21"/>
  <c r="AW106" i="21"/>
  <c r="AW107" i="21"/>
  <c r="AW108" i="21"/>
  <c r="AW109" i="21"/>
  <c r="AW110" i="21"/>
  <c r="AW111" i="21"/>
  <c r="AW112" i="21"/>
  <c r="AW113" i="21"/>
  <c r="AW114" i="21"/>
  <c r="AW115" i="21"/>
  <c r="AW116" i="21"/>
  <c r="AW117" i="21"/>
  <c r="AW118" i="21"/>
  <c r="AW119" i="21"/>
  <c r="AW120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D14" i="21"/>
  <c r="D13" i="21"/>
  <c r="D4" i="2"/>
  <c r="AA7" i="20"/>
  <c r="Z7" i="20"/>
  <c r="AA16" i="20"/>
  <c r="Z16" i="20"/>
  <c r="Y7" i="20"/>
  <c r="Y16" i="20"/>
  <c r="X7" i="20"/>
  <c r="X16" i="20"/>
  <c r="W7" i="20"/>
  <c r="W16" i="20"/>
  <c r="V7" i="20"/>
  <c r="V16" i="20"/>
  <c r="V6" i="20"/>
  <c r="V15" i="20"/>
  <c r="U7" i="20"/>
  <c r="U16" i="20"/>
  <c r="T7" i="20"/>
  <c r="T16" i="20"/>
  <c r="S7" i="20"/>
  <c r="S16" i="20"/>
  <c r="T15" i="20"/>
  <c r="S15" i="20"/>
  <c r="T6" i="20"/>
  <c r="S6" i="20"/>
  <c r="O7" i="20"/>
  <c r="N7" i="20"/>
  <c r="M7" i="20"/>
  <c r="P7" i="20"/>
  <c r="Q7" i="20"/>
  <c r="R7" i="20"/>
  <c r="R16" i="20"/>
  <c r="L7" i="20"/>
  <c r="K7" i="20"/>
  <c r="J7" i="20"/>
  <c r="I7" i="20"/>
  <c r="H7" i="20"/>
  <c r="Q16" i="20"/>
  <c r="P16" i="20"/>
  <c r="R6" i="20"/>
  <c r="Q6" i="20"/>
  <c r="P6" i="20"/>
  <c r="O6" i="20"/>
  <c r="R15" i="20"/>
  <c r="Q15" i="20"/>
  <c r="P15" i="20"/>
  <c r="O15" i="20"/>
  <c r="O16" i="20"/>
  <c r="N16" i="20"/>
  <c r="N15" i="20"/>
  <c r="M15" i="20"/>
  <c r="L15" i="20"/>
  <c r="K15" i="20"/>
  <c r="J15" i="20"/>
  <c r="H15" i="20"/>
  <c r="M16" i="20"/>
  <c r="L16" i="20"/>
  <c r="K16" i="20"/>
  <c r="J16" i="20"/>
  <c r="I16" i="20"/>
  <c r="H16" i="20"/>
  <c r="M6" i="20"/>
  <c r="N6" i="20"/>
  <c r="L6" i="20"/>
  <c r="K6" i="20"/>
  <c r="J6" i="20"/>
  <c r="H6" i="20"/>
  <c r="I28" i="18"/>
  <c r="H7" i="18"/>
  <c r="I7" i="16"/>
  <c r="M7" i="16"/>
  <c r="L7" i="16"/>
  <c r="K7" i="16"/>
  <c r="J7" i="16"/>
  <c r="H7" i="16"/>
  <c r="Q10" i="12"/>
  <c r="P10" i="12"/>
  <c r="O10" i="12"/>
  <c r="N10" i="12"/>
  <c r="M10" i="12"/>
  <c r="L10" i="12"/>
  <c r="K10" i="12"/>
  <c r="J10" i="12"/>
  <c r="I10" i="12"/>
  <c r="H10" i="12"/>
  <c r="H10" i="11"/>
  <c r="Q9" i="12"/>
  <c r="P9" i="12"/>
  <c r="O9" i="12"/>
  <c r="N9" i="12"/>
  <c r="M9" i="12"/>
  <c r="L9" i="12"/>
  <c r="K9" i="12"/>
  <c r="J9" i="12"/>
  <c r="I9" i="12"/>
  <c r="H9" i="12"/>
  <c r="Q7" i="12"/>
  <c r="P7" i="12"/>
  <c r="O7" i="12"/>
  <c r="N7" i="12"/>
  <c r="M7" i="12"/>
  <c r="L7" i="12"/>
  <c r="K7" i="12"/>
  <c r="J7" i="12"/>
  <c r="I7" i="12"/>
  <c r="H7" i="12"/>
  <c r="Q10" i="11"/>
  <c r="P10" i="11"/>
  <c r="O10" i="11"/>
  <c r="N10" i="11"/>
  <c r="M10" i="11"/>
  <c r="L10" i="11"/>
  <c r="K10" i="11"/>
  <c r="J10" i="11"/>
  <c r="I10" i="11"/>
  <c r="Q9" i="11"/>
  <c r="P9" i="11"/>
  <c r="O9" i="11"/>
  <c r="N9" i="11"/>
  <c r="M9" i="11"/>
  <c r="L9" i="11"/>
  <c r="K9" i="11"/>
  <c r="J9" i="11"/>
  <c r="I9" i="11"/>
  <c r="H9" i="11"/>
  <c r="Q7" i="11"/>
  <c r="P7" i="11"/>
  <c r="O7" i="11"/>
  <c r="N7" i="11"/>
  <c r="M7" i="11"/>
  <c r="L7" i="11"/>
  <c r="K7" i="11"/>
  <c r="J7" i="11"/>
  <c r="I7" i="11"/>
  <c r="H7" i="11"/>
  <c r="Q10" i="9"/>
  <c r="P10" i="9"/>
  <c r="O10" i="9"/>
  <c r="N10" i="9"/>
  <c r="M10" i="9"/>
  <c r="L10" i="9"/>
  <c r="K10" i="9"/>
  <c r="J10" i="9"/>
  <c r="I10" i="9"/>
  <c r="H10" i="9"/>
  <c r="I7" i="9"/>
  <c r="I9" i="9"/>
  <c r="Q9" i="9"/>
  <c r="P9" i="9"/>
  <c r="O9" i="9"/>
  <c r="N9" i="9"/>
  <c r="M9" i="9"/>
  <c r="L9" i="9"/>
  <c r="K9" i="9"/>
  <c r="J9" i="9"/>
  <c r="H9" i="9"/>
  <c r="Q7" i="9"/>
  <c r="P7" i="9"/>
  <c r="O7" i="9"/>
  <c r="N7" i="9"/>
  <c r="M7" i="9"/>
  <c r="L7" i="9"/>
  <c r="K7" i="9"/>
  <c r="J7" i="9"/>
  <c r="H7" i="9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M4" i="5"/>
  <c r="L4" i="5"/>
  <c r="K4" i="5"/>
  <c r="J4" i="5"/>
  <c r="I4" i="5"/>
  <c r="H4" i="5"/>
  <c r="G4" i="5"/>
  <c r="F4" i="5"/>
  <c r="E4" i="5"/>
  <c r="D4" i="5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M4" i="2"/>
  <c r="L4" i="2"/>
  <c r="K4" i="2"/>
  <c r="J4" i="2"/>
  <c r="I4" i="2"/>
  <c r="H4" i="2"/>
  <c r="G4" i="2"/>
  <c r="F4" i="2"/>
  <c r="E4" i="2"/>
</calcChain>
</file>

<file path=xl/sharedStrings.xml><?xml version="1.0" encoding="utf-8"?>
<sst xmlns="http://schemas.openxmlformats.org/spreadsheetml/2006/main" count="54501" uniqueCount="6421">
  <si>
    <t>[Config Layer2_MIM]</t>
  </si>
  <si>
    <t>seed-set = 1</t>
  </si>
  <si>
    <t>network = Layer2_MIM_tomography</t>
  </si>
  <si>
    <t>**.tomography_output_filename = "Layer2_MIM_memchange"</t>
  </si>
  <si>
    <t>**.buffers = uniform(100,100)</t>
  </si>
  <si>
    <t>**.num_measure = 30000 #max measurement for tomography accumulation</t>
  </si>
  <si>
    <t>**.emission_error_rate = 0 # per shot.</t>
  </si>
  <si>
    <t>**.emission_Z_error_ratio = 0 #ratio. Not the error rate!! By default the ratio is 1:1:1</t>
  </si>
  <si>
    <t>**.emission_X_error_ratio = 0 #ratio. Not the error rate!!</t>
  </si>
  <si>
    <t>**.emission_Y_error_ratio = 0 #ratio. Not the error rate!!</t>
  </si>
  <si>
    <t>**.channel_error_rate = 0.005 #per km. Max = 1 = 100%</t>
  </si>
  <si>
    <t>**.photon_loss_ratio = 1 # per km. 1% = 0.01</t>
  </si>
  <si>
    <t>**.Z_error_ratio = 1 #ratio. Not the error rate!! By default the ratio is 1:1:1</t>
  </si>
  <si>
    <t>**.X_error_ratio = 1 #ratio. Not the error rate!!</t>
  </si>
  <si>
    <t>**.Y_error_ratio = 1 #ratio. Not the error rate!!</t>
  </si>
  <si>
    <t>**.memory_error_rate = 0.003 #per μs</t>
  </si>
  <si>
    <t>**.memory_X_error_ratio = 1 #ratio. Not the error rate!!</t>
  </si>
  <si>
    <t>**.memory_Y_error_ratio = 1 #ratio. Not the error rate!!</t>
  </si>
  <si>
    <t>**.memory_Z_error_ratio = 1 #ratio. Not the error rate!! By default the ratio is 1:1:1</t>
  </si>
  <si>
    <t>**.memory_energy_excitation_ratio = 1</t>
  </si>
  <si>
    <t>**.memory_energy_relaxation_ratio = 1</t>
  </si>
  <si>
    <t>**.hom_photon_detection_per_sec = 1000000000</t>
  </si>
  <si>
    <t>**.hom_darkcount_probability = 0.01 #1%</t>
  </si>
  <si>
    <t>**.link_tomography = true</t>
  </si>
  <si>
    <t>EndNode[0]&lt;--&gt;QuantumChannel{cost</t>
  </si>
  <si>
    <t>distance</t>
  </si>
  <si>
    <t>1km</t>
  </si>
  <si>
    <t>fidelity</t>
  </si>
  <si>
    <t>bellpair_per_sec</t>
  </si>
  <si>
    <t>tomography_time</t>
  </si>
  <si>
    <t>tomography_measurements</t>
  </si>
  <si>
    <t>}&lt;--&gt;HoM[0] F</t>
  </si>
  <si>
    <t>0.914003 X</t>
  </si>
  <si>
    <t>0.0277619 Z</t>
  </si>
  <si>
    <t>0.028593 Y</t>
  </si>
  <si>
    <t>EndNode[1]&lt;--&gt;QuantumChannel{cost</t>
  </si>
  <si>
    <t>10km</t>
  </si>
  <si>
    <t>}&lt;--&gt;HoM[9] F</t>
  </si>
  <si>
    <t>0.911608 X</t>
  </si>
  <si>
    <t>0.0308648 Z</t>
  </si>
  <si>
    <t>0.0311393 Y</t>
  </si>
  <si>
    <t>repeater[0]&lt;--&gt;QuantumChannel{cost</t>
  </si>
  <si>
    <t>19km</t>
  </si>
  <si>
    <t>2km</t>
  </si>
  <si>
    <t>}&lt;--&gt;HoM[1] F</t>
  </si>
  <si>
    <t>0.912367 X</t>
  </si>
  <si>
    <t>0.0313074 Z</t>
  </si>
  <si>
    <t>0.0276387 Y</t>
  </si>
  <si>
    <t>repeater[1]&lt;--&gt;QuantumChannel{cost</t>
  </si>
  <si>
    <t>18km</t>
  </si>
  <si>
    <t>3km</t>
  </si>
  <si>
    <t>}&lt;--&gt;HoM[2] F</t>
  </si>
  <si>
    <t>0.913852 X</t>
  </si>
  <si>
    <t>0.0251903 Z</t>
  </si>
  <si>
    <t>0.0290733 Y</t>
  </si>
  <si>
    <t>repeater[2]&lt;--&gt;QuantumChannel{cost</t>
  </si>
  <si>
    <t>17km</t>
  </si>
  <si>
    <t>4km</t>
  </si>
  <si>
    <t>}&lt;--&gt;HoM[3] F</t>
  </si>
  <si>
    <t>0.910016 X</t>
  </si>
  <si>
    <t>0.0266858 Z</t>
  </si>
  <si>
    <t>0.0358891 Y</t>
  </si>
  <si>
    <t>repeater[3]&lt;--&gt;QuantumChannel{cost</t>
  </si>
  <si>
    <t>16km</t>
  </si>
  <si>
    <t>5km</t>
  </si>
  <si>
    <t>}&lt;--&gt;HoM[4] F</t>
  </si>
  <si>
    <t>0.906622 X</t>
  </si>
  <si>
    <t>0.0310663 Z</t>
  </si>
  <si>
    <t>0.0297169 Y</t>
  </si>
  <si>
    <t>repeater[4]&lt;--&gt;QuantumChannel{cost</t>
  </si>
  <si>
    <t>15km</t>
  </si>
  <si>
    <t>6km</t>
  </si>
  <si>
    <t>}&lt;--&gt;HoM[5] F</t>
  </si>
  <si>
    <t>0.906681 X</t>
  </si>
  <si>
    <t>0.0366541 Z</t>
  </si>
  <si>
    <t>0.0286287 Y</t>
  </si>
  <si>
    <t>repeater[5]&lt;--&gt;QuantumChannel{cost</t>
  </si>
  <si>
    <t>14km</t>
  </si>
  <si>
    <t>7km</t>
  </si>
  <si>
    <t>}&lt;--&gt;HoM[6] F</t>
  </si>
  <si>
    <t>0.910343 X</t>
  </si>
  <si>
    <t>0.0261079 Z</t>
  </si>
  <si>
    <t>0.0297116 Y</t>
  </si>
  <si>
    <t>repeater[6]&lt;--&gt;QuantumChannel{cost</t>
  </si>
  <si>
    <t>13km</t>
  </si>
  <si>
    <t>8km</t>
  </si>
  <si>
    <t>}&lt;--&gt;HoM[7] F</t>
  </si>
  <si>
    <t>0.913496 X</t>
  </si>
  <si>
    <t>0.0210554 Z</t>
  </si>
  <si>
    <t>0.0339713 Y</t>
  </si>
  <si>
    <t>repeater[7]&lt;--&gt;QuantumChannel{cost</t>
  </si>
  <si>
    <t>12km</t>
  </si>
  <si>
    <t>9km</t>
  </si>
  <si>
    <t>}&lt;--&gt;HoM[8] F</t>
  </si>
  <si>
    <t>0.906372 X</t>
  </si>
  <si>
    <t>0.0321328 Z</t>
  </si>
  <si>
    <t>0.0345934 Y</t>
  </si>
  <si>
    <t>repeater[8]&lt;--&gt;QuantumChannel{cost</t>
  </si>
  <si>
    <t>11km</t>
  </si>
  <si>
    <t>0.843151 X</t>
  </si>
  <si>
    <t>0.0499052 Z</t>
  </si>
  <si>
    <t>0.0544771 Y</t>
  </si>
  <si>
    <t>0.86053 X</t>
  </si>
  <si>
    <t>0.0486714 Z</t>
  </si>
  <si>
    <t>0.0417932 Y</t>
  </si>
  <si>
    <t>0.856844 X</t>
  </si>
  <si>
    <t>0.0484659 Z</t>
  </si>
  <si>
    <t>0.042921 Y</t>
  </si>
  <si>
    <t>0.851525 X</t>
  </si>
  <si>
    <t>0.0485055 Z</t>
  </si>
  <si>
    <t>0.0507056 Y</t>
  </si>
  <si>
    <t>0.862116 X</t>
  </si>
  <si>
    <t>0.0510199 Z</t>
  </si>
  <si>
    <t>0.0460992 Y</t>
  </si>
  <si>
    <t>0.852202 X</t>
  </si>
  <si>
    <t>0.047303 Z</t>
  </si>
  <si>
    <t>0.0549086 Y</t>
  </si>
  <si>
    <t>0.848433 X</t>
  </si>
  <si>
    <t>0.0515976 Z</t>
  </si>
  <si>
    <t>0.048902 Y</t>
  </si>
  <si>
    <t>0.854402 X</t>
  </si>
  <si>
    <t>0.0414184 Z</t>
  </si>
  <si>
    <t>0.0574363 Y</t>
  </si>
  <si>
    <t>0.852966 X</t>
  </si>
  <si>
    <t>0.0471267 Z</t>
  </si>
  <si>
    <t>0.0481391 Y</t>
  </si>
  <si>
    <t>0.855533 X</t>
  </si>
  <si>
    <t>0.0469862 Z</t>
  </si>
  <si>
    <t>0.0419026 Y</t>
  </si>
  <si>
    <t>0.778625 X</t>
  </si>
  <si>
    <t>0.0773678 Z</t>
  </si>
  <si>
    <t>0.0650202 Y</t>
  </si>
  <si>
    <t>0.77681 X</t>
  </si>
  <si>
    <t>0.0661528 Z</t>
  </si>
  <si>
    <t>0.0803327 Y</t>
  </si>
  <si>
    <t>0.791374 X</t>
  </si>
  <si>
    <t>0.0608282 Z</t>
  </si>
  <si>
    <t>0.0661068 Y</t>
  </si>
  <si>
    <t>0.800332 X</t>
  </si>
  <si>
    <t>0.0671304 Z</t>
  </si>
  <si>
    <t>0.0691791 Y</t>
  </si>
  <si>
    <t>0.782482 X</t>
  </si>
  <si>
    <t>0.0732757 Z</t>
  </si>
  <si>
    <t>0.074231 Y</t>
  </si>
  <si>
    <t>0.777665 X</t>
  </si>
  <si>
    <t>0.0741201 Z</t>
  </si>
  <si>
    <t>0.0743057 Y</t>
  </si>
  <si>
    <t>0.784247 X</t>
  </si>
  <si>
    <t>0.0833104 Z</t>
  </si>
  <si>
    <t>0.0720473 Y</t>
  </si>
  <si>
    <t>0.774281 X</t>
  </si>
  <si>
    <t>0.0732982 Z</t>
  </si>
  <si>
    <t>0.0807309 Y</t>
  </si>
  <si>
    <t>0.784481 X</t>
  </si>
  <si>
    <t>0.0638365 Z</t>
  </si>
  <si>
    <t>0.0758283 Y</t>
  </si>
  <si>
    <t>0.788688 X</t>
  </si>
  <si>
    <t>0.0799809 Z</t>
  </si>
  <si>
    <t>0.0604485 Y</t>
  </si>
  <si>
    <t>0.665394 X</t>
  </si>
  <si>
    <t>0.111215 Z</t>
  </si>
  <si>
    <t>0.0998798 Y</t>
  </si>
  <si>
    <t>0.678898 X</t>
  </si>
  <si>
    <t>0.109399 Z</t>
  </si>
  <si>
    <t>0.105434 Y</t>
  </si>
  <si>
    <t>0.679507 X</t>
  </si>
  <si>
    <t>0.110579 Z</t>
  </si>
  <si>
    <t>0.109492 Y</t>
  </si>
  <si>
    <t>0.67366 X</t>
  </si>
  <si>
    <t>0.106347 Z</t>
  </si>
  <si>
    <t>0.107766 Y</t>
  </si>
  <si>
    <t>0.674026 X</t>
  </si>
  <si>
    <t>0.112835 Z</t>
  </si>
  <si>
    <t>0.11819 Y</t>
  </si>
  <si>
    <t>0.668393 X</t>
  </si>
  <si>
    <t>0.103238 Z</t>
  </si>
  <si>
    <t>0.110983 Y</t>
  </si>
  <si>
    <t>0.677379 X</t>
  </si>
  <si>
    <t>0.109564 Z</t>
  </si>
  <si>
    <t>0.106964 Y</t>
  </si>
  <si>
    <t>0.677902 X</t>
  </si>
  <si>
    <t>0.104915 Z</t>
  </si>
  <si>
    <t>0.117407 Y</t>
  </si>
  <si>
    <t>0.667471 X</t>
  </si>
  <si>
    <t>0.119251 Z</t>
  </si>
  <si>
    <t>0.104707 Y</t>
  </si>
  <si>
    <t>0.671518 X</t>
  </si>
  <si>
    <t>0.111919 Z</t>
  </si>
  <si>
    <t>0.107993 Y</t>
  </si>
  <si>
    <t>0.595975 X</t>
  </si>
  <si>
    <t>0.127279 Z</t>
  </si>
  <si>
    <t>0.135974 Y</t>
  </si>
  <si>
    <t>0.588275 X</t>
  </si>
  <si>
    <t>0.131187 Z</t>
  </si>
  <si>
    <t>0.146273 Y</t>
  </si>
  <si>
    <t>0.599373 X</t>
  </si>
  <si>
    <t>0.129793 Z</t>
  </si>
  <si>
    <t>0.12125 Y</t>
  </si>
  <si>
    <t>0.588105 X</t>
  </si>
  <si>
    <t>0.132728 Z</t>
  </si>
  <si>
    <t>0.14694 Y</t>
  </si>
  <si>
    <t>0.591147 X</t>
  </si>
  <si>
    <t>0.13631 Z</t>
  </si>
  <si>
    <t>0.140026 Y</t>
  </si>
  <si>
    <t>0.582333 X</t>
  </si>
  <si>
    <t>0.147702 Z</t>
  </si>
  <si>
    <t>0.136389 Y</t>
  </si>
  <si>
    <t>0.594852 X</t>
  </si>
  <si>
    <t>0.14315 Z</t>
  </si>
  <si>
    <t>0.134813 Y</t>
  </si>
  <si>
    <t>0.580409 X</t>
  </si>
  <si>
    <t>0.147087 Z</t>
  </si>
  <si>
    <t>0.135595 Y</t>
  </si>
  <si>
    <t>0.583245 X</t>
  </si>
  <si>
    <t>0.136415 Z</t>
  </si>
  <si>
    <t>0.135074 Y</t>
  </si>
  <si>
    <t>0.583904 X</t>
  </si>
  <si>
    <t>0.126599 Z</t>
  </si>
  <si>
    <t>0.144783 Y</t>
  </si>
  <si>
    <t>memerr = 0.0005</t>
  </si>
  <si>
    <t>memerr = 0.001</t>
  </si>
  <si>
    <t>memerr = 0.002</t>
  </si>
  <si>
    <t>memerr = 0.003</t>
  </si>
  <si>
    <t>memerr = 0.004</t>
  </si>
  <si>
    <t>0.520614 X</t>
  </si>
  <si>
    <t>0.167763 Z</t>
  </si>
  <si>
    <t>0.153633 Y</t>
  </si>
  <si>
    <t>0.511241 X</t>
  </si>
  <si>
    <t>0.169844 Z</t>
  </si>
  <si>
    <t>0.162296 Y</t>
  </si>
  <si>
    <t>0.504614 X</t>
  </si>
  <si>
    <t>0.158085 Z</t>
  </si>
  <si>
    <t>0.155918 Y</t>
  </si>
  <si>
    <t>0.51659 X</t>
  </si>
  <si>
    <t>0.166596 Z</t>
  </si>
  <si>
    <t>0.164127 Y</t>
  </si>
  <si>
    <t>0.515427 X</t>
  </si>
  <si>
    <t>0.165672 Z</t>
  </si>
  <si>
    <t>0.159283 Y</t>
  </si>
  <si>
    <t>0.504751 X</t>
  </si>
  <si>
    <t>0.163422 Z</t>
  </si>
  <si>
    <t>0.161315 Y</t>
  </si>
  <si>
    <t>0.512864 X</t>
  </si>
  <si>
    <t>0.157882 Z</t>
  </si>
  <si>
    <t>0.167747 Y</t>
  </si>
  <si>
    <t>0.519963 X</t>
  </si>
  <si>
    <t>0.168787 Z</t>
  </si>
  <si>
    <t>0.152588 Y</t>
  </si>
  <si>
    <t>0.523007 X</t>
  </si>
  <si>
    <t>0.161034 Z</t>
  </si>
  <si>
    <t>0.155706 Y</t>
  </si>
  <si>
    <t>0.520507 X</t>
  </si>
  <si>
    <t>0.161231 Z</t>
  </si>
  <si>
    <t>0.166272 Y</t>
  </si>
  <si>
    <t>0.454659 X</t>
  </si>
  <si>
    <t>0.180464 Z</t>
  </si>
  <si>
    <t>0.185642 Y</t>
  </si>
  <si>
    <t>0.455145 X</t>
  </si>
  <si>
    <t>0.185541 Z</t>
  </si>
  <si>
    <t>0.186095 Y</t>
  </si>
  <si>
    <t>0.45756 X</t>
  </si>
  <si>
    <t>0.173458 Z</t>
  </si>
  <si>
    <t>0.184348 Y</t>
  </si>
  <si>
    <t>0.453713 X</t>
  </si>
  <si>
    <t>0.172381 Z</t>
  </si>
  <si>
    <t>0.189591 Y</t>
  </si>
  <si>
    <t>0.454842 X</t>
  </si>
  <si>
    <t>0.188059 Z</t>
  </si>
  <si>
    <t>0.176057 Y</t>
  </si>
  <si>
    <t>0.46242 X</t>
  </si>
  <si>
    <t>0.177448 Z</t>
  </si>
  <si>
    <t>0.187999 Y</t>
  </si>
  <si>
    <t>0.452344 X</t>
  </si>
  <si>
    <t>0.18402 Z</t>
  </si>
  <si>
    <t>0.179427 Y</t>
  </si>
  <si>
    <t>0.467955 X</t>
  </si>
  <si>
    <t>0.175751 Z</t>
  </si>
  <si>
    <t>0.185761 Y</t>
  </si>
  <si>
    <t>0.463614 X</t>
  </si>
  <si>
    <t>0.179308 Z</t>
  </si>
  <si>
    <t>0.182489 Y</t>
  </si>
  <si>
    <t>0.460779 X</t>
  </si>
  <si>
    <t>0.184266 Z</t>
  </si>
  <si>
    <t>0.175964 Y</t>
  </si>
  <si>
    <t>memerr = 0.005</t>
  </si>
  <si>
    <t>0.40926 X</t>
  </si>
  <si>
    <t>0.202612 Z</t>
  </si>
  <si>
    <t>0.198892 Y</t>
  </si>
  <si>
    <t>0.421752 X</t>
  </si>
  <si>
    <t>0.192738 Z</t>
  </si>
  <si>
    <t>0.197165 Y</t>
  </si>
  <si>
    <t>0.412179 X</t>
  </si>
  <si>
    <t>0.19177 Z</t>
  </si>
  <si>
    <t>0.198883 Y</t>
  </si>
  <si>
    <t>0.403903 X</t>
  </si>
  <si>
    <t>0.214165 Z</t>
  </si>
  <si>
    <t>0.19819 Y</t>
  </si>
  <si>
    <t>0.421701 X</t>
  </si>
  <si>
    <t>0.186217 Z</t>
  </si>
  <si>
    <t>0.204093 Y</t>
  </si>
  <si>
    <t>0.407152 X</t>
  </si>
  <si>
    <t>0.19902 Z</t>
  </si>
  <si>
    <t>0.203892 Y</t>
  </si>
  <si>
    <t>0.417459 X</t>
  </si>
  <si>
    <t>0.200556 Z</t>
  </si>
  <si>
    <t>0.204286 Y</t>
  </si>
  <si>
    <t>0.415588 X</t>
  </si>
  <si>
    <t>0.190137 Z</t>
  </si>
  <si>
    <t>0.203775 Y</t>
  </si>
  <si>
    <t>0.424904 X</t>
  </si>
  <si>
    <t>0.201258 Z</t>
  </si>
  <si>
    <t>0.189865 Y</t>
  </si>
  <si>
    <t>0.404848 X</t>
  </si>
  <si>
    <t>0.1878 Z</t>
  </si>
  <si>
    <t>0.197999 Y</t>
  </si>
  <si>
    <t>0.388546 X</t>
  </si>
  <si>
    <t>0.213646 Z</t>
  </si>
  <si>
    <t>0.197216 Y</t>
  </si>
  <si>
    <t>0.383922 X</t>
  </si>
  <si>
    <t>0.199865 Z</t>
  </si>
  <si>
    <t>0.207952 Y</t>
  </si>
  <si>
    <t>0.378991 X</t>
  </si>
  <si>
    <t>0.201985 Z</t>
  </si>
  <si>
    <t>0.202922 Y</t>
  </si>
  <si>
    <t>0.383875 X</t>
  </si>
  <si>
    <t>0.215762 Z</t>
  </si>
  <si>
    <t>0.208908 Y</t>
  </si>
  <si>
    <t>0.373673 X</t>
  </si>
  <si>
    <t>0.207086 Z</t>
  </si>
  <si>
    <t>0.207757 Y</t>
  </si>
  <si>
    <t>0.388841 X</t>
  </si>
  <si>
    <t>0.203817 Z</t>
  </si>
  <si>
    <t>0.202489 Y</t>
  </si>
  <si>
    <t>0.388158 X</t>
  </si>
  <si>
    <t>0.200698 Z</t>
  </si>
  <si>
    <t>0.201845 Y</t>
  </si>
  <si>
    <t>0.381889 X</t>
  </si>
  <si>
    <t>0.208512 Z</t>
  </si>
  <si>
    <t>0.208923 Y</t>
  </si>
  <si>
    <t>0.38718 X</t>
  </si>
  <si>
    <t>0.209472 Z</t>
  </si>
  <si>
    <t>0.198261 Y</t>
  </si>
  <si>
    <t>0.37449 X</t>
  </si>
  <si>
    <t>0.20825 Z</t>
  </si>
  <si>
    <t>0.210284 Y</t>
  </si>
  <si>
    <t>memerr = 0.006</t>
  </si>
  <si>
    <t>memerr = 0.007</t>
  </si>
  <si>
    <t>0.355793 X</t>
  </si>
  <si>
    <t>0.21841 Z</t>
  </si>
  <si>
    <t>0.210684 Y</t>
  </si>
  <si>
    <t>0.351707 X</t>
  </si>
  <si>
    <t>0.213265 Z</t>
  </si>
  <si>
    <t>0.22157 Y</t>
  </si>
  <si>
    <t>0.340621 X</t>
  </si>
  <si>
    <t>0.2092 Z</t>
  </si>
  <si>
    <t>0.216995 Y</t>
  </si>
  <si>
    <t>0.341975 X</t>
  </si>
  <si>
    <t>0.233326 Z</t>
  </si>
  <si>
    <t>0.218481 Y</t>
  </si>
  <si>
    <t>0.358009 X</t>
  </si>
  <si>
    <t>0.214014 Z</t>
  </si>
  <si>
    <t>0.207543 Y</t>
  </si>
  <si>
    <t>0.357902 X</t>
  </si>
  <si>
    <t>0.225381 Z</t>
  </si>
  <si>
    <t>0.204059 Y</t>
  </si>
  <si>
    <t>0.355872 X</t>
  </si>
  <si>
    <t>0.206025 Z</t>
  </si>
  <si>
    <t>0.220297 Y</t>
  </si>
  <si>
    <t>0.358927 X</t>
  </si>
  <si>
    <t>0.215294 Z</t>
  </si>
  <si>
    <t>0.210322 Y</t>
  </si>
  <si>
    <t>0.351367 X</t>
  </si>
  <si>
    <t>0.212422 Z</t>
  </si>
  <si>
    <t>0.222774 Y</t>
  </si>
  <si>
    <t>0.346975 X</t>
  </si>
  <si>
    <t>0.22416 Z</t>
  </si>
  <si>
    <t>0.21208 Y</t>
  </si>
  <si>
    <t>memerr = 0.008</t>
  </si>
  <si>
    <t>0.330849 X</t>
  </si>
  <si>
    <t>0.218206 Z</t>
  </si>
  <si>
    <t>0.222638 Y</t>
  </si>
  <si>
    <t>0.345991 X</t>
  </si>
  <si>
    <t>0.211759 Z</t>
  </si>
  <si>
    <t>0.217683 Y</t>
  </si>
  <si>
    <t>0.351563 X</t>
  </si>
  <si>
    <t>0.212909 Z</t>
  </si>
  <si>
    <t>0.218316 Y</t>
  </si>
  <si>
    <t>0.329777 X</t>
  </si>
  <si>
    <t>0.229903 Z</t>
  </si>
  <si>
    <t>0.218687 Y</t>
  </si>
  <si>
    <t>0.324579 X</t>
  </si>
  <si>
    <t>0.228485 Z</t>
  </si>
  <si>
    <t>0.222286 Y</t>
  </si>
  <si>
    <t>0.329758 X</t>
  </si>
  <si>
    <t>0.228004 Z</t>
  </si>
  <si>
    <t>0.221966 Y</t>
  </si>
  <si>
    <t>0.333396 X</t>
  </si>
  <si>
    <t>0.218036 Z</t>
  </si>
  <si>
    <t>0.222323 Y</t>
  </si>
  <si>
    <t>0.332303 X</t>
  </si>
  <si>
    <t>0.225918 Z</t>
  </si>
  <si>
    <t>0.227253 Y</t>
  </si>
  <si>
    <t>0.337551 X</t>
  </si>
  <si>
    <t>0.214496 Z</t>
  </si>
  <si>
    <t>0.22368 Y</t>
  </si>
  <si>
    <t>0.328573 X</t>
  </si>
  <si>
    <t>0.227149 Z</t>
  </si>
  <si>
    <t>0.224716 Y</t>
  </si>
  <si>
    <t>memerr = 0.009</t>
  </si>
  <si>
    <t>0.314033 X</t>
  </si>
  <si>
    <t>0.224921 Z</t>
  </si>
  <si>
    <t>0.237451 Y</t>
  </si>
  <si>
    <t>0.305131 X</t>
  </si>
  <si>
    <t>0.22263 Z</t>
  </si>
  <si>
    <t>0.242814 Y</t>
  </si>
  <si>
    <t>0.311255 X</t>
  </si>
  <si>
    <t>0.244664 Z</t>
  </si>
  <si>
    <t>0.225294 Y</t>
  </si>
  <si>
    <t>0.306205 X</t>
  </si>
  <si>
    <t>0.237305 Z</t>
  </si>
  <si>
    <t>0.225716 Y</t>
  </si>
  <si>
    <t>0.312621 X</t>
  </si>
  <si>
    <t>0.228062 Z</t>
  </si>
  <si>
    <t>0.231197 Y</t>
  </si>
  <si>
    <t>0.324342 X</t>
  </si>
  <si>
    <t>0.207114 Z</t>
  </si>
  <si>
    <t>0.241646 Y</t>
  </si>
  <si>
    <t>0.322119 X</t>
  </si>
  <si>
    <t>0.22206 Z</t>
  </si>
  <si>
    <t>0.234905 Y</t>
  </si>
  <si>
    <t>0.313633 X</t>
  </si>
  <si>
    <t>0.233773 Z</t>
  </si>
  <si>
    <t>0.217645 Y</t>
  </si>
  <si>
    <t>0.312221 X</t>
  </si>
  <si>
    <t>0.232719 Z</t>
  </si>
  <si>
    <t>0.232546 Y</t>
  </si>
  <si>
    <t>0.308188 X</t>
  </si>
  <si>
    <t>0.22467 Z</t>
  </si>
  <si>
    <t>0.2397 Y</t>
  </si>
  <si>
    <t>memerr = 0.01</t>
  </si>
  <si>
    <t>0.298334 X</t>
  </si>
  <si>
    <t>0.22248 Z</t>
  </si>
  <si>
    <t>0.229546 Y</t>
  </si>
  <si>
    <t>0.289645 X</t>
  </si>
  <si>
    <t>0.235117 Z</t>
  </si>
  <si>
    <t>0.246111 Y</t>
  </si>
  <si>
    <t>0.286405 X</t>
  </si>
  <si>
    <t>0.246888 Z</t>
  </si>
  <si>
    <t>0.235065 Y</t>
  </si>
  <si>
    <t>0.280621 X</t>
  </si>
  <si>
    <t>0.23231 Z</t>
  </si>
  <si>
    <t>0.245727 Y</t>
  </si>
  <si>
    <t>0.282542 X</t>
  </si>
  <si>
    <t>0.231214 Z</t>
  </si>
  <si>
    <t>0.24131 Y</t>
  </si>
  <si>
    <t>0.291594 X</t>
  </si>
  <si>
    <t>0.23903 Z</t>
  </si>
  <si>
    <t>0.235181 Y</t>
  </si>
  <si>
    <t>0.289925 X</t>
  </si>
  <si>
    <t>0.251517 Z</t>
  </si>
  <si>
    <t>0.22907 Y</t>
  </si>
  <si>
    <t>0.27998 X</t>
  </si>
  <si>
    <t>0.242266 Z</t>
  </si>
  <si>
    <t>0.234722 Y</t>
  </si>
  <si>
    <t>0.280053 X</t>
  </si>
  <si>
    <t>0.244812 Z</t>
  </si>
  <si>
    <t>0.242681 Y</t>
  </si>
  <si>
    <t>0.296209 X</t>
  </si>
  <si>
    <t>0.217692 Z</t>
  </si>
  <si>
    <t>0.242343 Y</t>
  </si>
  <si>
    <t>0.291045 X</t>
  </si>
  <si>
    <t>0.23092 Z</t>
  </si>
  <si>
    <t>0.241089 Y</t>
  </si>
  <si>
    <t>0.279421 X</t>
  </si>
  <si>
    <t>0.236988 Z</t>
  </si>
  <si>
    <t>0.237176 Y</t>
  </si>
  <si>
    <t>0.288587 X</t>
  </si>
  <si>
    <t>0.236974 Z</t>
  </si>
  <si>
    <t>0.239131 Y</t>
  </si>
  <si>
    <t>0.279996 X</t>
  </si>
  <si>
    <t>0.231905 Z</t>
  </si>
  <si>
    <t>0.242655 Y</t>
  </si>
  <si>
    <t>0.268208 X</t>
  </si>
  <si>
    <t>0.240446 Z</t>
  </si>
  <si>
    <t>0.247635 Y</t>
  </si>
  <si>
    <t>0.293119 X</t>
  </si>
  <si>
    <t>0.242297 Z</t>
  </si>
  <si>
    <t>0.229322 Y</t>
  </si>
  <si>
    <t>0.275322 X</t>
  </si>
  <si>
    <t>0.246118 Z</t>
  </si>
  <si>
    <t>0.240164 Y</t>
  </si>
  <si>
    <t>0.283994 X</t>
  </si>
  <si>
    <t>0.248785 Z</t>
  </si>
  <si>
    <t>0.230283 Y</t>
  </si>
  <si>
    <t>0.272737 X</t>
  </si>
  <si>
    <t>0.242986 Z</t>
  </si>
  <si>
    <t>0.240107 Y</t>
  </si>
  <si>
    <t>0.281475 X</t>
  </si>
  <si>
    <t>0.231329 Z</t>
  </si>
  <si>
    <t>0.236133 Y</t>
  </si>
  <si>
    <t>0.298612 X</t>
  </si>
  <si>
    <t>0.224619 Z</t>
  </si>
  <si>
    <t>0.237458 Y</t>
  </si>
  <si>
    <t>0.2925 X</t>
  </si>
  <si>
    <t>0.245041 Z</t>
  </si>
  <si>
    <t>0.228205 Y</t>
  </si>
  <si>
    <t>0.282735 X</t>
  </si>
  <si>
    <t>0.232454 Z</t>
  </si>
  <si>
    <t>0.25078 Y</t>
  </si>
  <si>
    <t>0.305706 X</t>
  </si>
  <si>
    <t>0.225281 Z</t>
  </si>
  <si>
    <t>0.238556 Y</t>
  </si>
  <si>
    <t>0.294315 X</t>
  </si>
  <si>
    <t>0.243762 Z</t>
  </si>
  <si>
    <t>0.232414 Y</t>
  </si>
  <si>
    <t>0.29605 X</t>
  </si>
  <si>
    <t>0.230741 Z</t>
  </si>
  <si>
    <t>0.2255 Y</t>
  </si>
  <si>
    <t>0.305411 X</t>
  </si>
  <si>
    <t>0.234034 Z</t>
  </si>
  <si>
    <t>0.22549 Y</t>
  </si>
  <si>
    <t>0.304185 X</t>
  </si>
  <si>
    <t>0.231201 Z</t>
  </si>
  <si>
    <t>0.222854 Y</t>
  </si>
  <si>
    <t>0.315384 X</t>
  </si>
  <si>
    <t>0.231347 Z</t>
  </si>
  <si>
    <t>0.226245 Y</t>
  </si>
  <si>
    <t>0.302084 X</t>
  </si>
  <si>
    <t>0.232186 Z</t>
  </si>
  <si>
    <t>0.227825 Y</t>
  </si>
  <si>
    <t>0.265987 X</t>
  </si>
  <si>
    <t>0.252801 Z</t>
  </si>
  <si>
    <t>0.246186 Y</t>
  </si>
  <si>
    <t>0.275744 X</t>
  </si>
  <si>
    <t>0.242455 Z</t>
  </si>
  <si>
    <t>0.23564 Y</t>
  </si>
  <si>
    <t>0.286779 X</t>
  </si>
  <si>
    <t>0.239262 Z</t>
  </si>
  <si>
    <t>0.241763 Y</t>
  </si>
  <si>
    <t>0.271106 X</t>
  </si>
  <si>
    <t>0.242481 Z</t>
  </si>
  <si>
    <t>0.25029 Y</t>
  </si>
  <si>
    <t>0.278109 X</t>
  </si>
  <si>
    <t>0.242812 Z</t>
  </si>
  <si>
    <t>0.234712 Y</t>
  </si>
  <si>
    <t>0.264921 X</t>
  </si>
  <si>
    <t>0.250301 Z</t>
  </si>
  <si>
    <t>0.232262 Y</t>
  </si>
  <si>
    <t>0.263445 X</t>
  </si>
  <si>
    <t>0.244889 Z</t>
  </si>
  <si>
    <t>0.242804 Y</t>
  </si>
  <si>
    <t>0.274038 X</t>
  </si>
  <si>
    <t>0.250015 Z</t>
  </si>
  <si>
    <t>0.222459 Y</t>
  </si>
  <si>
    <t>0.249996 X</t>
  </si>
  <si>
    <t>0.244569 Z</t>
  </si>
  <si>
    <t>0.254104 Y</t>
  </si>
  <si>
    <t>0.27607 X</t>
  </si>
  <si>
    <t>0.233776 Z</t>
  </si>
  <si>
    <t>0.244051 Y</t>
  </si>
  <si>
    <t>0.273913 X</t>
  </si>
  <si>
    <t>0.247544 Z</t>
  </si>
  <si>
    <t>0.241779 Y</t>
  </si>
  <si>
    <t>0.27261 X</t>
  </si>
  <si>
    <t>0.237281 Z</t>
  </si>
  <si>
    <t>0.257175 Y</t>
  </si>
  <si>
    <t>0.270437 X</t>
  </si>
  <si>
    <t>0.238529 Z</t>
  </si>
  <si>
    <t>0.244168 Y</t>
  </si>
  <si>
    <t>0.275391 X</t>
  </si>
  <si>
    <t>0.244078 Z</t>
  </si>
  <si>
    <t>0.244287 Y</t>
  </si>
  <si>
    <t>0.270711 X</t>
  </si>
  <si>
    <t>0.248389 Z</t>
  </si>
  <si>
    <t>0.232682 Y</t>
  </si>
  <si>
    <t>0.273645 X</t>
  </si>
  <si>
    <t>0.237306 Z</t>
  </si>
  <si>
    <t>0.248607 Y</t>
  </si>
  <si>
    <t>0.257857 X</t>
  </si>
  <si>
    <t>0.228989 Z</t>
  </si>
  <si>
    <t>0.260739 Y</t>
  </si>
  <si>
    <t>0.27285 X</t>
  </si>
  <si>
    <t>0.240435 Z</t>
  </si>
  <si>
    <t>0.239901 Y</t>
  </si>
  <si>
    <t>0.264725 X</t>
  </si>
  <si>
    <t>0.247679 Z</t>
  </si>
  <si>
    <t>0.244027 Y</t>
  </si>
  <si>
    <t>0.270298 X</t>
  </si>
  <si>
    <t>0.242332 Z</t>
  </si>
  <si>
    <t>0.243224 Y</t>
  </si>
  <si>
    <t>0.256992 X</t>
  </si>
  <si>
    <t>0.239694 Z</t>
  </si>
  <si>
    <t>0.248816 Y</t>
  </si>
  <si>
    <t>0.257608 X</t>
  </si>
  <si>
    <t>0.240519 Z</t>
  </si>
  <si>
    <t>0.25471 Y</t>
  </si>
  <si>
    <t>0.260025 X</t>
  </si>
  <si>
    <t>0.230786 Z</t>
  </si>
  <si>
    <t>0.257737 Y</t>
  </si>
  <si>
    <t>0.255793 X</t>
  </si>
  <si>
    <t>0.262001 Z</t>
  </si>
  <si>
    <t>0.230146 Y</t>
  </si>
  <si>
    <t>0.261763 X</t>
  </si>
  <si>
    <t>0.252683 Z</t>
  </si>
  <si>
    <t>0.251427 Y</t>
  </si>
  <si>
    <t>0.258366 X</t>
  </si>
  <si>
    <t>0.250045 Z</t>
  </si>
  <si>
    <t>0.250104 Y</t>
  </si>
  <si>
    <t>0.261524 X</t>
  </si>
  <si>
    <t>0.249121 Z</t>
  </si>
  <si>
    <t>0.243301 Y</t>
  </si>
  <si>
    <t>0.250116 X</t>
  </si>
  <si>
    <t>0.246444 Z</t>
  </si>
  <si>
    <t>0.258115 Y</t>
  </si>
  <si>
    <t>0.255809 X</t>
  </si>
  <si>
    <t>0.236818 Z</t>
  </si>
  <si>
    <t>0.250728 Y</t>
  </si>
  <si>
    <t>0.254047 X</t>
  </si>
  <si>
    <t>0.245801 Z</t>
  </si>
  <si>
    <t>0.23978 Y</t>
  </si>
  <si>
    <t>0.252977 X</t>
  </si>
  <si>
    <t>0.26238 Z</t>
  </si>
  <si>
    <t>0.245687 Y</t>
  </si>
  <si>
    <t>0.250338 X</t>
  </si>
  <si>
    <t>0.262467 Z</t>
  </si>
  <si>
    <t>0.250582 Y</t>
  </si>
  <si>
    <t>0.254154 X</t>
  </si>
  <si>
    <t>0.253433 Z</t>
  </si>
  <si>
    <t>0.255344 Y</t>
  </si>
  <si>
    <t>0.244103 X</t>
  </si>
  <si>
    <t>0.256944 Z</t>
  </si>
  <si>
    <t>0.251357 Y</t>
  </si>
  <si>
    <t>0.24357 X</t>
  </si>
  <si>
    <t>0.255816 Z</t>
  </si>
  <si>
    <t>0.255667 Y</t>
  </si>
  <si>
    <t>0.244347 X</t>
  </si>
  <si>
    <t>0.242966 Z</t>
  </si>
  <si>
    <t>0.265629 Y</t>
  </si>
  <si>
    <t>0.250709 X</t>
  </si>
  <si>
    <t>0.252104 Z</t>
  </si>
  <si>
    <t>0.23326 Y</t>
  </si>
  <si>
    <t>0.249482 X</t>
  </si>
  <si>
    <t>0.246585 Z</t>
  </si>
  <si>
    <t>0.239629 Y</t>
  </si>
  <si>
    <t>0.246768 X</t>
  </si>
  <si>
    <t>0.251272 Z</t>
  </si>
  <si>
    <t>0.256012 Y</t>
  </si>
  <si>
    <t>0.250343 X</t>
  </si>
  <si>
    <t>0.244878 Z</t>
  </si>
  <si>
    <t>0.248269 Y</t>
  </si>
  <si>
    <t>0.92993 X</t>
  </si>
  <si>
    <t>0.0235584 Z</t>
  </si>
  <si>
    <t>0.0220165 Y</t>
  </si>
  <si>
    <t>0.929148 X</t>
  </si>
  <si>
    <t>0.0247031 Z</t>
  </si>
  <si>
    <t>0.0243546 Y</t>
  </si>
  <si>
    <t>0.932452 X</t>
  </si>
  <si>
    <t>0.0188341 Z</t>
  </si>
  <si>
    <t>0.0233274 Y</t>
  </si>
  <si>
    <t>0.926885 X</t>
  </si>
  <si>
    <t>0.0267081 Z</t>
  </si>
  <si>
    <t>0.0258303 Y</t>
  </si>
  <si>
    <t>0.933764 X</t>
  </si>
  <si>
    <t>0.0200776 Z</t>
  </si>
  <si>
    <t>0.0212545 Y</t>
  </si>
  <si>
    <t>0.925104 X</t>
  </si>
  <si>
    <t>0.0209572 Z</t>
  </si>
  <si>
    <t>0.0253391 Y</t>
  </si>
  <si>
    <t>0.926798 X</t>
  </si>
  <si>
    <t>0.0243406 Z</t>
  </si>
  <si>
    <t>0.0233508 Y</t>
  </si>
  <si>
    <t>0.932574 X</t>
  </si>
  <si>
    <t>0.0269305 Z</t>
  </si>
  <si>
    <t>0.018374 Y</t>
  </si>
  <si>
    <t>0.924938 X</t>
  </si>
  <si>
    <t>0.019653 Z</t>
  </si>
  <si>
    <t>0.0297 Y</t>
  </si>
  <si>
    <t>0.923419 X</t>
  </si>
  <si>
    <t>0.0261967 Z</t>
  </si>
  <si>
    <t>0.0270137 Y</t>
  </si>
  <si>
    <t>REAL</t>
  </si>
  <si>
    <t>IMAGINARY</t>
  </si>
  <si>
    <t>EndNode[0]&lt;---&gt;HoM[0]</t>
  </si>
  <si>
    <t>|00&gt;</t>
  </si>
  <si>
    <t>|01&gt;</t>
  </si>
  <si>
    <t>|10&gt;</t>
  </si>
  <si>
    <t>|11&gt;</t>
  </si>
  <si>
    <t>EndNode[1]&lt;---&gt;HoM[9]</t>
  </si>
  <si>
    <t>**.memory_error_rate = 0.0 #per μs</t>
  </si>
  <si>
    <t>**.memory_error_rate = 0.03 #per μs</t>
  </si>
  <si>
    <t>EndNode[0]&lt;--&gt;QuantumChannel{cost=7.59e-06;distance=20km;fidelity=0.724066;bellpair_per_sec=251305;tomography_time=0.119376746625;tomography_measurements=30000;}&lt;--&gt;repeater[0]</t>
  </si>
  <si>
    <t>F=0.724066</t>
  </si>
  <si>
    <t>X=0.0793112</t>
  </si>
  <si>
    <t>Z=0.0975536</t>
  </si>
  <si>
    <t>Y=0.0990688</t>
  </si>
  <si>
    <t>EndNode[1]&lt;--&gt;QuantumChannel{cost=7.70511e-06;distance=20km;fidelity=0.719224;bellpair_per_sec=250896;tomography_time=0.119571601355;tomography_measurements=30000;}&lt;--&gt;repeater[3]</t>
  </si>
  <si>
    <t>F=0.719224</t>
  </si>
  <si>
    <t>X=0.102463</t>
  </si>
  <si>
    <t>Z=0.0860219</t>
  </si>
  <si>
    <t>Y=0.0922914</t>
  </si>
  <si>
    <t>repeater[0]&lt;--&gt;QuantumChannel{cost=7.62165e-06;distance=5km;fidelity=0.722561;bellpair_per_sec=251305;tomography_time=0.119376746625;tomography_measurements=30000;}&lt;--&gt;HoM[0]</t>
  </si>
  <si>
    <t>F=0.722561</t>
  </si>
  <si>
    <t>X=0.0791266</t>
  </si>
  <si>
    <t>Z=0.0990797</t>
  </si>
  <si>
    <t>Y=0.0992325</t>
  </si>
  <si>
    <t>repeater[0]&lt;--&gt;QuantumChannel{cost=nan;distance=20km;fidelity=nan;bellpair_per_sec=-1;tomography_time=-1;tomography_measurements=-1;}&lt;--&gt;EndNode[0]</t>
  </si>
  <si>
    <t>F=nan</t>
  </si>
  <si>
    <t>X=nan</t>
  </si>
  <si>
    <t>Z=nan</t>
  </si>
  <si>
    <t>Y=nan</t>
  </si>
  <si>
    <t>repeater[1]&lt;--&gt;QuantumChannel{cost=6.28959e-06;distance=15km;fidelity=0.691518;bellpair_per_sec=332484;tomography_time=0.090229980466;tomography_measurements=30000;}&lt;--&gt;HoM[0]</t>
  </si>
  <si>
    <t>F=0.691518</t>
  </si>
  <si>
    <t>X=0.0905662</t>
  </si>
  <si>
    <t>Z=0.109375</t>
  </si>
  <si>
    <t>Y=0.108541</t>
  </si>
  <si>
    <t>repeater[1]&lt;--&gt;QuantumChannel{cost=3.27661e-06;distance=10km;fidelity=0.783248;bellpair_per_sec=497482;tomography_time=0.060303695384;tomography_measurements=30000;}&lt;--&gt;HoM[1]</t>
  </si>
  <si>
    <t>F=0.783248</t>
  </si>
  <si>
    <t>X=0.0767831</t>
  </si>
  <si>
    <t>Z=0.0703378</t>
  </si>
  <si>
    <t>Y=0.0696316</t>
  </si>
  <si>
    <t>repeater[2]&lt;--&gt;QuantumChannel{cost=3.27661e-06;distance=10km;fidelity=0.783248;bellpair_per_sec=497482;tomography_time=0.060303695384;tomography_measurements=30000;}&lt;--&gt;HoM[1]</t>
  </si>
  <si>
    <t>repeater[2]&lt;--&gt;QuantumChannel{cost=6.26626e-06;distance=5km;fidelity=0.693365;bellpair_per_sec=331946;tomography_time=0.090376192763;tomography_measurements=30000;}&lt;--&gt;HoM[2]</t>
  </si>
  <si>
    <t>F=0.693365</t>
  </si>
  <si>
    <t>X=0.104371</t>
  </si>
  <si>
    <t>Z=0.106574</t>
  </si>
  <si>
    <t>Y=0.0956903</t>
  </si>
  <si>
    <t>repeater[3]&lt;--&gt;QuantumChannel{cost=6.26626e-06;distance=15km;fidelity=0.693365;bellpair_per_sec=331946;tomography_time=0.090376192763;tomography_measurements=30000;}&lt;--&gt;HoM[2]</t>
  </si>
  <si>
    <t>repeater[3]&lt;--&gt;QuantumChannel{cost=7.70511e-06;distance=20km;fidelity=0.719224;bellpair_per_sec=250896;tomography_time=0.119571601355;tomography_measurements=30000;}&lt;--&gt;EndNode[1]</t>
  </si>
  <si>
    <t>z</t>
  </si>
  <si>
    <t xml:space="preserve">
[Config Layer2_MIM]
seed-set = 1
network = Layer2_MIM_tomography
**.tomography_output_filename = "Layer2_MIM_no_error"
**.file_dir_name = "check_list/"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 #per km. Max = 1 = 100%
**.photon_loss_ratio = 0 # per km. 1% = 0.01
**.Z_error_ratio = 0 #ratio. Not the error rate!! By default the ratio is 1:1:1
**.X_error_ratio = 0 #ratio. Not the error rate!!
**.Y_error_ratio = 0 #ratio. Not the error rate!!
**.memory_error_rate = 0 #per μs
**.memory_X_error_ratio = 0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1000000000
**.hom_darkcount_probability = 0.0 #1%
**.link_tomography = true
</t>
  </si>
  <si>
    <t>No Error MIM simulation</t>
  </si>
  <si>
    <t>}&lt;--&gt;HoM[0]</t>
  </si>
  <si>
    <t>}&lt;--&gt;HoM[9]</t>
  </si>
  <si>
    <t>}&lt;--&gt;HoM[1]</t>
  </si>
  <si>
    <t>}&lt;--&gt;HoM[2]</t>
  </si>
  <si>
    <t>}&lt;--&gt;HoM[3]</t>
  </si>
  <si>
    <t>}&lt;--&gt;HoM[4]</t>
  </si>
  <si>
    <t>}&lt;--&gt;HoM[5]</t>
  </si>
  <si>
    <t>}&lt;--&gt;HoM[6]</t>
  </si>
  <si>
    <t>}&lt;--&gt;HoM[7]</t>
  </si>
  <si>
    <t>}&lt;--&gt;HoM[8]</t>
  </si>
  <si>
    <t>F</t>
  </si>
  <si>
    <t>X</t>
  </si>
  <si>
    <t>Z</t>
  </si>
  <si>
    <t>Y</t>
  </si>
  <si>
    <t>Fidelity</t>
  </si>
  <si>
    <t>Bellpair/s</t>
  </si>
  <si>
    <t>Correct?</t>
  </si>
  <si>
    <t>◯</t>
  </si>
  <si>
    <t>Theoratical Bellpair/s</t>
  </si>
  <si>
    <t>Theoratical Fidelity</t>
  </si>
  <si>
    <t>Channel Error MIM simulation</t>
  </si>
  <si>
    <t>(*Mathematica Code*)
F = 0.99;
X = (1 - F)/4;
Y = (1 - F)/4;
Z = (1 - F)/4;
L = (1 - F)/4;
T = ( {
    {F, X, Y, Z, L},
    {X, F, Z, Y, L},
    {Y, Z, F, X, L},
    {Z, Y, X, F, L},
    {0, 0, 0, 0, 1}
   } );
MatrixForm[T]
Tq = MatrixPower[T, 20];
MatrixForm[Tq]
Fid = Tq[[1, 1]]/(1 - Tq[[1, 5]])</t>
  </si>
  <si>
    <t>(Buffer size * BSA success rate)/((Max Distance/Speed of photon)*Return path)*(1-Photon Loss rate)</t>
  </si>
  <si>
    <t xml:space="preserve">
[Config Layer2_MIM]
seed-set = 1
network = Layer2_MIM_tomography
**.tomography_output_filename = "Layer2_MIM_Channel_error_darkcount"
**.file_dir_name = "check_list/"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0.01 #per km. Max = 1 = 100%
**.photon_loss_ratio = 1 # per km. 1% = 0.01
**.Z_error_ratio = 1 #ratio. Not the error rate!! By default the ratio is 1:1:1
**.X_error_ratio = 1 #ratio. Not the error rate!!
**.Y_error_ratio = 1 #ratio. Not the error rate!!
**.memory_error_rate = 0 #per μs
**.memory_X_error_ratio = 0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1000000000
**.hom_darkcount_probability = 1 #1%
**.link_tomography = true</t>
  </si>
  <si>
    <t>Theoratical Bellpair/s = (Buffer size * BSA success rate)/((Max Distance/Speed of photon)*Return path)*(1+Photon Loss rate)</t>
  </si>
  <si>
    <t xml:space="preserve">(*Mathematica Code*)
F = 0.99;
X = (1 - F)/4;
Y = (1 - F)/4;
Z = (1 - F)/4;
L = (1 - F)/4;
T = ( {
    {F, X, Y, Z, L},
    {X, F, Z, Y, L},
    {Y, Z, F, X, L},
    {Z, Y, X, F, L},
    {0, 0, 0, 0, 1}
   } );
MatrixForm[T]
Tq = MatrixPower[T, 10];
MatrixForm[Tq]
Fid = Tq[[1, 1]]^2
</t>
  </si>
  <si>
    <t>20km</t>
  </si>
  <si>
    <t>}&lt;--&gt;repeater[0]</t>
  </si>
  <si>
    <t>}&lt;--&gt;repeater[1]</t>
  </si>
  <si>
    <t xml:space="preserve">
[Config Layer2_ChannelTest]
network=Layer2_ChannelTest
seed-set = 1234
**.tomography_output_filename = "Layer2_ChannelTest"
**.buffers = uniform(100,100)
**.num_measure = 60000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#**.channel_error_rate = 0.0 #per km. Max = 1 = 100%
#**.photon_loss_ratio = 1 # per km. 1% = 0.01
#**.Z_error_ratio = 1 #ratio. Not the error rate!! By default the ratio is 1:1:1
#**.X_error_ratio = 1 #ratio. Not the error rate!!
#**.Y_error_ratio = 1 #ratio. Not the error rate!!
**.memory_error_rate = 0
**.memory_X_error_ratio = 1 #ratio. Not the error rate!!
**.memory_Y_error_ratio = 1 #ratio. Not the error rate!!
**.memory_Z_error_ratio = 1 #ratio. Not the error rate!! By default the ratio is 1:1:1
**.memory_energy_excitation_ratio = 1
**.memory_energy_relaxation_ratio = 1
**.hom_photon_detection_per_sec = 1000000000
**.hom_darkcount_probability = 0.01 #1%
**.internal_hom_photon_detection_per_sec = 1000000000
**.internal_hom_darkcount_probability = 0.01 #1%
**.link_tomography = true</t>
  </si>
  <si>
    <t>network Layer2_ChannelTest
{
    parameters:
        **.Speed_of_light_in_fiber = 205336.986301 km;
    submodules:
        //EndNode[2]: QNode {
        EndNode[2]:QNode{
            address = 100+index;
            nodeType = "EndNode";
            @display("i=device/pc;");
            //emission_timing_std = 1e-5;//standard deviation. normal(0, 1e-9)
            //emission_timing_uncertainty = 10;
        }
        //repeater[4]: QNode {
        repeater[3]:QNode{
            address = 10000+sizeof(EndNode) + index;
            nodeType = "Repeater";
            //buffers = 25;
            @display("i=device/smallrouter");
        }
        //HoM[3]: HoM {
        HoM[2]: HoM {
            address = 100000+sizeof(EndNode)+ sizeof(repeater)+ index;
            @display("i=device/bsm");
        }
    connections:
        EndNode[0].port++ &lt;--&gt; ClassicalChannel {  distance = 20km; } &lt;--&gt; repeater[0].port++;//MM    
        repeater[0].port++&lt;--&gt; ClassicalChannel {  distance = 5km; } &lt;--&gt; HoM[0].port++ ;//MIM
        repeater[1].port++ &lt;--&gt; ClassicalChannel {  distance = 15km; } &lt;--&gt; HoM[0].port++;
         repeater[1].port++ &lt;--&gt; ClassicalChannel {  distance = 15km; } &lt;--&gt; HoM[1].port++;
        repeater[2].port++ &lt;--&gt; ClassicalChannel {  distance = 5km; } &lt;--&gt; HoM[1].port++;
        repeater[1].port++ &lt;--&gt; ClassicalChannel {  distance = 5km; } &lt;--&gt; EndNode[1].port++;
  EndNode[0].quantum_port++ &lt;--&gt; QuantumChannel {  distance = 20km; channel_error_rate = 0.5; photon_loss_ratio = 0; Z_error_ratio = 0; X_error_ratio = 1; Y_error_ratio = 0;} &lt;--&gt; repeater[0].quantum_port_receiver++;//MM 
        repeater[0].quantum_port++&lt;--&gt; QuantumChannel {  distance = 5km; channel_error_rate = 0.5; photon_loss_ratio = 0; Z_error_ratio = 1; X_error_ratio = 0; Y_error_ratio = 0; } &lt;--&gt; HoM[0].quantum_port++;//MIM
        repeater[1].quantum_port++ &lt;--&gt; QuantumChannel {  distance = 15km; channel_error_rate = 0.5; photon_loss_ratio = 0; Z_error_ratio = 1; X_error_ratio = 0; Y_error_ratio = 0; } &lt;--&gt; HoM[0].quantum_port++;
        repeater[1].quantum_port++ &lt;--&gt; QuantumChannel {  distance = 15km; channel_error_rate = 0.5; photon_loss_ratio = 0; Z_error_ratio = 1; X_error_ratio = 0; Y_error_ratio = 0; } &lt;--&gt; HoM[1].quantum_port++;
        repeater[2].quantum_port++ &lt;--&gt; QuantumChannel {  distance = 5km; channel_error_rate = 0.5; photon_loss_ratio = 0; Z_error_ratio = 1; X_error_ratio = 0; Y_error_ratio = 0; } &lt;--&gt; HoM[1].quantum_port++;
  repeater[1].quantum_port_receiver++ &lt;--&gt; QuantumChannel {  distance = 5km; channel_error_rate = 0.05; photon_loss_ratio = 1; Z_error_ratio = 0; X_error_ratio = 0; Y_error_ratio = 0; } &lt;--&gt; EndNode[1].quantum_port++;
}</t>
  </si>
  <si>
    <t>Xerror</t>
  </si>
  <si>
    <t>Photon Loss</t>
  </si>
  <si>
    <t>Zerror</t>
  </si>
  <si>
    <t>Yerror</t>
  </si>
  <si>
    <t>photon loss/total emission = 34573/(76636+76946) = 0.22% = 0.05^5
Darkcount probability = 0.01 = 34573*0.01 = 345.7
total measurements = 60000.
Completely mixed rate = 345.7/60000</t>
  </si>
  <si>
    <t>source&lt;--&gt;QuantumChannel{cost</t>
  </si>
  <si>
    <t>}&lt;--&gt;HoM</t>
  </si>
  <si>
    <t>target&lt;--&gt;QuantumChannel{cost</t>
  </si>
  <si>
    <t xml:space="preserve">
[Config MIM_memory_error_test]
network = networks.Linear_One_MIM
**.tomography_output_filename = "Layer2_MIM_memerr=0.001"
**.buffers = uniform(50,50)
**.num_measure = 600000 #max measurement for tomography accumulation
**.emission_error_rate = 0 # per shot. Max is 1.
**.emission_Z_error_ratio = 0 #ratio. Not the error rate!! By default the ratio is 1:1:1
**.emission_X_error_ratio = 0 #ratio. Not the error rate!!
**.emission_Y_error_ratio = 0 #ratio. Not the error rate!!
**.channel_error_rate = 0.0 #per km. Max depens on the number of error types.
**.photon_loss_ratio = 0 # per km. 1% = 0.01
**.Z_error_ratio = 0 #ratio. Not the error rate!! By default the ratio is 1:1:1
**.X_error_ratio = 0 #ratio. Not the error rate!!
**.Y_error_ratio = 0 #ratio. Not the error rate!!
**.memory_error_rate = 0.0005 #per μs
**.memory_X_error_ratio = 1 #ratio. Not the error rate!!
**.memory_Y_error_ratio = 0 #ratio. Not the error rate!!
**.memory_Z_error_ratio = 0 #ratio. Not the error rate!! By default the ratio is 1:1:1
**.memory_energy_excitation_ratio = 0
**.memory_energy_relaxation_ratio = 0
**.memory_complitely_mixed_ratio = 0
**.hom_photon_detection_per_sec = 10000000
**.hom_darkcount_probability = 0 #1%
**.link_tomography = true
**.initial_purification = 0</t>
  </si>
  <si>
    <t>(*Mathematica Code*)
(*Memory*)
F = 1 - 0.0005;
X = (1 - F)/6;
X = (1 - F)/1;
Y = (1 - F)/6;
Y = 0;
Z = (1 - F)/6;
Z = 0;
Ex = (1 - F)/6;
Ex = 0;
Rx = (1 - F)/6;
Rx = 0;
Cm = (1 - F)/6;
Cm = 0;
T = ( {
    {F, X, Z, Y, Ex, Rx, Cm},
    {X, F, Y, Z, Ex, Rx, Cm},
    {Z, Y, F, X, Ex, Rx, Cm},
    {Y, Z, X, F, Ex, Rx, Cm},
    {0, 0, 0, 0, 1 - Rx - Cm, Rx, Cm},
    {0, 0, 0, 0, Ex, 1 - Ex - Cm, Cm},
    {0, 0, 0, 0, Ex, Rx, 1 - Ex - Rx}
   } );
MatrixForm[T]
Tq = MatrixPower[T, 97.7009*2];
MatrixForm[Tq]</t>
  </si>
  <si>
    <t>≒0.911212</t>
  </si>
  <si>
    <t xml:space="preserve">
[Config Layer2_Simple_MIM_MM]
network = Layer2_Simple_MIM_MM
**.tomography_output_filename = "Layer2_Simple_MIM_MM"
**.buffers = uniform(50, 50)
**.num_measure = 30000 #max measurement for tomography accumulation
**.emission_error_rate = 0 # per shot.
**.emission_Z_error_ratio = 0 #ratio. Not the error rate!! By default the ratio is 1:1:1
**.emission_X_error_ratio = 0 #ratio. Not the error rate!!
**.emission_Y_error_ratio = 0 #ratio. Not the error rate!!
**.channel_error_rate = 0.005 #per km. Max = 1 = 100%
**.photon_loss_ratio = 0 # per km. 1% = 0.01
**.Z_error_ratio = 1 #ratio. Not the error rate!! By default the ratio is 1:1:1
**.X_error_ratio = 1 #ratio. Not the error rate!!
**.Y_error_ratio = 1 #ratio. Not the error rate!!
**.memory_error_rate = 0.001 #per μs
**.memory_X_error_ratio = 1 #ratio. Not the error rate!!
**.memory_Y_error_ratio = 1 #ratio. Not the error rate!!
**.memory_Z_error_ratio = 1 #ratio. Not the error rate!! By default the ratio is 1:1:1
**.memory_energy_excitation_ratio = 1
**.memory_energy_relaxation_ratio = 1
**.memory_complitely_mixed_ratio = 1
#Error on Target, Error on Controlled
**.CNOTgate_error_rate = 0.02
**.CNOTgate_IZ_error_ratio = 1 #checked
**.CNOTgate_ZI_error_ratio = 1 #checked
**.CNOTgate_ZZ_error_ratio = 1 #checked
**.CNOTgate_IX_error_ratio = 1 #checked
**.CNOTgate_XI_error_ratio = 1 #checked
**.CNOTgate_XX_error_ratio = 1 #checked
**.CNOTgate_IY_error_ratio = 1 #checked
**.CNOTgate_YI_error_ratio = 1 #checked
**.CNOTgate_YY_error_ratio = 1 #checked
**.Measurement_error_rate = 0.01
**.Measurement_X_error_ratio = 1
**.Measurement_Y_error_ratio = 1
**.Measurement_Z_error_ratio = 1
**.hom_photon_detection_per_sec = 1000000000
**.hom_darkcount_probability = 0.0 #1%
**.link_tomography = true
**.initial_purification = 0
**.X_purification = false</t>
  </si>
  <si>
    <t>MIM</t>
  </si>
  <si>
    <t>MM</t>
  </si>
  <si>
    <t>MeasCount</t>
  </si>
  <si>
    <t>EndNode1[0]&lt;--&gt;QuantumChannel{cost</t>
  </si>
  <si>
    <t>}&lt;--&gt;Repeater1[0] F</t>
  </si>
  <si>
    <t>0.757029 X</t>
  </si>
  <si>
    <t>0.0889914 Z</t>
  </si>
  <si>
    <t>0.0715925 Y</t>
  </si>
  <si>
    <t>EndNode2[0]&lt;--&gt;QuantumChannel{cost</t>
  </si>
  <si>
    <t>}&lt;--&gt;HoM1[0] F</t>
  </si>
  <si>
    <t>0.756834 X</t>
  </si>
  <si>
    <t>0.0687269 Z</t>
  </si>
  <si>
    <t>0.0874134 Y</t>
  </si>
  <si>
    <t>Repeater1[0]&lt;--&gt;QuantumChannel{cost</t>
  </si>
  <si>
    <t>}&lt;--&gt;EndNode1[0] F</t>
  </si>
  <si>
    <t>0.749652 X</t>
  </si>
  <si>
    <t>0.0875161 Z</t>
  </si>
  <si>
    <t>0.0767175 Y</t>
  </si>
  <si>
    <t>0.752199 X</t>
  </si>
  <si>
    <t>0.0699837 Z</t>
  </si>
  <si>
    <t>0.0845535 Y</t>
  </si>
  <si>
    <t>0.75348 X</t>
  </si>
  <si>
    <t>0.0824052 Z</t>
  </si>
  <si>
    <t>0.0859233 Y</t>
  </si>
  <si>
    <t>0.750556 X</t>
  </si>
  <si>
    <t>0.0760872 Z</t>
  </si>
  <si>
    <t>0.0821862 Y</t>
  </si>
  <si>
    <t>0.771873 X</t>
  </si>
  <si>
    <t>0.0804667 Z</t>
  </si>
  <si>
    <t>0.0758541 Y</t>
  </si>
  <si>
    <t>0.756949 X</t>
  </si>
  <si>
    <t>0.0757892 Z</t>
  </si>
  <si>
    <t>0.0829976 Y</t>
  </si>
  <si>
    <t>0.757729 X</t>
  </si>
  <si>
    <t>0.078355 Z</t>
  </si>
  <si>
    <t>0.0770764 Y</t>
  </si>
  <si>
    <t>0.757789 X</t>
  </si>
  <si>
    <t>0.0767385 Z</t>
  </si>
  <si>
    <t>0.0842785 Y</t>
  </si>
  <si>
    <t>0.760873 X</t>
  </si>
  <si>
    <t>0.0864084 Z</t>
  </si>
  <si>
    <t>0.0725099 Y</t>
  </si>
  <si>
    <t>0.757962 X</t>
  </si>
  <si>
    <t>0.0774132 Z</t>
  </si>
  <si>
    <t>0.0872478 Y</t>
  </si>
  <si>
    <t>0.756689 X</t>
  </si>
  <si>
    <t>0.0844465 Z</t>
  </si>
  <si>
    <t>0.0832489 Y</t>
  </si>
  <si>
    <t>0.759032 X</t>
  </si>
  <si>
    <t>0.0788333 Z</t>
  </si>
  <si>
    <t>0.0840796 Y</t>
  </si>
  <si>
    <t>0.762309 X</t>
  </si>
  <si>
    <t>0.073383 Z</t>
  </si>
  <si>
    <t>0.0860794 Y</t>
  </si>
  <si>
    <t>0.762314 X</t>
  </si>
  <si>
    <t>0.0760742 Z</t>
  </si>
  <si>
    <t>0.0840145 Y</t>
  </si>
  <si>
    <t>0.760827 X</t>
  </si>
  <si>
    <t>0.0811628 Z</t>
  </si>
  <si>
    <t>0.078966 Y</t>
  </si>
  <si>
    <t>0.762514 X</t>
  </si>
  <si>
    <t>0.0762608 Z</t>
  </si>
  <si>
    <t>0.0831278 Y</t>
  </si>
  <si>
    <t>0.761939 X</t>
  </si>
  <si>
    <t>0.0766037 Z</t>
  </si>
  <si>
    <t>0.0808723 Y</t>
  </si>
  <si>
    <t>0.760693 X</t>
  </si>
  <si>
    <t>0.077213 Z</t>
  </si>
  <si>
    <t>0.082744 Y</t>
  </si>
  <si>
    <t>0.760791 X</t>
  </si>
  <si>
    <t>0.0719211 Z</t>
  </si>
  <si>
    <t>0.0865234 Y</t>
  </si>
  <si>
    <t>0.759491 X</t>
  </si>
  <si>
    <t>0.0783869 Z</t>
  </si>
  <si>
    <t>0.0815611 Y</t>
  </si>
  <si>
    <t>0.76599 X</t>
  </si>
  <si>
    <t>0.074963 Z</t>
  </si>
  <si>
    <t>0.0821608 Y</t>
  </si>
  <si>
    <t>0.760614 X</t>
  </si>
  <si>
    <t>0.074854 Z</t>
  </si>
  <si>
    <t>0.0823102 Y</t>
  </si>
  <si>
    <t>0.759327 X</t>
  </si>
  <si>
    <t>0.0777071 Z</t>
  </si>
  <si>
    <t>0.0822984 Y</t>
  </si>
  <si>
    <t>0.760685 X</t>
  </si>
  <si>
    <t>0.073574 Z</t>
  </si>
  <si>
    <t>0.0838372 Y</t>
  </si>
  <si>
    <t>0.762048 X</t>
  </si>
  <si>
    <t>0.0761587 Z</t>
  </si>
  <si>
    <t>0.0809563 Y</t>
  </si>
  <si>
    <t>0.759284 X</t>
  </si>
  <si>
    <t>0.0741785 Z</t>
  </si>
  <si>
    <t>0.0833679 Y</t>
  </si>
  <si>
    <t>0.759185 X</t>
  </si>
  <si>
    <t>0.0770336 Z</t>
  </si>
  <si>
    <t>0.0834762 Y</t>
  </si>
  <si>
    <t>0.761176 X</t>
  </si>
  <si>
    <t>0.0737563 Z</t>
  </si>
  <si>
    <t>0.0824603 Y</t>
  </si>
  <si>
    <t>0.757779 X</t>
  </si>
  <si>
    <t>0.0767432 Z</t>
  </si>
  <si>
    <t>0.0869856 Y</t>
  </si>
  <si>
    <t>0.760247 X</t>
  </si>
  <si>
    <t>0.0745157 Z</t>
  </si>
  <si>
    <t>0.0820853 Y</t>
  </si>
  <si>
    <t>0.755351 X</t>
  </si>
  <si>
    <t>0.0794739 Z</t>
  </si>
  <si>
    <t>0.083438 Y</t>
  </si>
  <si>
    <t>0.760895 X</t>
  </si>
  <si>
    <t>0.0736093 Z</t>
  </si>
  <si>
    <t>0.0835142 Y</t>
  </si>
  <si>
    <t>0.757024 X</t>
  </si>
  <si>
    <t>0.0789692 Z</t>
  </si>
  <si>
    <t>0.0815015 Y</t>
  </si>
  <si>
    <t>0.761121 X</t>
  </si>
  <si>
    <t>0.0731686 Z</t>
  </si>
  <si>
    <t>0.0832988 Y</t>
  </si>
  <si>
    <t>0.755811 X</t>
  </si>
  <si>
    <t>0.0782044 Z</t>
  </si>
  <si>
    <t>0.0843553 Y</t>
  </si>
  <si>
    <t>0.76057 X</t>
  </si>
  <si>
    <t>0.074208 Z</t>
  </si>
  <si>
    <t>0.0821099 Y</t>
  </si>
  <si>
    <t>0.762613 X</t>
  </si>
  <si>
    <t>0.0807437 Z</t>
  </si>
  <si>
    <t>0.0777404 Y</t>
  </si>
  <si>
    <t>0.760888 X</t>
  </si>
  <si>
    <t>0.074082 Z</t>
  </si>
  <si>
    <t>0.081977 Y</t>
  </si>
  <si>
    <t>0.774541 X</t>
  </si>
  <si>
    <t>0.777371 X</t>
  </si>
  <si>
    <t>0.755212 X</t>
  </si>
  <si>
    <t>0.778796 X</t>
  </si>
  <si>
    <t>0.769922 X</t>
  </si>
  <si>
    <t>Index</t>
  </si>
  <si>
    <t>Fid</t>
  </si>
  <si>
    <t>std</t>
  </si>
  <si>
    <t>Max</t>
  </si>
  <si>
    <t>Min</t>
  </si>
  <si>
    <t>Meas. Count</t>
  </si>
  <si>
    <t>0.764403 X</t>
  </si>
  <si>
    <t>0.764674 X</t>
  </si>
  <si>
    <t>0.0769157 Y</t>
  </si>
  <si>
    <t>MIMspeed</t>
  </si>
  <si>
    <t>MMspeed</t>
  </si>
  <si>
    <t>0.763383 X</t>
  </si>
  <si>
    <t>0.0812211 Z</t>
  </si>
  <si>
    <t>0.765972 X</t>
  </si>
  <si>
    <t>0.075272 Z</t>
  </si>
  <si>
    <t>actualmeas</t>
  </si>
  <si>
    <t>0.798875 X</t>
  </si>
  <si>
    <t>0.0615898 Z</t>
  </si>
  <si>
    <t>0.0739162 Y</t>
  </si>
  <si>
    <t>0.767273 X</t>
  </si>
  <si>
    <t>0.0681936 Z</t>
  </si>
  <si>
    <t>0.0790237 Y</t>
  </si>
  <si>
    <t>0.771208 X</t>
  </si>
  <si>
    <t>0.102125 Z</t>
  </si>
  <si>
    <t>0.076822 Y</t>
  </si>
  <si>
    <t>0.8035 X</t>
  </si>
  <si>
    <t>0.0506665 Z</t>
  </si>
  <si>
    <t>0.0705456 Y</t>
  </si>
  <si>
    <t>0.765901 X</t>
  </si>
  <si>
    <t>0.0950615 Z</t>
  </si>
  <si>
    <t>0.0629277 Y</t>
  </si>
  <si>
    <t>0.769795 X</t>
  </si>
  <si>
    <t>0.0666933 Z</t>
  </si>
  <si>
    <t>0.0921514 Y</t>
  </si>
  <si>
    <t>0.814537 X</t>
  </si>
  <si>
    <t>0.0484524 Z</t>
  </si>
  <si>
    <t>0.0827603 Y</t>
  </si>
  <si>
    <t>0.740652 X</t>
  </si>
  <si>
    <t>0.0985704 Z</t>
  </si>
  <si>
    <t>0.0615659 Y</t>
  </si>
  <si>
    <t>0.77995 X</t>
  </si>
  <si>
    <t>0.0671724 Z</t>
  </si>
  <si>
    <t>0.0761904 Y</t>
  </si>
  <si>
    <t>0.779416 X</t>
  </si>
  <si>
    <t>0.0498522 Z</t>
  </si>
  <si>
    <t>0.0857716 Y</t>
  </si>
  <si>
    <t>0.760287 X</t>
  </si>
  <si>
    <t>0.085184 Z</t>
  </si>
  <si>
    <t>0.0612038 Y</t>
  </si>
  <si>
    <t>0.783147 X</t>
  </si>
  <si>
    <t>0.0779102 Z</t>
  </si>
  <si>
    <t>0.0593078 Y</t>
  </si>
  <si>
    <t>0.778325 X</t>
  </si>
  <si>
    <t>0.0816755 Z</t>
  </si>
  <si>
    <t>0.0788183 Y</t>
  </si>
  <si>
    <t>0.786249 X</t>
  </si>
  <si>
    <t>0.0631379 Z</t>
  </si>
  <si>
    <t>0.0736458 Y</t>
  </si>
  <si>
    <t>0.749304 X</t>
  </si>
  <si>
    <t>0.0737725 Z</t>
  </si>
  <si>
    <t>0.0787098 Y</t>
  </si>
  <si>
    <t>0.772133 X</t>
  </si>
  <si>
    <t>0.0904349 Z</t>
  </si>
  <si>
    <t>0.0765157 Y</t>
  </si>
  <si>
    <t>0.767267 X</t>
  </si>
  <si>
    <t>0.0908763 Z</t>
  </si>
  <si>
    <t>0.0839871 Y</t>
  </si>
  <si>
    <t>0.798762 X</t>
  </si>
  <si>
    <t>0.0651958 Z</t>
  </si>
  <si>
    <t>0.0573267 Y</t>
  </si>
  <si>
    <t>0.76656 X</t>
  </si>
  <si>
    <t>0.0887973 Z</t>
  </si>
  <si>
    <t>0.0699619 Y</t>
  </si>
  <si>
    <t>0.759271 X</t>
  </si>
  <si>
    <t>0.0705159 Z</t>
  </si>
  <si>
    <t>0.0813359 Y</t>
  </si>
  <si>
    <t>0.778958 X</t>
  </si>
  <si>
    <t>0.0888384 Z</t>
  </si>
  <si>
    <t>0.064733 Y</t>
  </si>
  <si>
    <t>0.775905 X</t>
  </si>
  <si>
    <t>0.070385 Z</t>
  </si>
  <si>
    <t>0.0842723 Y</t>
  </si>
  <si>
    <t>0.780165 X</t>
  </si>
  <si>
    <t>0.0720517 Z</t>
  </si>
  <si>
    <t>0.0687933 Y</t>
  </si>
  <si>
    <t>0.776986 X</t>
  </si>
  <si>
    <t>0.0566558 Z</t>
  </si>
  <si>
    <t>0.0854305 Y</t>
  </si>
  <si>
    <t>0.769085 X</t>
  </si>
  <si>
    <t>0.0624166 Z</t>
  </si>
  <si>
    <t>0.0737178 Y</t>
  </si>
  <si>
    <t>0.785861 X</t>
  </si>
  <si>
    <t>0.0691579 Z</t>
  </si>
  <si>
    <t>0.0857971 Y</t>
  </si>
  <si>
    <t>0.77185 X</t>
  </si>
  <si>
    <t>0.0829591 Z</t>
  </si>
  <si>
    <t>0.0635927 Y</t>
  </si>
  <si>
    <t>0.77012 X</t>
  </si>
  <si>
    <t>0.087766 Z</t>
  </si>
  <si>
    <t>0.0751843 Y</t>
  </si>
  <si>
    <t>0.773871 X</t>
  </si>
  <si>
    <t>0.0726719 Z</t>
  </si>
  <si>
    <t>0.0847676 Y</t>
  </si>
  <si>
    <t>0.749915 X</t>
  </si>
  <si>
    <t>0.0594374 Z</t>
  </si>
  <si>
    <t>0.110509 Y</t>
  </si>
  <si>
    <t>0.772751 X</t>
  </si>
  <si>
    <t>0.075202 Z</t>
  </si>
  <si>
    <t>0.0881643 Y</t>
  </si>
  <si>
    <t>0.781521 X</t>
  </si>
  <si>
    <t>0.0566605 Z</t>
  </si>
  <si>
    <t>0.0869472 Y</t>
  </si>
  <si>
    <t>0.77643 X</t>
  </si>
  <si>
    <t>0.0789043 Z</t>
  </si>
  <si>
    <t>0.061665 Y</t>
  </si>
  <si>
    <t>0.751275 X</t>
  </si>
  <si>
    <t>0.100977 Z</t>
  </si>
  <si>
    <t>0.0672126 Y</t>
  </si>
  <si>
    <t>0.776501 X</t>
  </si>
  <si>
    <t>0.0734989 Z</t>
  </si>
  <si>
    <t>0.0612916 Y</t>
  </si>
  <si>
    <t>0.788436 X</t>
  </si>
  <si>
    <t>0.067918 Z</t>
  </si>
  <si>
    <t>0.0705155 Y</t>
  </si>
  <si>
    <t>0.76336 X</t>
  </si>
  <si>
    <t>0.0759254 Z</t>
  </si>
  <si>
    <t>0.0937826 Y</t>
  </si>
  <si>
    <t>0.769056 X</t>
  </si>
  <si>
    <t>0.0815595 Z</t>
  </si>
  <si>
    <t>0.078732 Y</t>
  </si>
  <si>
    <t>0.79156 X</t>
  </si>
  <si>
    <t>0.0557303 Z</t>
  </si>
  <si>
    <t>0.0697114 Y</t>
  </si>
  <si>
    <t>0.768914 X</t>
  </si>
  <si>
    <t>0.0644195 Z</t>
  </si>
  <si>
    <t>0.0854923 Y</t>
  </si>
  <si>
    <t>0.767292 X</t>
  </si>
  <si>
    <t>0.0888098 Z</t>
  </si>
  <si>
    <t>0.0702811 Y</t>
  </si>
  <si>
    <t>0.758151 X</t>
  </si>
  <si>
    <t>0.0987196 Z</t>
  </si>
  <si>
    <t>0.0839546 Y</t>
  </si>
  <si>
    <t>0.78459 X</t>
  </si>
  <si>
    <t>0.0639467 Z</t>
  </si>
  <si>
    <t>0.0897459 Y</t>
  </si>
  <si>
    <t>0.793062 X</t>
  </si>
  <si>
    <t>0.0743025 Z</t>
  </si>
  <si>
    <t>0.0746733 Y</t>
  </si>
  <si>
    <t>0.779269 X</t>
  </si>
  <si>
    <t>0.0829849 Z</t>
  </si>
  <si>
    <t>0.0678531 Y</t>
  </si>
  <si>
    <t>0.742245 X</t>
  </si>
  <si>
    <t>0.104054 Z</t>
  </si>
  <si>
    <t>0.0701499 Y</t>
  </si>
  <si>
    <t>0.75671 X</t>
  </si>
  <si>
    <t>0.0666178 Z</t>
  </si>
  <si>
    <t>0.0978682 Y</t>
  </si>
  <si>
    <t>0.782722 X</t>
  </si>
  <si>
    <t>0.0497099 Z</t>
  </si>
  <si>
    <t>0.074168 Y</t>
  </si>
  <si>
    <t>0.798731 X</t>
  </si>
  <si>
    <t>0.0558145 Z</t>
  </si>
  <si>
    <t>0.0702956 Y</t>
  </si>
  <si>
    <t>0.786136 X</t>
  </si>
  <si>
    <t>0.0629871 Z</t>
  </si>
  <si>
    <t>0.0891042 Y</t>
  </si>
  <si>
    <t>0.790146 X</t>
  </si>
  <si>
    <t>0.0852803 Z</t>
  </si>
  <si>
    <t>0.0644318 Y</t>
  </si>
  <si>
    <t>0.740632 X</t>
  </si>
  <si>
    <t>0.0711124 Z</t>
  </si>
  <si>
    <t>0.0894461 Y</t>
  </si>
  <si>
    <t>0.774601 X</t>
  </si>
  <si>
    <t>0.0962545 Z</t>
  </si>
  <si>
    <t>0.0681555 Y</t>
  </si>
  <si>
    <t>0.773779 X</t>
  </si>
  <si>
    <t>0.0913459 Z</t>
  </si>
  <si>
    <t>0.0678237 Y</t>
  </si>
  <si>
    <t>0.774013 X</t>
  </si>
  <si>
    <t>0.0805652 Z</t>
  </si>
  <si>
    <t>0.0787268 Y</t>
  </si>
  <si>
    <t>0.759867 X</t>
  </si>
  <si>
    <t>0.0796597 Z</t>
  </si>
  <si>
    <t>0.0611853 Y</t>
  </si>
  <si>
    <t>0.789861 X</t>
  </si>
  <si>
    <t>0.0672822 Z</t>
  </si>
  <si>
    <t>0.0731287 Y</t>
  </si>
  <si>
    <t>0.765663 X</t>
  </si>
  <si>
    <t>0.0745428 Z</t>
  </si>
  <si>
    <t>0.0912031 Y</t>
  </si>
  <si>
    <t>0.751038 X</t>
  </si>
  <si>
    <t>0.0759892 Z</t>
  </si>
  <si>
    <t>0.0831868 Y</t>
  </si>
  <si>
    <t>0.758306 X</t>
  </si>
  <si>
    <t>0.0953097 Z</t>
  </si>
  <si>
    <t>0.0611149 Y</t>
  </si>
  <si>
    <t>0.783843 X</t>
  </si>
  <si>
    <t>0.0624565 Z</t>
  </si>
  <si>
    <t>0.0720889 Y</t>
  </si>
  <si>
    <t>0.760967 X</t>
  </si>
  <si>
    <t>0.0745593 Z</t>
  </si>
  <si>
    <t>0.0862799 Y</t>
  </si>
  <si>
    <t>0.771265 X</t>
  </si>
  <si>
    <t>0.0727199 Z</t>
  </si>
  <si>
    <t>0.0750279 Y</t>
  </si>
  <si>
    <t>0.765225 X</t>
  </si>
  <si>
    <t>0.0872056 Z</t>
  </si>
  <si>
    <t>0.0626139 Y</t>
  </si>
  <si>
    <t>0.787601 X</t>
  </si>
  <si>
    <t>0.0703323 Z</t>
  </si>
  <si>
    <t>0.0621304 Y</t>
  </si>
  <si>
    <t>0.777883 X</t>
  </si>
  <si>
    <t>0.0607134 Z</t>
  </si>
  <si>
    <t>0.0779727 Y</t>
  </si>
  <si>
    <t>0.766966 X</t>
  </si>
  <si>
    <t>0.0857207 Z</t>
  </si>
  <si>
    <t>0.0960975 Y</t>
  </si>
  <si>
    <t>0.785926 X</t>
  </si>
  <si>
    <t>0.0531745 Z</t>
  </si>
  <si>
    <t>0.0740032 Y</t>
  </si>
  <si>
    <t>0.795184 X</t>
  </si>
  <si>
    <t>0.053774 Z</t>
  </si>
  <si>
    <t>0.0725996 Y</t>
  </si>
  <si>
    <t>0.776977 X</t>
  </si>
  <si>
    <t>0.0788286 Z</t>
  </si>
  <si>
    <t>0.0669341 Y</t>
  </si>
  <si>
    <t>0.768315 X</t>
  </si>
  <si>
    <t>0.0656073 Z</t>
  </si>
  <si>
    <t>0.0822188 Y</t>
  </si>
  <si>
    <t>0.769431 X</t>
  </si>
  <si>
    <t>0.0917789 Z</t>
  </si>
  <si>
    <t>0.066012 Y</t>
  </si>
  <si>
    <t>0.766097 X</t>
  </si>
  <si>
    <t>0.0820515 Z</t>
  </si>
  <si>
    <t>0.0783089 Y</t>
  </si>
  <si>
    <t>0.780663 X</t>
  </si>
  <si>
    <t>0.0814058 Z</t>
  </si>
  <si>
    <t>0.0788259 Y</t>
  </si>
  <si>
    <t>0.78364 X</t>
  </si>
  <si>
    <t>0.0499947 Z</t>
  </si>
  <si>
    <t>0.0699315 Y</t>
  </si>
  <si>
    <t>0.780353 X</t>
  </si>
  <si>
    <t>0.0787079 Z</t>
  </si>
  <si>
    <t>0.0681323 Y</t>
  </si>
  <si>
    <t>0.755646 X</t>
  </si>
  <si>
    <t>0.0809791 Z</t>
  </si>
  <si>
    <t>0.0585136 Y</t>
  </si>
  <si>
    <t>0.769409 X</t>
  </si>
  <si>
    <t>0.084908 Z</t>
  </si>
  <si>
    <t>0.0686697 Y</t>
  </si>
  <si>
    <t>0.764353 X</t>
  </si>
  <si>
    <t>0.0613353 Z</t>
  </si>
  <si>
    <t>0.0884842 Y</t>
  </si>
  <si>
    <t>0.758801 X</t>
  </si>
  <si>
    <t>0.104836 Z</t>
  </si>
  <si>
    <t>0.0809881 Y</t>
  </si>
  <si>
    <t>0.78698 X</t>
  </si>
  <si>
    <t>0.0803099 Z</t>
  </si>
  <si>
    <t>0.0766566 Y</t>
  </si>
  <si>
    <t>0.74793 X</t>
  </si>
  <si>
    <t>0.0850835 Z</t>
  </si>
  <si>
    <t>0.0745656 Y</t>
  </si>
  <si>
    <t>0.777504 X</t>
  </si>
  <si>
    <t>0.0689249 Z</t>
  </si>
  <si>
    <t>0.0725845 Y</t>
  </si>
  <si>
    <t>0.775971 X</t>
  </si>
  <si>
    <t>0.0612382 Z</t>
  </si>
  <si>
    <t>0.0799611 Y</t>
  </si>
  <si>
    <t>0.765559 X</t>
  </si>
  <si>
    <t>0.0680606 Z</t>
  </si>
  <si>
    <t>0.0633387 Y</t>
  </si>
  <si>
    <t>0.791382 X</t>
  </si>
  <si>
    <t>0.0608444 Z</t>
  </si>
  <si>
    <t>0.0440381 Y</t>
  </si>
  <si>
    <t>0.783223 X</t>
  </si>
  <si>
    <t>0.0833185 Z</t>
  </si>
  <si>
    <t>0.0627916 Y</t>
  </si>
  <si>
    <t>0.803545 X</t>
  </si>
  <si>
    <t>0.0471746 Z</t>
  </si>
  <si>
    <t>0.0710072 Y</t>
  </si>
  <si>
    <t>0.789886 X</t>
  </si>
  <si>
    <t>0.0712773 Z</t>
  </si>
  <si>
    <t>0.0739133 Y</t>
  </si>
  <si>
    <t>0.774519 X</t>
  </si>
  <si>
    <t>0.0763905 Z</t>
  </si>
  <si>
    <t>0.0667222 Y</t>
  </si>
  <si>
    <t>0.783279 X</t>
  </si>
  <si>
    <t>0.0840856 Z</t>
  </si>
  <si>
    <t>0.0717115 Y</t>
  </si>
  <si>
    <t>0.773249 X</t>
  </si>
  <si>
    <t>0.079594 Z</t>
  </si>
  <si>
    <t>0.0595038 Y</t>
  </si>
  <si>
    <t>0.764806 X</t>
  </si>
  <si>
    <t>0.0772992 Z</t>
  </si>
  <si>
    <t>0.0839912 Y</t>
  </si>
  <si>
    <t>0.789978 X</t>
  </si>
  <si>
    <t>0.10163 Z</t>
  </si>
  <si>
    <t>0.0676926 Y</t>
  </si>
  <si>
    <t>0.784529 X</t>
  </si>
  <si>
    <t>0.0789577 Z</t>
  </si>
  <si>
    <t>0.0685243 Y</t>
  </si>
  <si>
    <t>0.775385 X</t>
  </si>
  <si>
    <t>0.0737769 Z</t>
  </si>
  <si>
    <t>0.0718371 Y</t>
  </si>
  <si>
    <t>0.781081 X</t>
  </si>
  <si>
    <t>0.063284 Z</t>
  </si>
  <si>
    <t>0.0828029 Y</t>
  </si>
  <si>
    <t>0.769395 X</t>
  </si>
  <si>
    <t>0.0861398 Z</t>
  </si>
  <si>
    <t>0.0756502 Y</t>
  </si>
  <si>
    <t>0.764709 X</t>
  </si>
  <si>
    <t>0.077496 Z</t>
  </si>
  <si>
    <t>0.0703784 Y</t>
  </si>
  <si>
    <t>0.78304 X</t>
  </si>
  <si>
    <t>0.0641295 Z</t>
  </si>
  <si>
    <t>0.0823443 Y</t>
  </si>
  <si>
    <t>0.785282 X</t>
  </si>
  <si>
    <t>0.0582435 Z</t>
  </si>
  <si>
    <t>0.0804427 Y</t>
  </si>
  <si>
    <t>0.767699 X</t>
  </si>
  <si>
    <t>0.0902144 Z</t>
  </si>
  <si>
    <t>0.0815208 Y</t>
  </si>
  <si>
    <t>0.776993 X</t>
  </si>
  <si>
    <t>0.065704 Z</t>
  </si>
  <si>
    <t>0.0759486 Y</t>
  </si>
  <si>
    <t>0.787932 X</t>
  </si>
  <si>
    <t>0.06392 Z</t>
  </si>
  <si>
    <t>0.0641939 Y</t>
  </si>
  <si>
    <t>0.789862 X</t>
  </si>
  <si>
    <t>0.0770385 Z</t>
  </si>
  <si>
    <t>0.0555582 Y</t>
  </si>
  <si>
    <t>0.759492 X</t>
  </si>
  <si>
    <t>0.0928575 Z</t>
  </si>
  <si>
    <t>0.0893057 Y</t>
  </si>
  <si>
    <t>0.762993 X</t>
  </si>
  <si>
    <t>0.0907547 Z</t>
  </si>
  <si>
    <t>0.075297 Y</t>
  </si>
  <si>
    <t>0.770159 X</t>
  </si>
  <si>
    <t>0.0713043 Z</t>
  </si>
  <si>
    <t>0.0643479 Y</t>
  </si>
  <si>
    <t>0.7942 X</t>
  </si>
  <si>
    <t>0.0619276 Z</t>
  </si>
  <si>
    <t>0.081699 Y</t>
  </si>
  <si>
    <t>0.772306 X</t>
  </si>
  <si>
    <t>0.0625232 Z</t>
  </si>
  <si>
    <t>0.11252 Y</t>
  </si>
  <si>
    <t>0.774084 X</t>
  </si>
  <si>
    <t>0.0733735 Z</t>
  </si>
  <si>
    <t>0.0598382 Y</t>
  </si>
  <si>
    <t>0.7636 X</t>
  </si>
  <si>
    <t>0.0970699 Z</t>
  </si>
  <si>
    <t>0.0570519 Y</t>
  </si>
  <si>
    <t>0.785988 X</t>
  </si>
  <si>
    <t>0.0683639 Z</t>
  </si>
  <si>
    <t>0.0622265 Y</t>
  </si>
  <si>
    <t>0.787942 X</t>
  </si>
  <si>
    <t>0.0600437 Z</t>
  </si>
  <si>
    <t>0.0808829 Y</t>
  </si>
  <si>
    <t>0.779612 X</t>
  </si>
  <si>
    <t>0.0590976 Z</t>
  </si>
  <si>
    <t>0.0621145 Y</t>
  </si>
  <si>
    <t>0.762953 X</t>
  </si>
  <si>
    <t>0.0931214 Z</t>
  </si>
  <si>
    <t>0.0850604 Y</t>
  </si>
  <si>
    <t>0.784108 X</t>
  </si>
  <si>
    <t>0.078826 Z</t>
  </si>
  <si>
    <t>0.069463 Y</t>
  </si>
  <si>
    <t>0.768767 X</t>
  </si>
  <si>
    <t>0.0951173 Z</t>
  </si>
  <si>
    <t>0.0839607 Y</t>
  </si>
  <si>
    <t>0.792292 X</t>
  </si>
  <si>
    <t>0.0739868 Z</t>
  </si>
  <si>
    <t>0.0818574 Y</t>
  </si>
  <si>
    <t>0.790633 X</t>
  </si>
  <si>
    <t>0.0871635 Z</t>
  </si>
  <si>
    <t>0.0421004 Y</t>
  </si>
  <si>
    <t>0.767453 X</t>
  </si>
  <si>
    <t>0.0811388 Z</t>
  </si>
  <si>
    <t>0.0795418 Y</t>
  </si>
  <si>
    <t>0.774211 X</t>
  </si>
  <si>
    <t>0.0656398 Z</t>
  </si>
  <si>
    <t>0.0934095 Y</t>
  </si>
  <si>
    <t>0.760399 X</t>
  </si>
  <si>
    <t>0.0972588 Z</t>
  </si>
  <si>
    <t>0.0670521 Y</t>
  </si>
  <si>
    <t>0.0861168 Z</t>
  </si>
  <si>
    <t>0.0642328 Y</t>
  </si>
  <si>
    <t>0.777872 X</t>
  </si>
  <si>
    <t>0.0744644 Z</t>
  </si>
  <si>
    <t>0.0768766 Y</t>
  </si>
  <si>
    <t>0.766864 X</t>
  </si>
  <si>
    <t>0.0756136 Z</t>
  </si>
  <si>
    <t>0.0876134 Y</t>
  </si>
  <si>
    <t>0.776893 X</t>
  </si>
  <si>
    <t>0.0935393 Z</t>
  </si>
  <si>
    <t>0.0650192 Y</t>
  </si>
  <si>
    <t>0.782825 X</t>
  </si>
  <si>
    <t>0.0903098 Z</t>
  </si>
  <si>
    <t>0.0573176 Y</t>
  </si>
  <si>
    <t>0.768572 X</t>
  </si>
  <si>
    <t>0.0770416 Z</t>
  </si>
  <si>
    <t>0.0838581 Y</t>
  </si>
  <si>
    <t>0.760416 X</t>
  </si>
  <si>
    <t>0.0539983 Z</t>
  </si>
  <si>
    <t>0.108631 Y</t>
  </si>
  <si>
    <t>0.790927 X</t>
  </si>
  <si>
    <t>0.0869604 Z</t>
  </si>
  <si>
    <t>0.0546325 Y</t>
  </si>
  <si>
    <t>0.761403 X</t>
  </si>
  <si>
    <t>0.0707527 Z</t>
  </si>
  <si>
    <t>0.0962302 Y</t>
  </si>
  <si>
    <t>0.762131 X</t>
  </si>
  <si>
    <t>0.073433 Z</t>
  </si>
  <si>
    <t>0.0762148 Y</t>
  </si>
  <si>
    <t>0.784165 X</t>
  </si>
  <si>
    <t>0.0707021 Z</t>
  </si>
  <si>
    <t>0.0926731 Y</t>
  </si>
  <si>
    <t>0.762275 X</t>
  </si>
  <si>
    <t>0.075511 Z</t>
  </si>
  <si>
    <t>0.0734648 Y</t>
  </si>
  <si>
    <t>0.750787 X</t>
  </si>
  <si>
    <t>0.0857023 Z</t>
  </si>
  <si>
    <t>0.0762812 Y</t>
  </si>
  <si>
    <t>0.753139 X</t>
  </si>
  <si>
    <t>0.069718 Z</t>
  </si>
  <si>
    <t>0.0604809 Y</t>
  </si>
  <si>
    <t>0.777814 X</t>
  </si>
  <si>
    <t>0.0937949 Z</t>
  </si>
  <si>
    <t>0.0623917 Y</t>
  </si>
  <si>
    <t>0.7803 X</t>
  </si>
  <si>
    <t>0.0744486 Z</t>
  </si>
  <si>
    <t>0.0684085 Y</t>
  </si>
  <si>
    <t>0.762404 X</t>
  </si>
  <si>
    <t>0.0455054 Z</t>
  </si>
  <si>
    <t>0.0893069 Y</t>
  </si>
  <si>
    <t>0.773439 X</t>
  </si>
  <si>
    <t>0.103872 Z</t>
  </si>
  <si>
    <t>0.0874635 Y</t>
  </si>
  <si>
    <t>0.752984 X</t>
  </si>
  <si>
    <t>0.0869441 Z</t>
  </si>
  <si>
    <t>0.0656875 Y</t>
  </si>
  <si>
    <t>0.772325 X</t>
  </si>
  <si>
    <t>0.0615849 Z</t>
  </si>
  <si>
    <t>0.0923915 Y</t>
  </si>
  <si>
    <t>0.78023 X</t>
  </si>
  <si>
    <t>0.0728885 Z</t>
  </si>
  <si>
    <t>0.0742218 Y</t>
  </si>
  <si>
    <t>0.778397 X</t>
  </si>
  <si>
    <t>0.0652322 Z</t>
  </si>
  <si>
    <t>0.0870234 Y</t>
  </si>
  <si>
    <t>0.788328 X</t>
  </si>
  <si>
    <t>0.0639851 Z</t>
  </si>
  <si>
    <t>0.0711026 Y</t>
  </si>
  <si>
    <t>0.763497 X</t>
  </si>
  <si>
    <t>0.0840862 Z</t>
  </si>
  <si>
    <t>0.0660905 Y</t>
  </si>
  <si>
    <t>0.772978 X</t>
  </si>
  <si>
    <t>0.0643099 Z</t>
  </si>
  <si>
    <t>0.0749306 Y</t>
  </si>
  <si>
    <t>0.759906 X</t>
  </si>
  <si>
    <t>0.07375 Z</t>
  </si>
  <si>
    <t>0.0914674 Y</t>
  </si>
  <si>
    <t>0.76721 X</t>
  </si>
  <si>
    <t>0.0817479 Z</t>
  </si>
  <si>
    <t>0.0597791 Y</t>
  </si>
  <si>
    <t>0.753229 X</t>
  </si>
  <si>
    <t>0.0872508 Z</t>
  </si>
  <si>
    <t>0.0823605 Y</t>
  </si>
  <si>
    <t>0.754091 X</t>
  </si>
  <si>
    <t>0.0828656 Z</t>
  </si>
  <si>
    <t>0.0789526 Y</t>
  </si>
  <si>
    <t>0.776958 X</t>
  </si>
  <si>
    <t>0.0921126 Z</t>
  </si>
  <si>
    <t>0.0468766 Y</t>
  </si>
  <si>
    <t>0.754518 X</t>
  </si>
  <si>
    <t>0.0676655 Z</t>
  </si>
  <si>
    <t>0.0850347 Y</t>
  </si>
  <si>
    <t>0.784714 X</t>
  </si>
  <si>
    <t>0.0964914 Z</t>
  </si>
  <si>
    <t>0.0504112 Y</t>
  </si>
  <si>
    <t>0.741623 X</t>
  </si>
  <si>
    <t>0.0751306 Z</t>
  </si>
  <si>
    <t>0.115264 Y</t>
  </si>
  <si>
    <t>0.776441 X</t>
  </si>
  <si>
    <t>0.0869563 Z</t>
  </si>
  <si>
    <t>0.0734715 Y</t>
  </si>
  <si>
    <t>0.764691 X</t>
  </si>
  <si>
    <t>0.0541627 Z</t>
  </si>
  <si>
    <t>0.0911963 Y</t>
  </si>
  <si>
    <t>0.784301 X</t>
  </si>
  <si>
    <t>0.0706605 Z</t>
  </si>
  <si>
    <t>0.0862023 Y</t>
  </si>
  <si>
    <t>0.784005 X</t>
  </si>
  <si>
    <t>0.0790795 Z</t>
  </si>
  <si>
    <t>0.0591319 Y</t>
  </si>
  <si>
    <t>0.75827 X</t>
  </si>
  <si>
    <t>0.0853722 Z</t>
  </si>
  <si>
    <t>0.0729907 Y</t>
  </si>
  <si>
    <t>0.796166 X</t>
  </si>
  <si>
    <t>0.0669728 Z</t>
  </si>
  <si>
    <t>0.0472076 Y</t>
  </si>
  <si>
    <t>0.763363 X</t>
  </si>
  <si>
    <t>0.0820148 Z</t>
  </si>
  <si>
    <t>0.0819196 Y</t>
  </si>
  <si>
    <t>0.756802 X</t>
  </si>
  <si>
    <t>0.0759255 Z</t>
  </si>
  <si>
    <t>0.0957163 Y</t>
  </si>
  <si>
    <t>0.774005 X</t>
  </si>
  <si>
    <t>0.0852275 Z</t>
  </si>
  <si>
    <t>0.0645853 Y</t>
  </si>
  <si>
    <t>0.748198 X</t>
  </si>
  <si>
    <t>0.0913294 Z</t>
  </si>
  <si>
    <t>0.0844947 Y</t>
  </si>
  <si>
    <t>0.794461 X</t>
  </si>
  <si>
    <t>0.0774684 Z</t>
  </si>
  <si>
    <t>0.0648606 Y</t>
  </si>
  <si>
    <t>0.774237 X</t>
  </si>
  <si>
    <t>0.0841859 Z</t>
  </si>
  <si>
    <t>0.0740875 Y</t>
  </si>
  <si>
    <t>0.774431 X</t>
  </si>
  <si>
    <t>0.0729954 Z</t>
  </si>
  <si>
    <t>0.0606944 Y</t>
  </si>
  <si>
    <t>0.770447 X</t>
  </si>
  <si>
    <t>0.0703298 Z</t>
  </si>
  <si>
    <t>0.0727964 Y</t>
  </si>
  <si>
    <t>0.760595 X</t>
  </si>
  <si>
    <t>0.085975 Z</t>
  </si>
  <si>
    <t>0.0497803 Y</t>
  </si>
  <si>
    <t>0.784798 X</t>
  </si>
  <si>
    <t>0.0910411 Z</t>
  </si>
  <si>
    <t>0.0616307 Y</t>
  </si>
  <si>
    <t>0.781726 X</t>
  </si>
  <si>
    <t>0.0580535 Z</t>
  </si>
  <si>
    <t>0.0853157 Y</t>
  </si>
  <si>
    <t>0.759622 X</t>
  </si>
  <si>
    <t>0.076092 Z</t>
  </si>
  <si>
    <t>0.0774661 Y</t>
  </si>
  <si>
    <t>0.775088 X</t>
  </si>
  <si>
    <t>0.0538594 Z</t>
  </si>
  <si>
    <t>0.0716019 Y</t>
  </si>
  <si>
    <t>0.790189 X</t>
  </si>
  <si>
    <t>0.0672116 Z</t>
  </si>
  <si>
    <t>0.0674685 Y</t>
  </si>
  <si>
    <t>0.782673 X</t>
  </si>
  <si>
    <t>0.0625442 Z</t>
  </si>
  <si>
    <t>0.0777108 Y</t>
  </si>
  <si>
    <t>0.7725 X</t>
  </si>
  <si>
    <t>0.0902815 Z</t>
  </si>
  <si>
    <t>0.0772312 Y</t>
  </si>
  <si>
    <t>0.784236 X</t>
  </si>
  <si>
    <t>0.0681002 Z</t>
  </si>
  <si>
    <t>0.0888341 Y</t>
  </si>
  <si>
    <t>0.762945 X</t>
  </si>
  <si>
    <t>0.0555669 Z</t>
  </si>
  <si>
    <t>0.0989954 Y</t>
  </si>
  <si>
    <t>0.787787 X</t>
  </si>
  <si>
    <t>0.0696276 Z</t>
  </si>
  <si>
    <t>0.0483398 Y</t>
  </si>
  <si>
    <t>0.749178 X</t>
  </si>
  <si>
    <t>0.080174 Z</t>
  </si>
  <si>
    <t>0.0815651 Y</t>
  </si>
  <si>
    <t>0.785667 X</t>
  </si>
  <si>
    <t>0.0797532 Z</t>
  </si>
  <si>
    <t>0.0545481 Y</t>
  </si>
  <si>
    <t>0.76444 X</t>
  </si>
  <si>
    <t>0.088246 Z</t>
  </si>
  <si>
    <t>0.0645071 Y</t>
  </si>
  <si>
    <t>0.764071 X</t>
  </si>
  <si>
    <t>0.0915046 Z</t>
  </si>
  <si>
    <t>0.0754349 Y</t>
  </si>
  <si>
    <t>0.789703 X</t>
  </si>
  <si>
    <t>0.0661196 Z</t>
  </si>
  <si>
    <t>0.0895155 Y</t>
  </si>
  <si>
    <t>0.80056 X</t>
  </si>
  <si>
    <t>0.0432996 Z</t>
  </si>
  <si>
    <t>0.0652718 Y</t>
  </si>
  <si>
    <t>0.77269 X</t>
  </si>
  <si>
    <t>0.0784125 Z</t>
  </si>
  <si>
    <t>0.0854293 Y</t>
  </si>
  <si>
    <t>0.798472 X</t>
  </si>
  <si>
    <t>0.0727405 Z</t>
  </si>
  <si>
    <t>0.0596971 Y</t>
  </si>
  <si>
    <t>0.770286 X</t>
  </si>
  <si>
    <t>0.0888692 Z</t>
  </si>
  <si>
    <t>0.0656931 Y</t>
  </si>
  <si>
    <t>0.774872 X</t>
  </si>
  <si>
    <t>0.0803399 Z</t>
  </si>
  <si>
    <t>0.0790008 Y</t>
  </si>
  <si>
    <t>0.771555 X</t>
  </si>
  <si>
    <t>0.0895089 Z</t>
  </si>
  <si>
    <t>0.0888695 Y</t>
  </si>
  <si>
    <t>0.740227 X</t>
  </si>
  <si>
    <t>0.101214 Z</t>
  </si>
  <si>
    <t>0.0699919 Y</t>
  </si>
  <si>
    <t>0.781228 X</t>
  </si>
  <si>
    <t>0.0728646 Z</t>
  </si>
  <si>
    <t>0.080719 Y</t>
  </si>
  <si>
    <t>0.786506 X</t>
  </si>
  <si>
    <t>0.0700978 Z</t>
  </si>
  <si>
    <t>0.0783121 Y</t>
  </si>
  <si>
    <t>0.770978 X</t>
  </si>
  <si>
    <t>0.0729422 Z</t>
  </si>
  <si>
    <t>0.0741714 Y</t>
  </si>
  <si>
    <t>0.785893 X</t>
  </si>
  <si>
    <t>0.0825285 Z</t>
  </si>
  <si>
    <t>0.0628305 Y</t>
  </si>
  <si>
    <t>0.748169 X</t>
  </si>
  <si>
    <t>0.0801891 Z</t>
  </si>
  <si>
    <t>0.0779927 Y</t>
  </si>
  <si>
    <t>0.767247 X</t>
  </si>
  <si>
    <t>0.0932183 Z</t>
  </si>
  <si>
    <t>0.0794312 Y</t>
  </si>
  <si>
    <t>0.759605 X</t>
  </si>
  <si>
    <t>0.0641357 Z</t>
  </si>
  <si>
    <t>0.0877631 Y</t>
  </si>
  <si>
    <t>0.783439 X</t>
  </si>
  <si>
    <t>0.0821954 Z</t>
  </si>
  <si>
    <t>0.0730085 Y</t>
  </si>
  <si>
    <t>0.77065 X</t>
  </si>
  <si>
    <t>0.0747882 Z</t>
  </si>
  <si>
    <t>0.0765964 Y</t>
  </si>
  <si>
    <t>0.782781 X</t>
  </si>
  <si>
    <t>0.0799289 Z</t>
  </si>
  <si>
    <t>0.0808276 Y</t>
  </si>
  <si>
    <t>0.768874 X</t>
  </si>
  <si>
    <t>0.0733895 Z</t>
  </si>
  <si>
    <t>0.0783059 Y</t>
  </si>
  <si>
    <t>0.777536 X</t>
  </si>
  <si>
    <t>0.0684798 Z</t>
  </si>
  <si>
    <t>0.0749958 Y</t>
  </si>
  <si>
    <t>0.775127 X</t>
  </si>
  <si>
    <t>0.0738828 Z</t>
  </si>
  <si>
    <t>0.0666675 Y</t>
  </si>
  <si>
    <t>0.766361 X</t>
  </si>
  <si>
    <t>0.072914 Z</t>
  </si>
  <si>
    <t>0.789753 X</t>
  </si>
  <si>
    <t>0.0577644 Z</t>
  </si>
  <si>
    <t>0.0759818 Y</t>
  </si>
  <si>
    <t>0.777944 X</t>
  </si>
  <si>
    <t>0.0683472 Z</t>
  </si>
  <si>
    <t>0.0814405 Y</t>
  </si>
  <si>
    <t>0.785701 X</t>
  </si>
  <si>
    <t>0.0671004 Z</t>
  </si>
  <si>
    <t>0.0748672 Y</t>
  </si>
  <si>
    <t>0.77799 X</t>
  </si>
  <si>
    <t>0.0789766 Z</t>
  </si>
  <si>
    <t>0.0786385 Y</t>
  </si>
  <si>
    <t>0.780458 X</t>
  </si>
  <si>
    <t>0.078263 Z</t>
  </si>
  <si>
    <t>0.0707106 Y</t>
  </si>
  <si>
    <t>0.778201 X</t>
  </si>
  <si>
    <t>0.0812582 Z</t>
  </si>
  <si>
    <t>0.0734116 Y</t>
  </si>
  <si>
    <t>0.777021 X</t>
  </si>
  <si>
    <t>0.0699867 Z</t>
  </si>
  <si>
    <t>0.084039 Y</t>
  </si>
  <si>
    <t>0.782008 X</t>
  </si>
  <si>
    <t>0.0698438 Z</t>
  </si>
  <si>
    <t>0.0753083 Y</t>
  </si>
  <si>
    <t>0.781328 X</t>
  </si>
  <si>
    <t>0.0878698 Z</t>
  </si>
  <si>
    <t>0.059652 Y</t>
  </si>
  <si>
    <t>0.773617 X</t>
  </si>
  <si>
    <t>0.0711591 Z</t>
  </si>
  <si>
    <t>0.0806602 Y</t>
  </si>
  <si>
    <t>0.781336 X</t>
  </si>
  <si>
    <t>0.0600977 Z</t>
  </si>
  <si>
    <t>0.0782593 Y</t>
  </si>
  <si>
    <t>0.788174 X</t>
  </si>
  <si>
    <t>0.0589261 Z</t>
  </si>
  <si>
    <t>0.0796246 Y</t>
  </si>
  <si>
    <t>0.77816 X</t>
  </si>
  <si>
    <t>0.0746229 Z</t>
  </si>
  <si>
    <t>0.0738236 Y</t>
  </si>
  <si>
    <t>0.787954 X</t>
  </si>
  <si>
    <t>0.0751269 Z</t>
  </si>
  <si>
    <t>0.0720221 Y</t>
  </si>
  <si>
    <t>0.773036 X</t>
  </si>
  <si>
    <t>0.0703591 Z</t>
  </si>
  <si>
    <t>0.094354 Y</t>
  </si>
  <si>
    <t>0.778895 X</t>
  </si>
  <si>
    <t>0.0687076 Z</t>
  </si>
  <si>
    <t>0.0732046 Y</t>
  </si>
  <si>
    <t>0.781062 X</t>
  </si>
  <si>
    <t>0.0724948 Z</t>
  </si>
  <si>
    <t>0.074633 Y</t>
  </si>
  <si>
    <t>0.771359 X</t>
  </si>
  <si>
    <t>0.0853522 Z</t>
  </si>
  <si>
    <t>0.0822057 Y</t>
  </si>
  <si>
    <t>0.773258 X</t>
  </si>
  <si>
    <t>0.0663763 Z</t>
  </si>
  <si>
    <t>0.0870016 Y</t>
  </si>
  <si>
    <t>0.778893 X</t>
  </si>
  <si>
    <t>0.0688134 Z</t>
  </si>
  <si>
    <t>0.073958 Y</t>
  </si>
  <si>
    <t>0.764542 X</t>
  </si>
  <si>
    <t>0.0929415 Z</t>
  </si>
  <si>
    <t>0.0709638 Y</t>
  </si>
  <si>
    <t>0.0752756 Z</t>
  </si>
  <si>
    <t>0.0685114 Y</t>
  </si>
  <si>
    <t>0.772215 X</t>
  </si>
  <si>
    <t>0.0714629 Z</t>
  </si>
  <si>
    <t>0.0777549 Y</t>
  </si>
  <si>
    <t>0.778651 X</t>
  </si>
  <si>
    <t>0.0692535 Z</t>
  </si>
  <si>
    <t>0.0709551 Y</t>
  </si>
  <si>
    <t>0.778443 X</t>
  </si>
  <si>
    <t>0.0648777 Z</t>
  </si>
  <si>
    <t>0.070241 Y</t>
  </si>
  <si>
    <t>0.766709 X</t>
  </si>
  <si>
    <t>0.0641063 Z</t>
  </si>
  <si>
    <t>0.0851656 Y</t>
  </si>
  <si>
    <t>0.773268 X</t>
  </si>
  <si>
    <t>0.0751414 Z</t>
  </si>
  <si>
    <t>0.0759723 Y</t>
  </si>
  <si>
    <t>0.787155 X</t>
  </si>
  <si>
    <t>0.0658941 Z</t>
  </si>
  <si>
    <t>0.0670846 Y</t>
  </si>
  <si>
    <t>0.774274 X</t>
  </si>
  <si>
    <t>0.0743903 Z</t>
  </si>
  <si>
    <t>0.0808855 Y</t>
  </si>
  <si>
    <t>0.764348 X</t>
  </si>
  <si>
    <t>0.0909076 Z</t>
  </si>
  <si>
    <t>0.0799861 Y</t>
  </si>
  <si>
    <t>0.779586 X</t>
  </si>
  <si>
    <t>0.0743467 Z</t>
  </si>
  <si>
    <t>0.073059 Y</t>
  </si>
  <si>
    <t>0.773691 X</t>
  </si>
  <si>
    <t>0.070398 Z</t>
  </si>
  <si>
    <t>0.0801457 Y</t>
  </si>
  <si>
    <t>0.759531 X</t>
  </si>
  <si>
    <t>0.0803751 Z</t>
  </si>
  <si>
    <t>0.0748288 Y</t>
  </si>
  <si>
    <t>0.782656 X</t>
  </si>
  <si>
    <t>0.0682317 Z</t>
  </si>
  <si>
    <t>0.0806794 Y</t>
  </si>
  <si>
    <t>0.776028 X</t>
  </si>
  <si>
    <t>0.0769841 Z</t>
  </si>
  <si>
    <t>0.0795996 Y</t>
  </si>
  <si>
    <t>0.772789 X</t>
  </si>
  <si>
    <t>0.077595 Z</t>
  </si>
  <si>
    <t>0.075441 Y</t>
  </si>
  <si>
    <t>0.773811 X</t>
  </si>
  <si>
    <t>0.0745982 Z</t>
  </si>
  <si>
    <t>0.0715371 Y</t>
  </si>
  <si>
    <t>0.781303 X</t>
  </si>
  <si>
    <t>0.0728257 Z</t>
  </si>
  <si>
    <t>0.0778767 Y</t>
  </si>
  <si>
    <t>0.0664783 Z</t>
  </si>
  <si>
    <t>0.075163 Y</t>
  </si>
  <si>
    <t>0.773592 X</t>
  </si>
  <si>
    <t>0.0734053 Z</t>
  </si>
  <si>
    <t>0.0827509 Y</t>
  </si>
  <si>
    <t>0.771712 X</t>
  </si>
  <si>
    <t>0.0679452 Z</t>
  </si>
  <si>
    <t>0.0791651 Y</t>
  </si>
  <si>
    <t>0.786124 X</t>
  </si>
  <si>
    <t>0.0781185 Z</t>
  </si>
  <si>
    <t>0.0729043 Y</t>
  </si>
  <si>
    <t>0.0781704 Z</t>
  </si>
  <si>
    <t>0.0753464 Y</t>
  </si>
  <si>
    <t>0.783537 X</t>
  </si>
  <si>
    <t>0.0735158 Z</t>
  </si>
  <si>
    <t>0.0808701 Y</t>
  </si>
  <si>
    <t>0.776476 X</t>
  </si>
  <si>
    <t>0.0834858 Z</t>
  </si>
  <si>
    <t>0.0688785 Y</t>
  </si>
  <si>
    <t>0.767761 X</t>
  </si>
  <si>
    <t>0.0739105 Z</t>
  </si>
  <si>
    <t>0.0775129 Y</t>
  </si>
  <si>
    <t>0.763086 X</t>
  </si>
  <si>
    <t>0.0778768 Z</t>
  </si>
  <si>
    <t>0.0736745 Y</t>
  </si>
  <si>
    <t>0.759085 X</t>
  </si>
  <si>
    <t>0.0805674 Z</t>
  </si>
  <si>
    <t>0.0791507 Y</t>
  </si>
  <si>
    <t>0.769127 X</t>
  </si>
  <si>
    <t>0.0831601 Z</t>
  </si>
  <si>
    <t>0.0604385 Y</t>
  </si>
  <si>
    <t>0.777267 X</t>
  </si>
  <si>
    <t>0.0710127 Z</t>
  </si>
  <si>
    <t>0.0736528 Y</t>
  </si>
  <si>
    <t>0.765606 X</t>
  </si>
  <si>
    <t>0.0726545 Z</t>
  </si>
  <si>
    <t>0.0775889 Y</t>
  </si>
  <si>
    <t>0.772615 X</t>
  </si>
  <si>
    <t>0.0744174 Z</t>
  </si>
  <si>
    <t>0.0753087 Y</t>
  </si>
  <si>
    <t>0.779681 X</t>
  </si>
  <si>
    <t>0.0787527 Z</t>
  </si>
  <si>
    <t>0.0659763 Y</t>
  </si>
  <si>
    <t>0.787659 X</t>
  </si>
  <si>
    <t>0.063518 Z</t>
  </si>
  <si>
    <t>0.083271 Y</t>
  </si>
  <si>
    <t>0.776874 X</t>
  </si>
  <si>
    <t>0.0731576 Z</t>
  </si>
  <si>
    <t>0.0745015 Y</t>
  </si>
  <si>
    <t>0.776291 X</t>
  </si>
  <si>
    <t>0.0885742 Z</t>
  </si>
  <si>
    <t>0.0697692 Y</t>
  </si>
  <si>
    <t>0.782213 X</t>
  </si>
  <si>
    <t>0.0589603 Z</t>
  </si>
  <si>
    <t>0.780259 X</t>
  </si>
  <si>
    <t>0.0779454 Z</t>
  </si>
  <si>
    <t>0.0691134 Y</t>
  </si>
  <si>
    <t>0.772438 X</t>
  </si>
  <si>
    <t>0.0718289 Z</t>
  </si>
  <si>
    <t>0.0852875 Y</t>
  </si>
  <si>
    <t>0.771221 X</t>
  </si>
  <si>
    <t>0.0694713 Z</t>
  </si>
  <si>
    <t>0.0779276 Y</t>
  </si>
  <si>
    <t>0.770676 X</t>
  </si>
  <si>
    <t>0.0771883 Z</t>
  </si>
  <si>
    <t>0.0773953 Y</t>
  </si>
  <si>
    <t>0.775271 X</t>
  </si>
  <si>
    <t>0.073361 Z</t>
  </si>
  <si>
    <t>0.0801134 Y</t>
  </si>
  <si>
    <t>0.767092 X</t>
  </si>
  <si>
    <t>0.0726706 Z</t>
  </si>
  <si>
    <t>0.075523 Y</t>
  </si>
  <si>
    <t>0.77766 X</t>
  </si>
  <si>
    <t>0.0745601 Z</t>
  </si>
  <si>
    <t>0.0771598 Y</t>
  </si>
  <si>
    <t>0.770379 X</t>
  </si>
  <si>
    <t>0.0892488 Z</t>
  </si>
  <si>
    <t>0.0717886 Y</t>
  </si>
  <si>
    <t>0.76966 X</t>
  </si>
  <si>
    <t>0.0892765 Z</t>
  </si>
  <si>
    <t>0.0728226 Y</t>
  </si>
  <si>
    <t>0.772749 X</t>
  </si>
  <si>
    <t>0.0895824 Z</t>
  </si>
  <si>
    <t>0.0796202 Y</t>
  </si>
  <si>
    <t>0.781889 X</t>
  </si>
  <si>
    <t>0.0717405 Z</t>
  </si>
  <si>
    <t>0.0705793 Y</t>
  </si>
  <si>
    <t>0.764827 X</t>
  </si>
  <si>
    <t>0.0625536 Z</t>
  </si>
  <si>
    <t>0.0916233 Y</t>
  </si>
  <si>
    <t>0.755248 X</t>
  </si>
  <si>
    <t>0.0890917 Z</t>
  </si>
  <si>
    <t>0.0804953 Y</t>
  </si>
  <si>
    <t>0.762251 X</t>
  </si>
  <si>
    <t>0.0751091 Z</t>
  </si>
  <si>
    <t>0.0818252 Y</t>
  </si>
  <si>
    <t>0.774964 X</t>
  </si>
  <si>
    <t>0.0757384 Z</t>
  </si>
  <si>
    <t>0.0802082 Y</t>
  </si>
  <si>
    <t>0.771384 X</t>
  </si>
  <si>
    <t>0.0637738 Z</t>
  </si>
  <si>
    <t>0.0791691 Y</t>
  </si>
  <si>
    <t>0.775165 X</t>
  </si>
  <si>
    <t>0.0749846 Z</t>
  </si>
  <si>
    <t>0.0764563 Y</t>
  </si>
  <si>
    <t>0.784614 X</t>
  </si>
  <si>
    <t>0.0719051 Z</t>
  </si>
  <si>
    <t>0.0738144 Y</t>
  </si>
  <si>
    <t>0.793281 X</t>
  </si>
  <si>
    <t>0.0701399 Z</t>
  </si>
  <si>
    <t>0.0634341 Y</t>
  </si>
  <si>
    <t>0.769475 X</t>
  </si>
  <si>
    <t>0.0771962 Z</t>
  </si>
  <si>
    <t>0.081515 Y</t>
  </si>
  <si>
    <t>0.784493 X</t>
  </si>
  <si>
    <t>0.0747844 Z</t>
  </si>
  <si>
    <t>0.0548452 Y</t>
  </si>
  <si>
    <t>0.752183 X</t>
  </si>
  <si>
    <t>0.067203 Z</t>
  </si>
  <si>
    <t>0.0849317 Y</t>
  </si>
  <si>
    <t>0.767201 X</t>
  </si>
  <si>
    <t>0.0827104 Z</t>
  </si>
  <si>
    <t>0.0755287 Y</t>
  </si>
  <si>
    <t>0.770765 X</t>
  </si>
  <si>
    <t>0.0774605 Z</t>
  </si>
  <si>
    <t>0.0759212 Y</t>
  </si>
  <si>
    <t>0.780434 X</t>
  </si>
  <si>
    <t>0.0690347 Z</t>
  </si>
  <si>
    <t>0.0754875 Y</t>
  </si>
  <si>
    <t>0.786924 X</t>
  </si>
  <si>
    <t>0.0714295 Z</t>
  </si>
  <si>
    <t>0.0651018 Y</t>
  </si>
  <si>
    <t>0.779645 X</t>
  </si>
  <si>
    <t>0.0782685 Z</t>
  </si>
  <si>
    <t>0.066922 Y</t>
  </si>
  <si>
    <t>0.771714 X</t>
  </si>
  <si>
    <t>0.0926225 Z</t>
  </si>
  <si>
    <t>0.0754757 Y</t>
  </si>
  <si>
    <t>0.772726 X</t>
  </si>
  <si>
    <t>0.0719457 Z</t>
  </si>
  <si>
    <t>0.0786819 Y</t>
  </si>
  <si>
    <t>0.788404 X</t>
  </si>
  <si>
    <t>0.0582939 Z</t>
  </si>
  <si>
    <t>0.0812123 Y</t>
  </si>
  <si>
    <t>0.78556 X</t>
  </si>
  <si>
    <t>0.0646141 Z</t>
  </si>
  <si>
    <t>0.0886878 Y</t>
  </si>
  <si>
    <t>0.769541 X</t>
  </si>
  <si>
    <t>0.0858951 Z</t>
  </si>
  <si>
    <t>0.072627 Y</t>
  </si>
  <si>
    <t>0.776018 X</t>
  </si>
  <si>
    <t>0.0841972 Z</t>
  </si>
  <si>
    <t>0.0688953 Y</t>
  </si>
  <si>
    <t>0.786961 X</t>
  </si>
  <si>
    <t>0.0821975 Z</t>
  </si>
  <si>
    <t>0.0694979 Y</t>
  </si>
  <si>
    <t>0.785096 X</t>
  </si>
  <si>
    <t>0.0669574 Z</t>
  </si>
  <si>
    <t>0.0711844 Y</t>
  </si>
  <si>
    <t>0.779352 X</t>
  </si>
  <si>
    <t>0.0702268 Z</t>
  </si>
  <si>
    <t>0.072368 Y</t>
  </si>
  <si>
    <t>0.0746704 Z</t>
  </si>
  <si>
    <t>0.0782568 Y</t>
  </si>
  <si>
    <t>0.767017 X</t>
  </si>
  <si>
    <t>0.0738353 Z</t>
  </si>
  <si>
    <t>0.0764877 Y</t>
  </si>
  <si>
    <t>0.777185 X</t>
  </si>
  <si>
    <t>0.0745325 Z</t>
  </si>
  <si>
    <t>0.0827912 Y</t>
  </si>
  <si>
    <t>0.7704 X</t>
  </si>
  <si>
    <t>0.0831542 Z</t>
  </si>
  <si>
    <t>0.0711141 Y</t>
  </si>
  <si>
    <t>0.7751 X</t>
  </si>
  <si>
    <t>0.0875143 Z</t>
  </si>
  <si>
    <t>0.0702912 Y</t>
  </si>
  <si>
    <t>0.77409 X</t>
  </si>
  <si>
    <t>0.0749334 Z</t>
  </si>
  <si>
    <t>0.0792357 Y</t>
  </si>
  <si>
    <t>0.791562 X</t>
  </si>
  <si>
    <t>0.0672685 Z</t>
  </si>
  <si>
    <t>0.0602677 Y</t>
  </si>
  <si>
    <t>0.77306 X</t>
  </si>
  <si>
    <t>0.0825295 Z</t>
  </si>
  <si>
    <t>0.0694225 Y</t>
  </si>
  <si>
    <t>0.773453 X</t>
  </si>
  <si>
    <t>0.0594877 Z</t>
  </si>
  <si>
    <t>0.0868086 Y</t>
  </si>
  <si>
    <t>0.772117 X</t>
  </si>
  <si>
    <t>0.0786113 Z</t>
  </si>
  <si>
    <t>0.0692583 Y</t>
  </si>
  <si>
    <t>0.777523 X</t>
  </si>
  <si>
    <t>0.0738608 Z</t>
  </si>
  <si>
    <t>0.0810688 Y</t>
  </si>
  <si>
    <t>0.776375 X</t>
  </si>
  <si>
    <t>0.0827535 Z</t>
  </si>
  <si>
    <t>0.0742903 Y</t>
  </si>
  <si>
    <t>0.7665 X</t>
  </si>
  <si>
    <t>0.0719707 Z</t>
  </si>
  <si>
    <t>0.0712422 Y</t>
  </si>
  <si>
    <t>0.768045 X</t>
  </si>
  <si>
    <t>0.0675218 Z</t>
  </si>
  <si>
    <t>0.0740606 Y</t>
  </si>
  <si>
    <t>0.792942 X</t>
  </si>
  <si>
    <t>0.0615601 Z</t>
  </si>
  <si>
    <t>0.0711299 Y</t>
  </si>
  <si>
    <t>0.768632 X</t>
  </si>
  <si>
    <t>0.081515 Z</t>
  </si>
  <si>
    <t>0.0795224 Y</t>
  </si>
  <si>
    <t>0.775762 X</t>
  </si>
  <si>
    <t>0.0728125 Z</t>
  </si>
  <si>
    <t>0.0760449 Y</t>
  </si>
  <si>
    <t>0.771112 X</t>
  </si>
  <si>
    <t>0.0876086 Z</t>
  </si>
  <si>
    <t>0.072319 Y</t>
  </si>
  <si>
    <t>0.773962 X</t>
  </si>
  <si>
    <t>0.0731871 Z</t>
  </si>
  <si>
    <t>0.0696701 Y</t>
  </si>
  <si>
    <t>0.781069 X</t>
  </si>
  <si>
    <t>0.0821015 Z</t>
  </si>
  <si>
    <t>0.0656462 Y</t>
  </si>
  <si>
    <t>0.772659 X</t>
  </si>
  <si>
    <t>0.0708703 Z</t>
  </si>
  <si>
    <t>0.0794328 Y</t>
  </si>
  <si>
    <t>0.773096 X</t>
  </si>
  <si>
    <t>0.0857822 Z</t>
  </si>
  <si>
    <t>0.0593495 Y</t>
  </si>
  <si>
    <t>0.767657 X</t>
  </si>
  <si>
    <t>0.0897449 Z</t>
  </si>
  <si>
    <t>0.0580916 Y</t>
  </si>
  <si>
    <t>0.775349 X</t>
  </si>
  <si>
    <t>0.0760618 Z</t>
  </si>
  <si>
    <t>0.0651419 Y</t>
  </si>
  <si>
    <t>0.768861 X</t>
  </si>
  <si>
    <t>0.0791806 Z</t>
  </si>
  <si>
    <t>0.0826962 Y</t>
  </si>
  <si>
    <t>0.785366 X</t>
  </si>
  <si>
    <t>0.0795316 Z</t>
  </si>
  <si>
    <t>0.067214 Y</t>
  </si>
  <si>
    <t>0.772799 X</t>
  </si>
  <si>
    <t>0.0711553 Z</t>
  </si>
  <si>
    <t>0.0760233 Y</t>
  </si>
  <si>
    <t>0.772734 X</t>
  </si>
  <si>
    <t>0.0808221 Z</t>
  </si>
  <si>
    <t>0.0736494 Y</t>
  </si>
  <si>
    <t>0.788882 X</t>
  </si>
  <si>
    <t>0.07391 Z</t>
  </si>
  <si>
    <t>0.074593 Y</t>
  </si>
  <si>
    <t>0.782353 X</t>
  </si>
  <si>
    <t>0.0614344 Z</t>
  </si>
  <si>
    <t>0.0774715 Y</t>
  </si>
  <si>
    <t>0.763593 X</t>
  </si>
  <si>
    <t>0.0686494 Z</t>
  </si>
  <si>
    <t>0.0724624 Y</t>
  </si>
  <si>
    <t>0.0640547 Z</t>
  </si>
  <si>
    <t>0.0740232 Y</t>
  </si>
  <si>
    <t>0.784487 X</t>
  </si>
  <si>
    <t>0.0613956 Z</t>
  </si>
  <si>
    <t>0.0803781 Y</t>
  </si>
  <si>
    <t>0.767552 X</t>
  </si>
  <si>
    <t>0.0708947 Z</t>
  </si>
  <si>
    <t>0.0901832 Y</t>
  </si>
  <si>
    <t>0.778996 X</t>
  </si>
  <si>
    <t>0.0736857 Z</t>
  </si>
  <si>
    <t>0.0942356 Y</t>
  </si>
  <si>
    <t>0.774209 X</t>
  </si>
  <si>
    <t>0.0938966 Z</t>
  </si>
  <si>
    <t>0.0606046 Y</t>
  </si>
  <si>
    <t>0.782528 X</t>
  </si>
  <si>
    <t>0.0748696 Z</t>
  </si>
  <si>
    <t>0.0654182 Y</t>
  </si>
  <si>
    <t>0.780247 X</t>
  </si>
  <si>
    <t>0.0633895 Z</t>
  </si>
  <si>
    <t>0.0932154 Y</t>
  </si>
  <si>
    <t>0.766916 X</t>
  </si>
  <si>
    <t>0.0878939 Z</t>
  </si>
  <si>
    <t>0.0772873 Y</t>
  </si>
  <si>
    <t>0.769734 X</t>
  </si>
  <si>
    <t>0.0737444 Z</t>
  </si>
  <si>
    <t>0.0806021 Y</t>
  </si>
  <si>
    <t>0.780715 X</t>
  </si>
  <si>
    <t>0.0704275 Z</t>
  </si>
  <si>
    <t>0.0788087 Y</t>
  </si>
  <si>
    <t>0.789554 X</t>
  </si>
  <si>
    <t>0.063109 Z</t>
  </si>
  <si>
    <t>0.0825393 Y</t>
  </si>
  <si>
    <t>0.778628 X</t>
  </si>
  <si>
    <t>0.0572851 Z</t>
  </si>
  <si>
    <t>0.087999 Y</t>
  </si>
  <si>
    <t>0.786138 X</t>
  </si>
  <si>
    <t>0.0692412 Z</t>
  </si>
  <si>
    <t>0.0643743 Y</t>
  </si>
  <si>
    <t>0.779479 X</t>
  </si>
  <si>
    <t>0.0700576 Z</t>
  </si>
  <si>
    <t>0.0763258 Y</t>
  </si>
  <si>
    <t>0.766122 X</t>
  </si>
  <si>
    <t>0.0781258 Z</t>
  </si>
  <si>
    <t>0.0798903 Y</t>
  </si>
  <si>
    <t>0.784545 X</t>
  </si>
  <si>
    <t>0.0659616 Z</t>
  </si>
  <si>
    <t>0.0778859 Y</t>
  </si>
  <si>
    <t>0.762299 X</t>
  </si>
  <si>
    <t>0.0748402 Z</t>
  </si>
  <si>
    <t>0.0748825 Y</t>
  </si>
  <si>
    <t>0.768796 X</t>
  </si>
  <si>
    <t>0.0808149 Z</t>
  </si>
  <si>
    <t>0.0798886 Y</t>
  </si>
  <si>
    <t>0.777846 X</t>
  </si>
  <si>
    <t>0.0710325 Z</t>
  </si>
  <si>
    <t>0.0733337 Y</t>
  </si>
  <si>
    <t>0.767556 X</t>
  </si>
  <si>
    <t>0.0823545 Z</t>
  </si>
  <si>
    <t>0.0763851 Y</t>
  </si>
  <si>
    <t>0.769578 X</t>
  </si>
  <si>
    <t>0.0771417 Z</t>
  </si>
  <si>
    <t>0.0629521 Y</t>
  </si>
  <si>
    <t>0.772976 X</t>
  </si>
  <si>
    <t>0.0787167 Z</t>
  </si>
  <si>
    <t>0.0764146 Y</t>
  </si>
  <si>
    <t>0.0839423 Z</t>
  </si>
  <si>
    <t>0.0639199 Y</t>
  </si>
  <si>
    <t>0.774908 X</t>
  </si>
  <si>
    <t>0.0651158 Z</t>
  </si>
  <si>
    <t>0.0695224 Y</t>
  </si>
  <si>
    <t>0.778784 X</t>
  </si>
  <si>
    <t>0.072689 Z</t>
  </si>
  <si>
    <t>0.0635394 Y</t>
  </si>
  <si>
    <t>0.788429 X</t>
  </si>
  <si>
    <t>0.0732211 Z</t>
  </si>
  <si>
    <t>0.0692895 Y</t>
  </si>
  <si>
    <t>0.779263 X</t>
  </si>
  <si>
    <t>0.0645824 Z</t>
  </si>
  <si>
    <t>0.0795672 Y</t>
  </si>
  <si>
    <t>0.777143 X</t>
  </si>
  <si>
    <t>0.0752354 Z</t>
  </si>
  <si>
    <t>0.0737132 Y</t>
  </si>
  <si>
    <t>0.0756155 Z</t>
  </si>
  <si>
    <t>0.0821558 Y</t>
  </si>
  <si>
    <t>0.769574 X</t>
  </si>
  <si>
    <t>0.0651935 Z</t>
  </si>
  <si>
    <t>0.0764879 Y</t>
  </si>
  <si>
    <t>0.761872 X</t>
  </si>
  <si>
    <t>0.0766989 Z</t>
  </si>
  <si>
    <t>0.0868525 Y</t>
  </si>
  <si>
    <t>0.762867 X</t>
  </si>
  <si>
    <t>0.0851286 Z</t>
  </si>
  <si>
    <t>0.0645108 Y</t>
  </si>
  <si>
    <t>0.779939 X</t>
  </si>
  <si>
    <t>0.0792494 Z</t>
  </si>
  <si>
    <t>0.0773771 Y</t>
  </si>
  <si>
    <t>0.778499 X</t>
  </si>
  <si>
    <t>0.0741952 Z</t>
  </si>
  <si>
    <t>0.0762525 Y</t>
  </si>
  <si>
    <t>0.775142 X</t>
  </si>
  <si>
    <t>0.0773982 Z</t>
  </si>
  <si>
    <t>0.0715901 Y</t>
  </si>
  <si>
    <t>0.761024 X</t>
  </si>
  <si>
    <t>0.0775896 Z</t>
  </si>
  <si>
    <t>0.0872067 Y</t>
  </si>
  <si>
    <t>0.778285 X</t>
  </si>
  <si>
    <t>0.0714528 Z</t>
  </si>
  <si>
    <t>0.0717453 Y</t>
  </si>
  <si>
    <t>0.784445 X</t>
  </si>
  <si>
    <t>0.0723434 Z</t>
  </si>
  <si>
    <t>0.071905 Y</t>
  </si>
  <si>
    <t>0.771663 X</t>
  </si>
  <si>
    <t>0.0857356 Z</t>
  </si>
  <si>
    <t>0.0643252 Y</t>
  </si>
  <si>
    <t>0.765034 X</t>
  </si>
  <si>
    <t>0.0723442 Z</t>
  </si>
  <si>
    <t>0.0828176 Y</t>
  </si>
  <si>
    <t>0.785491 X</t>
  </si>
  <si>
    <t>0.0874007 Z</t>
  </si>
  <si>
    <t>0.0713975 Y</t>
  </si>
  <si>
    <t>0.76861 X</t>
  </si>
  <si>
    <t>0.080953 Z</t>
  </si>
  <si>
    <t>0.0731777 Y</t>
  </si>
  <si>
    <t>0.793628 X</t>
  </si>
  <si>
    <t>0.0660428 Z</t>
  </si>
  <si>
    <t>0.0645454 Y</t>
  </si>
  <si>
    <t>0.780581 X</t>
  </si>
  <si>
    <t>0.075969 Z</t>
  </si>
  <si>
    <t>0.0719263 Y</t>
  </si>
  <si>
    <t>0.780621 X</t>
  </si>
  <si>
    <t>0.0814481 Z</t>
  </si>
  <si>
    <t>0.0754032 Y</t>
  </si>
  <si>
    <t>0.766738 X</t>
  </si>
  <si>
    <t>0.0796064 Z</t>
  </si>
  <si>
    <t>0.069875 Y</t>
  </si>
  <si>
    <t>0.784026 X</t>
  </si>
  <si>
    <t>0.0651094 Z</t>
  </si>
  <si>
    <t>0.0804107 Y</t>
  </si>
  <si>
    <t>0.786039 X</t>
  </si>
  <si>
    <t>0.0703501 Z</t>
  </si>
  <si>
    <t>0.0764609 Y</t>
  </si>
  <si>
    <t>0.769043 X</t>
  </si>
  <si>
    <t>0.0693098 Z</t>
  </si>
  <si>
    <t>0.0863506 Y</t>
  </si>
  <si>
    <t>0.777375 X</t>
  </si>
  <si>
    <t>0.066907 Z</t>
  </si>
  <si>
    <t>0.0779415 Y</t>
  </si>
  <si>
    <t>0.760486 X</t>
  </si>
  <si>
    <t>0.0840672 Z</t>
  </si>
  <si>
    <t>0.0853317 Y</t>
  </si>
  <si>
    <t>0.770467 X</t>
  </si>
  <si>
    <t>0.0744464 Z</t>
  </si>
  <si>
    <t>0.0792617 Y</t>
  </si>
  <si>
    <t>0.775907 X</t>
  </si>
  <si>
    <t>0.0677656 Z</t>
  </si>
  <si>
    <t>0.0764827 Y</t>
  </si>
  <si>
    <t>0.763956 X</t>
  </si>
  <si>
    <t>0.0700862 Z</t>
  </si>
  <si>
    <t>0.0737368 Y</t>
  </si>
  <si>
    <t>0.783853 X</t>
  </si>
  <si>
    <t>0.0689268 Z</t>
  </si>
  <si>
    <t>0.0746054 Y</t>
  </si>
  <si>
    <t>0.771824 X</t>
  </si>
  <si>
    <t>0.0668669 Z</t>
  </si>
  <si>
    <t>0.0731331 Y</t>
  </si>
  <si>
    <t>0.772233 X</t>
  </si>
  <si>
    <t>0.0805831 Z</t>
  </si>
  <si>
    <t>0.0717042 Y</t>
  </si>
  <si>
    <t>0.774464 X</t>
  </si>
  <si>
    <t>0.0718272 Z</t>
  </si>
  <si>
    <t>0.0786918 Y</t>
  </si>
  <si>
    <t>0.770053 X</t>
  </si>
  <si>
    <t>0.0787908 Z</t>
  </si>
  <si>
    <t>0.0725051 Y</t>
  </si>
  <si>
    <t>0.783306 X</t>
  </si>
  <si>
    <t>0.0778601 Z</t>
  </si>
  <si>
    <t>0.0693571 Y</t>
  </si>
  <si>
    <t>0.790139 X</t>
  </si>
  <si>
    <t>0.0647284 Z</t>
  </si>
  <si>
    <t>0.0749775 Y</t>
  </si>
  <si>
    <t>0.780402 X</t>
  </si>
  <si>
    <t>0.0743465 Z</t>
  </si>
  <si>
    <t>0.0655137 Y</t>
  </si>
  <si>
    <t>0.782729 X</t>
  </si>
  <si>
    <t>0.0637017 Z</t>
  </si>
  <si>
    <t>0.0907794 Y</t>
  </si>
  <si>
    <t>0.78274 X</t>
  </si>
  <si>
    <t>0.0762498 Z</t>
  </si>
  <si>
    <t>0.0768877 Y</t>
  </si>
  <si>
    <t>0.772081 X</t>
  </si>
  <si>
    <t>0.0672718 Z</t>
  </si>
  <si>
    <t>0.0865744 Y</t>
  </si>
  <si>
    <t>0.777526 X</t>
  </si>
  <si>
    <t>0.07372 Z</t>
  </si>
  <si>
    <t>0.0772961 Y</t>
  </si>
  <si>
    <t>0.772715 X</t>
  </si>
  <si>
    <t>0.0812653 Z</t>
  </si>
  <si>
    <t>0.0701366 Y</t>
  </si>
  <si>
    <t>0.778158 X</t>
  </si>
  <si>
    <t>0.0817848 Z</t>
  </si>
  <si>
    <t>0.0691185 Y</t>
  </si>
  <si>
    <t>0.787602 X</t>
  </si>
  <si>
    <t>0.0594481 Z</t>
  </si>
  <si>
    <t>0.0729976 Y</t>
  </si>
  <si>
    <t>0.768178 X</t>
  </si>
  <si>
    <t>0.0819448 Z</t>
  </si>
  <si>
    <t>0.0742704 Y</t>
  </si>
  <si>
    <t>0.778211 X</t>
  </si>
  <si>
    <t>0.0770339 Z</t>
  </si>
  <si>
    <t>0.0740041 Y</t>
  </si>
  <si>
    <t>0.781686 X</t>
  </si>
  <si>
    <t>0.0735353 Z</t>
  </si>
  <si>
    <t>0.0751431 Y</t>
  </si>
  <si>
    <t>0.769192 X</t>
  </si>
  <si>
    <t>0.0769332 Y</t>
  </si>
  <si>
    <t>0.770169 X</t>
  </si>
  <si>
    <t>0.0672145 Z</t>
  </si>
  <si>
    <t>0.0798125 Y</t>
  </si>
  <si>
    <t>0.775485 X</t>
  </si>
  <si>
    <t>0.0598719 Z</t>
  </si>
  <si>
    <t>0.080332 Y</t>
  </si>
  <si>
    <t>0.776566 X</t>
  </si>
  <si>
    <t>0.079203 Z</t>
  </si>
  <si>
    <t>0.0728313 Y</t>
  </si>
  <si>
    <t>0.77337 X</t>
  </si>
  <si>
    <t>0.065922 Z</t>
  </si>
  <si>
    <t>0.0775659 Y</t>
  </si>
  <si>
    <t>0.785475 X</t>
  </si>
  <si>
    <t>0.0675299 Z</t>
  </si>
  <si>
    <t>0.0691094 Y</t>
  </si>
  <si>
    <t>0.786166 X</t>
  </si>
  <si>
    <t>0.0688039 Z</t>
  </si>
  <si>
    <t>0.0691395 Y</t>
  </si>
  <si>
    <t>0.773695 X</t>
  </si>
  <si>
    <t>0.0693107 Z</t>
  </si>
  <si>
    <t>0.0782361 Y</t>
  </si>
  <si>
    <t>0.760249 X</t>
  </si>
  <si>
    <t>0.0812755 Z</t>
  </si>
  <si>
    <t>0.0797797 Y</t>
  </si>
  <si>
    <t>0.763217 X</t>
  </si>
  <si>
    <t>0.079004 Z</t>
  </si>
  <si>
    <t>0.0828291 Y</t>
  </si>
  <si>
    <t>0.781235 X</t>
  </si>
  <si>
    <t>0.080076 Z</t>
  </si>
  <si>
    <t>0.0653312 Y</t>
  </si>
  <si>
    <t>0.771988 X</t>
  </si>
  <si>
    <t>0.0835075 Z</t>
  </si>
  <si>
    <t>0.0683959 Y</t>
  </si>
  <si>
    <t>0.778062 X</t>
  </si>
  <si>
    <t>0.0709672 Z</t>
  </si>
  <si>
    <t>0.0783193 Y</t>
  </si>
  <si>
    <t>0.776272 X</t>
  </si>
  <si>
    <t>0.0809724 Z</t>
  </si>
  <si>
    <t>0.0736411 Y</t>
  </si>
  <si>
    <t>0.778133 X</t>
  </si>
  <si>
    <t>0.0756935 Z</t>
  </si>
  <si>
    <t>0.0825851 Y</t>
  </si>
  <si>
    <t>0.777571 X</t>
  </si>
  <si>
    <t>0.0703588 Z</t>
  </si>
  <si>
    <t>0.0699857 Y</t>
  </si>
  <si>
    <t>0.775265 X</t>
  </si>
  <si>
    <t>0.0751259 Z</t>
  </si>
  <si>
    <t>0.0704208 Y</t>
  </si>
  <si>
    <t>0.775962 X</t>
  </si>
  <si>
    <t>0.0747477 Z</t>
  </si>
  <si>
    <t>0.0702207 Y</t>
  </si>
  <si>
    <t>0.779486 X</t>
  </si>
  <si>
    <t>0.075353 Z</t>
  </si>
  <si>
    <t>0.0723661 Y</t>
  </si>
  <si>
    <t>0.775381 X</t>
  </si>
  <si>
    <t>0.0691612 Z</t>
  </si>
  <si>
    <t>0.0805011 Y</t>
  </si>
  <si>
    <t>0.781585 X</t>
  </si>
  <si>
    <t>0.0767841 Z</t>
  </si>
  <si>
    <t>0.0632298 Y</t>
  </si>
  <si>
    <t>0.777469 X</t>
  </si>
  <si>
    <t>0.0785701 Z</t>
  </si>
  <si>
    <t>0.0745279 Y</t>
  </si>
  <si>
    <t>0.763464 X</t>
  </si>
  <si>
    <t>0.0806121 Z</t>
  </si>
  <si>
    <t>0.0797653 Y</t>
  </si>
  <si>
    <t>0.779655 X</t>
  </si>
  <si>
    <t>0.0668284 Z</t>
  </si>
  <si>
    <t>0.0743778 Y</t>
  </si>
  <si>
    <t>0.788088 X</t>
  </si>
  <si>
    <t>0.0662094 Z</t>
  </si>
  <si>
    <t>0.0735224 Y</t>
  </si>
  <si>
    <t>0.767907 X</t>
  </si>
  <si>
    <t>0.0674679 Z</t>
  </si>
  <si>
    <t>0.0788297 Y</t>
  </si>
  <si>
    <t>0.778995 X</t>
  </si>
  <si>
    <t>0.0715963 Z</t>
  </si>
  <si>
    <t>0.0640216 Y</t>
  </si>
  <si>
    <t>0.776412 X</t>
  </si>
  <si>
    <t>0.0814696 Z</t>
  </si>
  <si>
    <t>0.0690333 Y</t>
  </si>
  <si>
    <t>0.777277 X</t>
  </si>
  <si>
    <t>0.07299 Z</t>
  </si>
  <si>
    <t>0.07769 Y</t>
  </si>
  <si>
    <t>0.78231 X</t>
  </si>
  <si>
    <t>0.0726842 Z</t>
  </si>
  <si>
    <t>0.0768187 Y</t>
  </si>
  <si>
    <t>0.779893 X</t>
  </si>
  <si>
    <t>0.0745468 Z</t>
  </si>
  <si>
    <t>0.0798011 Y</t>
  </si>
  <si>
    <t>0.778054 X</t>
  </si>
  <si>
    <t>0.0766809 Z</t>
  </si>
  <si>
    <t>0.0671498 Y</t>
  </si>
  <si>
    <t>0.7671 X</t>
  </si>
  <si>
    <t>0.065937 Z</t>
  </si>
  <si>
    <t>0.0789419 Y</t>
  </si>
  <si>
    <t>0.775914 X</t>
  </si>
  <si>
    <t>0.081179 Z</t>
  </si>
  <si>
    <t>0.0670494 Y</t>
  </si>
  <si>
    <t>0.773887 X</t>
  </si>
  <si>
    <t>0.0800249 Z</t>
  </si>
  <si>
    <t>0.0759184 Y</t>
  </si>
  <si>
    <t>0.78248 X</t>
  </si>
  <si>
    <t>0.0725715 Z</t>
  </si>
  <si>
    <t>0.079318 Y</t>
  </si>
  <si>
    <t>0.776442 X</t>
  </si>
  <si>
    <t>0.0753433 Z</t>
  </si>
  <si>
    <t>0.0719158 Y</t>
  </si>
  <si>
    <t>0.775114 X</t>
  </si>
  <si>
    <t>0.0691034 Z</t>
  </si>
  <si>
    <t>0.0819272 Y</t>
  </si>
  <si>
    <t>0.76947 X</t>
  </si>
  <si>
    <t>0.0813819 Z</t>
  </si>
  <si>
    <t>0.0756546 Y</t>
  </si>
  <si>
    <t>0.769888 X</t>
  </si>
  <si>
    <t>0.0635024 Z</t>
  </si>
  <si>
    <t>0.0851463 Y</t>
  </si>
  <si>
    <t>0.77965 X</t>
  </si>
  <si>
    <t>0.0714583 Z</t>
  </si>
  <si>
    <t>0.0720823 Y</t>
  </si>
  <si>
    <t>0.778878 X</t>
  </si>
  <si>
    <t>0.068223 Z</t>
  </si>
  <si>
    <t>0.0717004 Y</t>
  </si>
  <si>
    <t>0.771362 X</t>
  </si>
  <si>
    <t>0.0743901 Z</t>
  </si>
  <si>
    <t>0.0764561 Y</t>
  </si>
  <si>
    <t>0.777919 X</t>
  </si>
  <si>
    <t>0.0782405 Z</t>
  </si>
  <si>
    <t>0.0808421 Y</t>
  </si>
  <si>
    <t>0.769257 X</t>
  </si>
  <si>
    <t>0.0686383 Z</t>
  </si>
  <si>
    <t>0.0864535 Y</t>
  </si>
  <si>
    <t>0.781364 X</t>
  </si>
  <si>
    <t>0.0761262 Z</t>
  </si>
  <si>
    <t>0.0723747 Y</t>
  </si>
  <si>
    <t>0.784482 X</t>
  </si>
  <si>
    <t>0.0781912 Z</t>
  </si>
  <si>
    <t>0.0682028 Y</t>
  </si>
  <si>
    <t>0.770394 X</t>
  </si>
  <si>
    <t>0.0695631 Z</t>
  </si>
  <si>
    <t>0.0728767 Y</t>
  </si>
  <si>
    <t>0.772329 X</t>
  </si>
  <si>
    <t>0.0783687 Z</t>
  </si>
  <si>
    <t>0.0708006 Y</t>
  </si>
  <si>
    <t>0.781628 X</t>
  </si>
  <si>
    <t>0.0677076 Z</t>
  </si>
  <si>
    <t>0.0695404 Y</t>
  </si>
  <si>
    <t>0.779451 X</t>
  </si>
  <si>
    <t>0.0758356 Z</t>
  </si>
  <si>
    <t>0.0716516 Y</t>
  </si>
  <si>
    <t>0.779623 X</t>
  </si>
  <si>
    <t>0.0792754 Z</t>
  </si>
  <si>
    <t>0.079061 Y</t>
  </si>
  <si>
    <t>0.771195 X</t>
  </si>
  <si>
    <t>0.0846836 Z</t>
  </si>
  <si>
    <t>0.0723168 Y</t>
  </si>
  <si>
    <t>0.780874 X</t>
  </si>
  <si>
    <t>0.0718416 Z</t>
  </si>
  <si>
    <t>0.072004 Y</t>
  </si>
  <si>
    <t>0.777641 X</t>
  </si>
  <si>
    <t>0.0695573 Z</t>
  </si>
  <si>
    <t>0.0881117 Y</t>
  </si>
  <si>
    <t>0.780066 X</t>
  </si>
  <si>
    <t>0.0671359 Z</t>
  </si>
  <si>
    <t>0.0799123 Y</t>
  </si>
  <si>
    <t>0.771342 X</t>
  </si>
  <si>
    <t>0.0780077 Z</t>
  </si>
  <si>
    <t>0.0743054 Y</t>
  </si>
  <si>
    <t>0.771616 X</t>
  </si>
  <si>
    <t>0.0666615 Z</t>
  </si>
  <si>
    <t>0.0819386 Y</t>
  </si>
  <si>
    <t>0.775247 X</t>
  </si>
  <si>
    <t>0.0777687 Z</t>
  </si>
  <si>
    <t>0.071896 Y</t>
  </si>
  <si>
    <t>0.774525 X</t>
  </si>
  <si>
    <t>0.0775143 Z</t>
  </si>
  <si>
    <t>0.0829191 Y</t>
  </si>
  <si>
    <t>0.770302 X</t>
  </si>
  <si>
    <t>0.0654762 Z</t>
  </si>
  <si>
    <t>0.0807248 Y</t>
  </si>
  <si>
    <t>0.790663 X</t>
  </si>
  <si>
    <t>0.06597 Z</t>
  </si>
  <si>
    <t>0.075024 Y</t>
  </si>
  <si>
    <t>0.770036 X</t>
  </si>
  <si>
    <t>0.080769 Z</t>
  </si>
  <si>
    <t>0.0766186 Y</t>
  </si>
  <si>
    <t>0.772895 X</t>
  </si>
  <si>
    <t>0.0768038 Z</t>
  </si>
  <si>
    <t>0.0776131 Y</t>
  </si>
  <si>
    <t>0.771774 X</t>
  </si>
  <si>
    <t>0.0754232 Z</t>
  </si>
  <si>
    <t>0.0789667 Y</t>
  </si>
  <si>
    <t>0.770723 X</t>
  </si>
  <si>
    <t>0.0745283 Z</t>
  </si>
  <si>
    <t>0.0780326 Y</t>
  </si>
  <si>
    <t>0.779314 X</t>
  </si>
  <si>
    <t>0.0740146 Z</t>
  </si>
  <si>
    <t>0.0718788 Y</t>
  </si>
  <si>
    <t>0.76841 X</t>
  </si>
  <si>
    <t>0.0693686 Z</t>
  </si>
  <si>
    <t>0.0781604 Y</t>
  </si>
  <si>
    <t>0.771869 X</t>
  </si>
  <si>
    <t>0.0850701 Z</t>
  </si>
  <si>
    <t>0.0659488 Y</t>
  </si>
  <si>
    <t>0.77815 X</t>
  </si>
  <si>
    <t>0.0780914 Z</t>
  </si>
  <si>
    <t>0.0750417 Y</t>
  </si>
  <si>
    <t>0.773101 X</t>
  </si>
  <si>
    <t>0.0720886 Z</t>
  </si>
  <si>
    <t>0.073987 Y</t>
  </si>
  <si>
    <t>0.775894 X</t>
  </si>
  <si>
    <t>0.0752136 Z</t>
  </si>
  <si>
    <t>0.0738657 Y</t>
  </si>
  <si>
    <t>0.777211 X</t>
  </si>
  <si>
    <t>0.0763016 Z</t>
  </si>
  <si>
    <t>0.0753467 Y</t>
  </si>
  <si>
    <t>0.784408 X</t>
  </si>
  <si>
    <t>0.0681303 Z</t>
  </si>
  <si>
    <t>0.0692769 Y</t>
  </si>
  <si>
    <t>0.769644 X</t>
  </si>
  <si>
    <t>0.0814505 Z</t>
  </si>
  <si>
    <t>0.0771702 Y</t>
  </si>
  <si>
    <t>0.784067 X</t>
  </si>
  <si>
    <t>0.07272 Z</t>
  </si>
  <si>
    <t>0.0686719 Y</t>
  </si>
  <si>
    <t>0.765432 X</t>
  </si>
  <si>
    <t>0.079936 Z</t>
  </si>
  <si>
    <t>0.0750694 Y</t>
  </si>
  <si>
    <t>0.78483 X</t>
  </si>
  <si>
    <t>0.0724688 Z</t>
  </si>
  <si>
    <t>0.0759207 Y</t>
  </si>
  <si>
    <t>0.780452 X</t>
  </si>
  <si>
    <t>0.0699126 Z</t>
  </si>
  <si>
    <t>0.06995 Y</t>
  </si>
  <si>
    <t>0.770105 X</t>
  </si>
  <si>
    <t>0.0701602 Z</t>
  </si>
  <si>
    <t>0.0760216 Y</t>
  </si>
  <si>
    <t>0.784464 X</t>
  </si>
  <si>
    <t>0.0691417 Z</t>
  </si>
  <si>
    <t>0.0694649 Y</t>
  </si>
  <si>
    <t>0.782763 X</t>
  </si>
  <si>
    <t>0.078467 Z</t>
  </si>
  <si>
    <t>0.0756244 Y</t>
  </si>
  <si>
    <t>0.774088 X</t>
  </si>
  <si>
    <t>0.0784548 Z</t>
  </si>
  <si>
    <t>0.0698124 Y</t>
  </si>
  <si>
    <t>0.781156 X</t>
  </si>
  <si>
    <t>0.0762426 Z</t>
  </si>
  <si>
    <t>0.0786467 Y</t>
  </si>
  <si>
    <t>0.777502 X</t>
  </si>
  <si>
    <t>0.0700302 Y</t>
  </si>
  <si>
    <t>0.772791 X</t>
  </si>
  <si>
    <t>0.0793448 Z</t>
  </si>
  <si>
    <t>0.0745565 Y</t>
  </si>
  <si>
    <t>0.778849 X</t>
  </si>
  <si>
    <t>0.0719563 Z</t>
  </si>
  <si>
    <t>0.0758762 Y</t>
  </si>
  <si>
    <t>0.782182 X</t>
  </si>
  <si>
    <t>0.0791004 Z</t>
  </si>
  <si>
    <t>0.0673294 Y</t>
  </si>
  <si>
    <t>0.782105 X</t>
  </si>
  <si>
    <t>0.0761964 Z</t>
  </si>
  <si>
    <t>0.0723438 Y</t>
  </si>
  <si>
    <t>0.77648 X</t>
  </si>
  <si>
    <t>0.0742933 Z</t>
  </si>
  <si>
    <t>0.0643955 Y</t>
  </si>
  <si>
    <t>0.778339 X</t>
  </si>
  <si>
    <t>0.0778723 Z</t>
  </si>
  <si>
    <t>0.773897 X</t>
  </si>
  <si>
    <t>0.0794073 Z</t>
  </si>
  <si>
    <t>0.0699895 Y</t>
  </si>
  <si>
    <t>0.771544 X</t>
  </si>
  <si>
    <t>0.0722971 Z</t>
  </si>
  <si>
    <t>0.0787795 Y</t>
  </si>
  <si>
    <t>0.781534 X</t>
  </si>
  <si>
    <t>0.0775357 Z</t>
  </si>
  <si>
    <t>0.0660814 Y</t>
  </si>
  <si>
    <t>0.776733 X</t>
  </si>
  <si>
    <t>0.0816936 Z</t>
  </si>
  <si>
    <t>0.0783348 Y</t>
  </si>
  <si>
    <t>0.780386 X</t>
  </si>
  <si>
    <t>0.0770695 Z</t>
  </si>
  <si>
    <t>0.0628437 Y</t>
  </si>
  <si>
    <t>0.771398 X</t>
  </si>
  <si>
    <t>0.0768683 Z</t>
  </si>
  <si>
    <t>0.0747562 Y</t>
  </si>
  <si>
    <t>0.779295 X</t>
  </si>
  <si>
    <t>0.0652996 Z</t>
  </si>
  <si>
    <t>0.0742764 Y</t>
  </si>
  <si>
    <t>0.771294 X</t>
  </si>
  <si>
    <t>0.0759952 Z</t>
  </si>
  <si>
    <t>0.0821075 Y</t>
  </si>
  <si>
    <t>0.0788401 Z</t>
  </si>
  <si>
    <t>0.0765483 Y</t>
  </si>
  <si>
    <t>0.764642 X</t>
  </si>
  <si>
    <t>0.0764179 Z</t>
  </si>
  <si>
    <t>0.0743109 Y</t>
  </si>
  <si>
    <t>0.777839 X</t>
  </si>
  <si>
    <t>0.0673086 Z</t>
  </si>
  <si>
    <t>0.0765894 Y</t>
  </si>
  <si>
    <t>0.766641 X</t>
  </si>
  <si>
    <t>0.076952 Z</t>
  </si>
  <si>
    <t>0.0856148 Y</t>
  </si>
  <si>
    <t>0.778225 X</t>
  </si>
  <si>
    <t>0.0609603 Z</t>
  </si>
  <si>
    <t>0.0690814 Y</t>
  </si>
  <si>
    <t>0.777626 X</t>
  </si>
  <si>
    <t>0.0793608 Z</t>
  </si>
  <si>
    <t>0.0642697 Y</t>
  </si>
  <si>
    <t>0.79028 X</t>
  </si>
  <si>
    <t>0.071662 Z</t>
  </si>
  <si>
    <t>0.0651876 Y</t>
  </si>
  <si>
    <t>0.774992 X</t>
  </si>
  <si>
    <t>0.0688691 Z</t>
  </si>
  <si>
    <t>0.073187 Y</t>
  </si>
  <si>
    <t>0.78719 X</t>
  </si>
  <si>
    <t>0.0663151 Z</t>
  </si>
  <si>
    <t>0.0642444 Y</t>
  </si>
  <si>
    <t>0.772273 X</t>
  </si>
  <si>
    <t>0.0746366 Z</t>
  </si>
  <si>
    <t>0.0852311 Y</t>
  </si>
  <si>
    <t>0.0739169 Z</t>
  </si>
  <si>
    <t>0.0780228 Y</t>
  </si>
  <si>
    <t>0.769935 X</t>
  </si>
  <si>
    <t>0.0790951 Z</t>
  </si>
  <si>
    <t>0.0769307 Y</t>
  </si>
  <si>
    <t>0.768734 X</t>
  </si>
  <si>
    <t>0.0714621 Z</t>
  </si>
  <si>
    <t>0.0823295 Y</t>
  </si>
  <si>
    <t>0.781716 X</t>
  </si>
  <si>
    <t>0.0769376 Z</t>
  </si>
  <si>
    <t>0.0623074 Y</t>
  </si>
  <si>
    <t>0.774942 X</t>
  </si>
  <si>
    <t>0.0790355 Z</t>
  </si>
  <si>
    <t>0.0747264 Y</t>
  </si>
  <si>
    <t>0.774455 X</t>
  </si>
  <si>
    <t>0.068604 Z</t>
  </si>
  <si>
    <t>0.0731366 Y</t>
  </si>
  <si>
    <t>0.770587 X</t>
  </si>
  <si>
    <t>0.0743718 Z</t>
  </si>
  <si>
    <t>0.075948 Y</t>
  </si>
  <si>
    <t>0.76917 X</t>
  </si>
  <si>
    <t>0.0803909 Z</t>
  </si>
  <si>
    <t>0.066565 Y</t>
  </si>
  <si>
    <t>0.788067 X</t>
  </si>
  <si>
    <t>0.0659089 Z</t>
  </si>
  <si>
    <t>0.077056 Y</t>
  </si>
  <si>
    <t>0.776023 X</t>
  </si>
  <si>
    <t>0.0792169 Z</t>
  </si>
  <si>
    <t>0.0772481 Y</t>
  </si>
  <si>
    <t>0.786963 X</t>
  </si>
  <si>
    <t>0.0762514 Z</t>
  </si>
  <si>
    <t>0.0635488 Y</t>
  </si>
  <si>
    <t>0.768953 X</t>
  </si>
  <si>
    <t>0.0731331 Z</t>
  </si>
  <si>
    <t>0.0732084 Y</t>
  </si>
  <si>
    <t>0.783482 X</t>
  </si>
  <si>
    <t>0.0775096 Z</t>
  </si>
  <si>
    <t>0.0664818 Y</t>
  </si>
  <si>
    <t>0.768372 X</t>
  </si>
  <si>
    <t>0.0698788 Z</t>
  </si>
  <si>
    <t>0.0853872 Y</t>
  </si>
  <si>
    <t>0.767505 X</t>
  </si>
  <si>
    <t>0.0801912 Z</t>
  </si>
  <si>
    <t>0.0825131 Y</t>
  </si>
  <si>
    <t>0.766495 X</t>
  </si>
  <si>
    <t>0.0687094 Z</t>
  </si>
  <si>
    <t>0.0891082 Y</t>
  </si>
  <si>
    <t>0.784712 X</t>
  </si>
  <si>
    <t>0.0734412 Z</t>
  </si>
  <si>
    <t>0.0819788 Y</t>
  </si>
  <si>
    <t>0.777866 X</t>
  </si>
  <si>
    <t>0.0687645 Z</t>
  </si>
  <si>
    <t>0.0813987 Y</t>
  </si>
  <si>
    <t>0.774144 X</t>
  </si>
  <si>
    <t>0.0775474 Z</t>
  </si>
  <si>
    <t>0.0630148 Y</t>
  </si>
  <si>
    <t>0.767402 X</t>
  </si>
  <si>
    <t>0.0813012 Z</t>
  </si>
  <si>
    <t>0.0775139 Y</t>
  </si>
  <si>
    <t>0.775819 X</t>
  </si>
  <si>
    <t>0.0698352 Z</t>
  </si>
  <si>
    <t>0.0698707 Y</t>
  </si>
  <si>
    <t>0.782243 X</t>
  </si>
  <si>
    <t>0.0722294 Z</t>
  </si>
  <si>
    <t>0.0623239 Y</t>
  </si>
  <si>
    <t>0.764146 X</t>
  </si>
  <si>
    <t>0.0706527 Z</t>
  </si>
  <si>
    <t>0.0808844 Y</t>
  </si>
  <si>
    <t>0.784881 X</t>
  </si>
  <si>
    <t>0.0571677 Z</t>
  </si>
  <si>
    <t>0.0823003 Y</t>
  </si>
  <si>
    <t>0.76804 X</t>
  </si>
  <si>
    <t>0.08231 Z</t>
  </si>
  <si>
    <t>0.0803898 Y</t>
  </si>
  <si>
    <t>0.779936 X</t>
  </si>
  <si>
    <t>0.0702434 Z</t>
  </si>
  <si>
    <t>0.0751519 Y</t>
  </si>
  <si>
    <t>0.786829 X</t>
  </si>
  <si>
    <t>0.0690734 Z</t>
  </si>
  <si>
    <t>0.0784499 Y</t>
  </si>
  <si>
    <t>0.778685 X</t>
  </si>
  <si>
    <t>0.0753455 Z</t>
  </si>
  <si>
    <t>0.0769513 Y</t>
  </si>
  <si>
    <t>0.772764 X</t>
  </si>
  <si>
    <t>0.0741056 Z</t>
  </si>
  <si>
    <t>0.0777517 Y</t>
  </si>
  <si>
    <t>0.772703 X</t>
  </si>
  <si>
    <t>0.0746777 Z</t>
  </si>
  <si>
    <t>0.0736153 Y</t>
  </si>
  <si>
    <t>0.784579 X</t>
  </si>
  <si>
    <t>0.073244 Z</t>
  </si>
  <si>
    <t>0.0693492 Y</t>
  </si>
  <si>
    <t>0.770547 X</t>
  </si>
  <si>
    <t>0.0708469 Z</t>
  </si>
  <si>
    <t>0.0857535 Y</t>
  </si>
  <si>
    <t>0.772434 X</t>
  </si>
  <si>
    <t>0.0774571 Z</t>
  </si>
  <si>
    <t>0.0787151 Y</t>
  </si>
  <si>
    <t>0.776268 X</t>
  </si>
  <si>
    <t>0.0767798 Z</t>
  </si>
  <si>
    <t>0.0701605 Y</t>
  </si>
  <si>
    <t>0.77103 X</t>
  </si>
  <si>
    <t>0.0841426 Z</t>
  </si>
  <si>
    <t>0.0755894 Y</t>
  </si>
  <si>
    <t>0.770236 X</t>
  </si>
  <si>
    <t>0.0787925 Z</t>
  </si>
  <si>
    <t>0.0718874 Y</t>
  </si>
  <si>
    <t>0.772041 X</t>
  </si>
  <si>
    <t>0.0776371 Z</t>
  </si>
  <si>
    <t>0.0723629 Y</t>
  </si>
  <si>
    <t>0.77325 X</t>
  </si>
  <si>
    <t>0.0763044 Z</t>
  </si>
  <si>
    <t>0.0738723 Y</t>
  </si>
  <si>
    <t>0.77574 X</t>
  </si>
  <si>
    <t>0.0825422 Z</t>
  </si>
  <si>
    <t>0.0745956 Y</t>
  </si>
  <si>
    <t>0.764479 X</t>
  </si>
  <si>
    <t>0.0856987 Z</t>
  </si>
  <si>
    <t>0.0753336 Y</t>
  </si>
  <si>
    <t>0.769208 X</t>
  </si>
  <si>
    <t>0.0862835 Z</t>
  </si>
  <si>
    <t>0.0754279 Y</t>
  </si>
  <si>
    <t>0.76263 X</t>
  </si>
  <si>
    <t>0.0696749 Z</t>
  </si>
  <si>
    <t>0.0846212 Y</t>
  </si>
  <si>
    <t>0.791021 X</t>
  </si>
  <si>
    <t>0.0650509 Z</t>
  </si>
  <si>
    <t>0.0715862 Y</t>
  </si>
  <si>
    <t>0.774844 X</t>
  </si>
  <si>
    <t>0.0770472 Z</t>
  </si>
  <si>
    <t>0.0668376 Y</t>
  </si>
  <si>
    <t>0.767233 X</t>
  </si>
  <si>
    <t>0.0764518 Z</t>
  </si>
  <si>
    <t>0.0814797 Y</t>
  </si>
  <si>
    <t>0.775729 X</t>
  </si>
  <si>
    <t>0.0765439 Z</t>
  </si>
  <si>
    <t>0.0719246 Y</t>
  </si>
  <si>
    <t>0.764116 X</t>
  </si>
  <si>
    <t>0.0775951 Z</t>
  </si>
  <si>
    <t>0.0792964 Y</t>
  </si>
  <si>
    <t>0.767301 X</t>
  </si>
  <si>
    <t>0.0817818 Z</t>
  </si>
  <si>
    <t>0.0820333 Y</t>
  </si>
  <si>
    <t>0.768253 X</t>
  </si>
  <si>
    <t>0.070562 Z</t>
  </si>
  <si>
    <t>0.0786861 Y</t>
  </si>
  <si>
    <t>0.77223 X</t>
  </si>
  <si>
    <t>0.0748329 Z</t>
  </si>
  <si>
    <t>0.069247 Y</t>
  </si>
  <si>
    <t>0.0782296 Z</t>
  </si>
  <si>
    <t>0.079322 Y</t>
  </si>
  <si>
    <t>0.774035 X</t>
  </si>
  <si>
    <t>0.0787895 Z</t>
  </si>
  <si>
    <t>0.076196 Y</t>
  </si>
  <si>
    <t>0.783035 X</t>
  </si>
  <si>
    <t>0.0643292 Z</t>
  </si>
  <si>
    <t>0.0799354 Y</t>
  </si>
  <si>
    <t>0.770357 X</t>
  </si>
  <si>
    <t>0.0731904 Z</t>
  </si>
  <si>
    <t>0.0766978 Y</t>
  </si>
  <si>
    <t>0.772565 X</t>
  </si>
  <si>
    <t>0.074485 Z</t>
  </si>
  <si>
    <t>0.0834287 Y</t>
  </si>
  <si>
    <t>0.776346 X</t>
  </si>
  <si>
    <t>0.0770203 Z</t>
  </si>
  <si>
    <t>0.0698354 Y</t>
  </si>
  <si>
    <t>0.777854 X</t>
  </si>
  <si>
    <t>0.0661733 Z</t>
  </si>
  <si>
    <t>0.0860558 Y</t>
  </si>
  <si>
    <t>0.772261 X</t>
  </si>
  <si>
    <t>0.0685257 Z</t>
  </si>
  <si>
    <t>0.0749049 Y</t>
  </si>
  <si>
    <t>0.772911 X</t>
  </si>
  <si>
    <t>0.080041 Z</t>
  </si>
  <si>
    <t>0.0812027 Y</t>
  </si>
  <si>
    <t>0.772401 X</t>
  </si>
  <si>
    <t>0.0693529 Z</t>
  </si>
  <si>
    <t>0.0776545 Y</t>
  </si>
  <si>
    <t>0.776686 X</t>
  </si>
  <si>
    <t>0.074879 Z</t>
  </si>
  <si>
    <t>0.0765372 Y</t>
  </si>
  <si>
    <t>0.784961 X</t>
  </si>
  <si>
    <t>0.0735051 Z</t>
  </si>
  <si>
    <t>0.0699795 Y</t>
  </si>
  <si>
    <t>0.773544 X</t>
  </si>
  <si>
    <t>0.0753375 Z</t>
  </si>
  <si>
    <t>0.081925 Y</t>
  </si>
  <si>
    <t>0.786475 X</t>
  </si>
  <si>
    <t>0.066854 Z</t>
  </si>
  <si>
    <t>0.0720926 Y</t>
  </si>
  <si>
    <t>0.780068 X</t>
  </si>
  <si>
    <t>0.0717704 Z</t>
  </si>
  <si>
    <t>0.0738194 Y</t>
  </si>
  <si>
    <t>0.771976 X</t>
  </si>
  <si>
    <t>0.0759978 Z</t>
  </si>
  <si>
    <t>0.0775711 Y</t>
  </si>
  <si>
    <t>0.783303 X</t>
  </si>
  <si>
    <t>0.0751106 Z</t>
  </si>
  <si>
    <t>0.0735333 Y</t>
  </si>
  <si>
    <t>0.76431 X</t>
  </si>
  <si>
    <t>0.0720405 Z</t>
  </si>
  <si>
    <t>0.0837273 Y</t>
  </si>
  <si>
    <t>0.772753 X</t>
  </si>
  <si>
    <t>0.0730617 Z</t>
  </si>
  <si>
    <t>0.0806479 Y</t>
  </si>
  <si>
    <t>0.776096 X</t>
  </si>
  <si>
    <t>0.0747501 Z</t>
  </si>
  <si>
    <t>0.0790405 Y</t>
  </si>
  <si>
    <t>0.775609 X</t>
  </si>
  <si>
    <t>0.075409 Z</t>
  </si>
  <si>
    <t>0.075447 Y</t>
  </si>
  <si>
    <t>0.788356 X</t>
  </si>
  <si>
    <t>0.0727549 Z</t>
  </si>
  <si>
    <t>0.0718703 Y</t>
  </si>
  <si>
    <t>0.778535 X</t>
  </si>
  <si>
    <t>0.064616 Z</t>
  </si>
  <si>
    <t>0.0739121 Y</t>
  </si>
  <si>
    <t>0.781974 X</t>
  </si>
  <si>
    <t>0.0689647 Z</t>
  </si>
  <si>
    <t>0.0828528 Y</t>
  </si>
  <si>
    <t>0.785946 X</t>
  </si>
  <si>
    <t>0.0751151 Z</t>
  </si>
  <si>
    <t>0.0611674 Y</t>
  </si>
  <si>
    <t>0.77554 X</t>
  </si>
  <si>
    <t>0.0712199 Z</t>
  </si>
  <si>
    <t>0.072934 Y</t>
  </si>
  <si>
    <t>0.772248 X</t>
  </si>
  <si>
    <t>0.0836838 Z</t>
  </si>
  <si>
    <t>0.0766567 Y</t>
  </si>
  <si>
    <t>0.77405 X</t>
  </si>
  <si>
    <t>0.084474 Z</t>
  </si>
  <si>
    <t>0.0747663 Y</t>
  </si>
  <si>
    <t>0.766369 X</t>
  </si>
  <si>
    <t>0.074883 Z</t>
  </si>
  <si>
    <t>0.083393 Y</t>
  </si>
  <si>
    <t>0.777634 X</t>
  </si>
  <si>
    <t>0.0735849 Z</t>
  </si>
  <si>
    <t>0.071927 Y</t>
  </si>
  <si>
    <t>0.778777 X</t>
  </si>
  <si>
    <t>0.0874863 Z</t>
  </si>
  <si>
    <t>0.0685646 Y</t>
  </si>
  <si>
    <t>0.77053 X</t>
  </si>
  <si>
    <t>0.0803947 Z</t>
  </si>
  <si>
    <t>0.0633507 Y</t>
  </si>
  <si>
    <t>0.782016 X</t>
  </si>
  <si>
    <t>0.0738338 Z</t>
  </si>
  <si>
    <t>0.0733884 Y</t>
  </si>
  <si>
    <t>0.762888 X</t>
  </si>
  <si>
    <t>0.0857413 Z</t>
  </si>
  <si>
    <t>0.0664326 Y</t>
  </si>
  <si>
    <t>0.772822 X</t>
  </si>
  <si>
    <t>0.0700653 Z</t>
  </si>
  <si>
    <t>0.0807164 Y</t>
  </si>
  <si>
    <t>0.774692 X</t>
  </si>
  <si>
    <t>0.0776745 Z</t>
  </si>
  <si>
    <t>0.0735682 Y</t>
  </si>
  <si>
    <t>0.778491 X</t>
  </si>
  <si>
    <t>0.0792022 Z</t>
  </si>
  <si>
    <t>0.0673907 Y</t>
  </si>
  <si>
    <t>0.783177 X</t>
  </si>
  <si>
    <t>0.0659855 Z</t>
  </si>
  <si>
    <t>0.0674976 Y</t>
  </si>
  <si>
    <t>0.787493 X</t>
  </si>
  <si>
    <t>0.0753675 Z</t>
  </si>
  <si>
    <t>0.0682564 Y</t>
  </si>
  <si>
    <t>0.775058 X</t>
  </si>
  <si>
    <t>0.0777795 Z</t>
  </si>
  <si>
    <t>0.0747585 Y</t>
  </si>
  <si>
    <t>0.778648 X</t>
  </si>
  <si>
    <t>0.0778429 Z</t>
  </si>
  <si>
    <t>0.075147 Y</t>
  </si>
  <si>
    <t>0.771938 X</t>
  </si>
  <si>
    <t>0.0762323 Z</t>
  </si>
  <si>
    <t>0.0766499 Y</t>
  </si>
  <si>
    <t>0.772287 X</t>
  </si>
  <si>
    <t>0.0703004 Z</t>
  </si>
  <si>
    <t>0.0751304 Y</t>
  </si>
  <si>
    <t>0.777023 X</t>
  </si>
  <si>
    <t>0.0608357 Z</t>
  </si>
  <si>
    <t>0.0813934 Y</t>
  </si>
  <si>
    <t>0.77726 X</t>
  </si>
  <si>
    <t>0.0724391 Z</t>
  </si>
  <si>
    <t>0.0742174 Y</t>
  </si>
  <si>
    <t>0.0703149 Z</t>
  </si>
  <si>
    <t>0.0758978 Y</t>
  </si>
  <si>
    <t>0.777152 X</t>
  </si>
  <si>
    <t>0.0789516 Z</t>
  </si>
  <si>
    <t>0.0669337 Y</t>
  </si>
  <si>
    <t>0.783588 X</t>
  </si>
  <si>
    <t>0.0700639 Z</t>
  </si>
  <si>
    <t>0.0727932 Y</t>
  </si>
  <si>
    <t>0.773711 X</t>
  </si>
  <si>
    <t>0.0751587 Z</t>
  </si>
  <si>
    <t>0.0739032 Y</t>
  </si>
  <si>
    <t>0.761507 X</t>
  </si>
  <si>
    <t>0.0828422 Z</t>
  </si>
  <si>
    <t>0.0788119 Y</t>
  </si>
  <si>
    <t>0.768847 X</t>
  </si>
  <si>
    <t>0.075831 Z</t>
  </si>
  <si>
    <t>0.0800231 Y</t>
  </si>
  <si>
    <t>0.783168 X</t>
  </si>
  <si>
    <t>0.0821375 Z</t>
  </si>
  <si>
    <t>0.0620019 Y</t>
  </si>
  <si>
    <t>0.777501 X</t>
  </si>
  <si>
    <t>0.081573 Z</t>
  </si>
  <si>
    <t>0.068613 Y</t>
  </si>
  <si>
    <t>0.779764 X</t>
  </si>
  <si>
    <t>0.0709709 Z</t>
  </si>
  <si>
    <t>0.0707177 Y</t>
  </si>
  <si>
    <t>0.774373 X</t>
  </si>
  <si>
    <t>0.0781445 Z</t>
  </si>
  <si>
    <t>0.0725015 Y</t>
  </si>
  <si>
    <t>0.779876 X</t>
  </si>
  <si>
    <t>0.0749501 Z</t>
  </si>
  <si>
    <t>0.0845575 Y</t>
  </si>
  <si>
    <t>0.780341 X</t>
  </si>
  <si>
    <t>0.0756692 Z</t>
  </si>
  <si>
    <t>0.0693474 Y</t>
  </si>
  <si>
    <t>0.775714 X</t>
  </si>
  <si>
    <t>0.073194 Z</t>
  </si>
  <si>
    <t>0.0721951 Y</t>
  </si>
  <si>
    <t>0.778574 X</t>
  </si>
  <si>
    <t>0.0774751 Z</t>
  </si>
  <si>
    <t>0.0759296 Y</t>
  </si>
  <si>
    <t>0.775489 X</t>
  </si>
  <si>
    <t>0.0798638 Z</t>
  </si>
  <si>
    <t>0.0707044 Y</t>
  </si>
  <si>
    <t>0.775753 X</t>
  </si>
  <si>
    <t>0.0720786 Z</t>
  </si>
  <si>
    <t>0.0721744 Y</t>
  </si>
  <si>
    <t>0.778321 X</t>
  </si>
  <si>
    <t>0.0744921 Z</t>
  </si>
  <si>
    <t>0.0689454 Y</t>
  </si>
  <si>
    <t>0.771313 X</t>
  </si>
  <si>
    <t>0.0786738 Z</t>
  </si>
  <si>
    <t>0.0771637 Y</t>
  </si>
  <si>
    <t>0.766598 X</t>
  </si>
  <si>
    <t>0.0808384 Z</t>
  </si>
  <si>
    <t>0.0782525 Y</t>
  </si>
  <si>
    <t>0.775811 X</t>
  </si>
  <si>
    <t>0.0808128 Z</t>
  </si>
  <si>
    <t>0.0686796 Y</t>
  </si>
  <si>
    <t>0.782459 X</t>
  </si>
  <si>
    <t>0.0644133 Z</t>
  </si>
  <si>
    <t>0.074356 Y</t>
  </si>
  <si>
    <t>0.767188 X</t>
  </si>
  <si>
    <t>0.0747821 Z</t>
  </si>
  <si>
    <t>0.070705 Y</t>
  </si>
  <si>
    <t>0.776781 X</t>
  </si>
  <si>
    <t>0.0740506 Z</t>
  </si>
  <si>
    <t>0.0676634 Y</t>
  </si>
  <si>
    <t>0.782544 X</t>
  </si>
  <si>
    <t>0.0747097 Z</t>
  </si>
  <si>
    <t>0.0728562 Y</t>
  </si>
  <si>
    <t>0.77467 X</t>
  </si>
  <si>
    <t>0.0757613 Z</t>
  </si>
  <si>
    <t>0.0776318 Y</t>
  </si>
  <si>
    <t>0.778216 X</t>
  </si>
  <si>
    <t>0.0652379 Z</t>
  </si>
  <si>
    <t>0.0765285 Y</t>
  </si>
  <si>
    <t>0.772349 X</t>
  </si>
  <si>
    <t>0.0806221 Z</t>
  </si>
  <si>
    <t>0.0772726 Y</t>
  </si>
  <si>
    <t>0.767564 X</t>
  </si>
  <si>
    <t>0.0732051 Z</t>
  </si>
  <si>
    <t>0.0801059 Y</t>
  </si>
  <si>
    <t>0.772516 X</t>
  </si>
  <si>
    <t>0.0672272 Z</t>
  </si>
  <si>
    <t>0.0796035 Y</t>
  </si>
  <si>
    <t>0.77913 X</t>
  </si>
  <si>
    <t>0.0761983 Z</t>
  </si>
  <si>
    <t>0.0684235 Y</t>
  </si>
  <si>
    <t>0.777424 X</t>
  </si>
  <si>
    <t>0.0806507 Z</t>
  </si>
  <si>
    <t>0.0767374 Y</t>
  </si>
  <si>
    <t>0.778828 X</t>
  </si>
  <si>
    <t>0.0721005 Z</t>
  </si>
  <si>
    <t>0.0652881 Y</t>
  </si>
  <si>
    <t>0.773784 X</t>
  </si>
  <si>
    <t>0.0734891 Z</t>
  </si>
  <si>
    <t>0.0762299 Y</t>
  </si>
  <si>
    <t>0.775582 X</t>
  </si>
  <si>
    <t>0.0717339 Z</t>
  </si>
  <si>
    <t>0.0788335 Y</t>
  </si>
  <si>
    <t>0.773789 X</t>
  </si>
  <si>
    <t>0.0796282 Z</t>
  </si>
  <si>
    <t>0.0712427 Y</t>
  </si>
  <si>
    <t>0.771119 X</t>
  </si>
  <si>
    <t>0.0814436 Z</t>
  </si>
  <si>
    <t>0.0732963 Y</t>
  </si>
  <si>
    <t>0.777751 X</t>
  </si>
  <si>
    <t>0.0728591 Z</t>
  </si>
  <si>
    <t>0.0719361 Y</t>
  </si>
  <si>
    <t>0.784742 X</t>
  </si>
  <si>
    <t>0.0700563 Z</t>
  </si>
  <si>
    <t>0.0701306 Y</t>
  </si>
  <si>
    <t>0.774369 X</t>
  </si>
  <si>
    <t>0.0705108 Z</t>
  </si>
  <si>
    <t>0.0760613 Y</t>
  </si>
  <si>
    <t>0.772535 X</t>
  </si>
  <si>
    <t>0.0822914 Z</t>
  </si>
  <si>
    <t>0.0763205 Y</t>
  </si>
  <si>
    <t>0.768123 X</t>
  </si>
  <si>
    <t>0.0849392 Y</t>
  </si>
  <si>
    <t>0.780999 X</t>
  </si>
  <si>
    <t>0.0721976 Z</t>
  </si>
  <si>
    <t>0.0698508 Y</t>
  </si>
  <si>
    <t>0.783636 X</t>
  </si>
  <si>
    <t>0.0755448 Z</t>
  </si>
  <si>
    <t>0.070482 Y</t>
  </si>
  <si>
    <t>0.76754 X</t>
  </si>
  <si>
    <t>0.0721043 Z</t>
  </si>
  <si>
    <t>0.0734817 Y</t>
  </si>
  <si>
    <t>0.771322 X</t>
  </si>
  <si>
    <t>0.0758758 Z</t>
  </si>
  <si>
    <t>0.0715356 Y</t>
  </si>
  <si>
    <t>0.777043 X</t>
  </si>
  <si>
    <t>0.0635295 Z</t>
  </si>
  <si>
    <t>0.0768928 Y</t>
  </si>
  <si>
    <t>0.779093 X</t>
  </si>
  <si>
    <t>0.0749909 Z</t>
  </si>
  <si>
    <t>0.069959 Y</t>
  </si>
  <si>
    <t>0.785012 X</t>
  </si>
  <si>
    <t>0.0704 Z</t>
  </si>
  <si>
    <t>0.0772459 Y</t>
  </si>
  <si>
    <t>0.774754 X</t>
  </si>
  <si>
    <t>0.0785147 Z</t>
  </si>
  <si>
    <t>0.0703372 Y</t>
  </si>
  <si>
    <t>0.779992 X</t>
  </si>
  <si>
    <t>0.0739557 Z</t>
  </si>
  <si>
    <t>0.0763288 Y</t>
  </si>
  <si>
    <t>0.778069 X</t>
  </si>
  <si>
    <t>0.0748057 Z</t>
  </si>
  <si>
    <t>0.0819975 Y</t>
  </si>
  <si>
    <t>0.776818 X</t>
  </si>
  <si>
    <t>0.076189 Z</t>
  </si>
  <si>
    <t>0.0805445 Y</t>
  </si>
  <si>
    <t>0.774344 X</t>
  </si>
  <si>
    <t>0.0733246 Z</t>
  </si>
  <si>
    <t>0.0734035 Y</t>
  </si>
  <si>
    <t>0.773283 X</t>
  </si>
  <si>
    <t>0.0734639 Z</t>
  </si>
  <si>
    <t>0.0754176 Y</t>
  </si>
  <si>
    <t>0.777402 X</t>
  </si>
  <si>
    <t>0.0740188 Z</t>
  </si>
  <si>
    <t>0.0727655 Y</t>
  </si>
  <si>
    <t>0.778144 X</t>
  </si>
  <si>
    <t>0.0717521 Z</t>
  </si>
  <si>
    <t>0.0811629 Y</t>
  </si>
  <si>
    <t>0.770335 X</t>
  </si>
  <si>
    <t>0.0699552 Z</t>
  </si>
  <si>
    <t>0.0775185 Y</t>
  </si>
  <si>
    <t>0.778067 X</t>
  </si>
  <si>
    <t>0.072292 Z</t>
  </si>
  <si>
    <t>0.0807383 Y</t>
  </si>
  <si>
    <t>0.0788853 Z</t>
  </si>
  <si>
    <t>0.0741496 Y</t>
  </si>
  <si>
    <t>0.779754 X</t>
  </si>
  <si>
    <t>0.0702203 Z</t>
  </si>
  <si>
    <t>0.0758916 Y</t>
  </si>
  <si>
    <t>0.776177 X</t>
  </si>
  <si>
    <t>0.0756752 Z</t>
  </si>
  <si>
    <t>0.0763825 Y</t>
  </si>
  <si>
    <t>0.774075 X</t>
  </si>
  <si>
    <t>0.0798918 Z</t>
  </si>
  <si>
    <t>0.0758987 Y</t>
  </si>
  <si>
    <t>0.78233 X</t>
  </si>
  <si>
    <t>0.0729706 Z</t>
  </si>
  <si>
    <t>0.0704774 Y</t>
  </si>
  <si>
    <t>0.77274 X</t>
  </si>
  <si>
    <t>0.0775737 Z</t>
  </si>
  <si>
    <t>0.0724654 Y</t>
  </si>
  <si>
    <t>0.774574 X</t>
  </si>
  <si>
    <t>0.085017 Z</t>
  </si>
  <si>
    <t>0.0681547 Y</t>
  </si>
  <si>
    <t>0.772632 X</t>
  </si>
  <si>
    <t>0.0825216 Z</t>
  </si>
  <si>
    <t>0.0743767 Y</t>
  </si>
  <si>
    <t>0.775143 X</t>
  </si>
  <si>
    <t>0.0711521 Z</t>
  </si>
  <si>
    <t>0.0750238 Y</t>
  </si>
  <si>
    <t>0.774362 X</t>
  </si>
  <si>
    <t>0.0714651 Z</t>
  </si>
  <si>
    <t>0.0769187 Y</t>
  </si>
  <si>
    <t>0.78238 X</t>
  </si>
  <si>
    <t>0.0769118 Z</t>
  </si>
  <si>
    <t>0.0707478 Y</t>
  </si>
  <si>
    <t>0.786083 X</t>
  </si>
  <si>
    <t>0.0725776 Z</t>
  </si>
  <si>
    <t>0.0677209 Y</t>
  </si>
  <si>
    <t>0.772625 X</t>
  </si>
  <si>
    <t>0.0776588 Z</t>
  </si>
  <si>
    <t>0.0741573 Y</t>
  </si>
  <si>
    <t>0.77907 X</t>
  </si>
  <si>
    <t>0.0746992 Z</t>
  </si>
  <si>
    <t>0.0729923 Y</t>
  </si>
  <si>
    <t>0.771082 X</t>
  </si>
  <si>
    <t>0.0803677 Z</t>
  </si>
  <si>
    <t>0.0721617 Y</t>
  </si>
  <si>
    <t>0.782826 X</t>
  </si>
  <si>
    <t>0.0723727 Z</t>
  </si>
  <si>
    <t>0.0695175 Y</t>
  </si>
  <si>
    <t>0.778838 X</t>
  </si>
  <si>
    <t>0.0701891 Z</t>
  </si>
  <si>
    <t>0.076536 Y</t>
  </si>
  <si>
    <t>0.770349 X</t>
  </si>
  <si>
    <t>0.0698373 Z</t>
  </si>
  <si>
    <t>0.0770952 Y</t>
  </si>
  <si>
    <t>0.786274 X</t>
  </si>
  <si>
    <t>0.0698063 Z</t>
  </si>
  <si>
    <t>0.0703806 Y</t>
  </si>
  <si>
    <t>0.779526 X</t>
  </si>
  <si>
    <t>0.0755429 Z</t>
  </si>
  <si>
    <t>0.0778375 Y</t>
  </si>
  <si>
    <t>0.773154 X</t>
  </si>
  <si>
    <t>0.0781348 Z</t>
  </si>
  <si>
    <t>0.0744777 Y</t>
  </si>
  <si>
    <t>0.77569 X</t>
  </si>
  <si>
    <t>0.0780896 Z</t>
  </si>
  <si>
    <t>0.076773 Y</t>
  </si>
  <si>
    <t>0.777695 X</t>
  </si>
  <si>
    <t>0.0758531 Z</t>
  </si>
  <si>
    <t>0.0691495 Y</t>
  </si>
  <si>
    <t>0.768018 X</t>
  </si>
  <si>
    <t>0.0815761 Z</t>
  </si>
  <si>
    <t>0.0800271 Y</t>
  </si>
  <si>
    <t>0.782491 X</t>
  </si>
  <si>
    <t>0.0727755 Z</t>
  </si>
  <si>
    <t>0.0754505 Y</t>
  </si>
  <si>
    <t>0.777694 X</t>
  </si>
  <si>
    <t>0.0692214 Z</t>
  </si>
  <si>
    <t>0.0816195 Y</t>
  </si>
  <si>
    <t>0.778007 X</t>
  </si>
  <si>
    <t>0.0798868 Z</t>
  </si>
  <si>
    <t>0.0736209 Y</t>
  </si>
  <si>
    <t>0.774699 X</t>
  </si>
  <si>
    <t>0.0803997 Z</t>
  </si>
  <si>
    <t>0.0641755 Y</t>
  </si>
  <si>
    <t>0.776648 X</t>
  </si>
  <si>
    <t>0.0828028 Z</t>
  </si>
  <si>
    <t>0.0684686 Y</t>
  </si>
  <si>
    <t>0.772947 X</t>
  </si>
  <si>
    <t>0.073966 Z</t>
  </si>
  <si>
    <t>0.0731466 Y</t>
  </si>
  <si>
    <t>0.773827 X</t>
  </si>
  <si>
    <t>0.0735694 Z</t>
  </si>
  <si>
    <t>0.77382 X</t>
  </si>
  <si>
    <t>0.0757923 Z</t>
  </si>
  <si>
    <t>0.0745719 Y</t>
  </si>
  <si>
    <t>0.777359 X</t>
  </si>
  <si>
    <t>0.0798565 Z</t>
  </si>
  <si>
    <t>0.0777727 Y</t>
  </si>
  <si>
    <t>0.770889 X</t>
  </si>
  <si>
    <t>0.074923 Z</t>
  </si>
  <si>
    <t>0.0713933 Y</t>
  </si>
  <si>
    <t>0.781229 X</t>
  </si>
  <si>
    <t>0.0740409 Z</t>
  </si>
  <si>
    <t>0.0696254 Y</t>
  </si>
  <si>
    <t>0.786473 X</t>
  </si>
  <si>
    <t>0.0654651 Z</t>
  </si>
  <si>
    <t>0.0769872 Y</t>
  </si>
  <si>
    <t>0.774636 X</t>
  </si>
  <si>
    <t>0.0766511 Z</t>
  </si>
  <si>
    <t>0.077274 Y</t>
  </si>
  <si>
    <t>0.0760476 Z</t>
  </si>
  <si>
    <t>0.075567 Y</t>
  </si>
  <si>
    <t>0.764209 X</t>
  </si>
  <si>
    <t>0.0776735 Z</t>
  </si>
  <si>
    <t>0.0749768 Y</t>
  </si>
  <si>
    <t>0.781992 X</t>
  </si>
  <si>
    <t>0.0729395 Z</t>
  </si>
  <si>
    <t>0.0699545 Y</t>
  </si>
  <si>
    <t>0.766017 X</t>
  </si>
  <si>
    <t>0.0803143 Z</t>
  </si>
  <si>
    <t>0.0819664 Y</t>
  </si>
  <si>
    <t>0.778132 X</t>
  </si>
  <si>
    <t>0.0584707 Z</t>
  </si>
  <si>
    <t>0.0716856 Y</t>
  </si>
  <si>
    <t>0.776811 X</t>
  </si>
  <si>
    <t>0.0751778 Z</t>
  </si>
  <si>
    <t>0.0654833 Y</t>
  </si>
  <si>
    <t>0.773755 X</t>
  </si>
  <si>
    <t>0.0756484 Z</t>
  </si>
  <si>
    <t>0.0773866 Y</t>
  </si>
  <si>
    <t>0.779328 X</t>
  </si>
  <si>
    <t>0.0677252 Z</t>
  </si>
  <si>
    <t>0.0744947 Y</t>
  </si>
  <si>
    <t>0.774224 X</t>
  </si>
  <si>
    <t>0.0667258 Z</t>
  </si>
  <si>
    <t>0.0750633 Y</t>
  </si>
  <si>
    <t>0.7716 X</t>
  </si>
  <si>
    <t>0.0709558 Z</t>
  </si>
  <si>
    <t>0.0805113 Y</t>
  </si>
  <si>
    <t>0.782172 X</t>
  </si>
  <si>
    <t>0.0668116 Z</t>
  </si>
  <si>
    <t>0.0779801 Y</t>
  </si>
  <si>
    <t>0.774803 X</t>
  </si>
  <si>
    <t>0.0783155 Z</t>
  </si>
  <si>
    <t>0.0780935 Y</t>
  </si>
  <si>
    <t>0.780444 X</t>
  </si>
  <si>
    <t>0.0627659 Z</t>
  </si>
  <si>
    <t>0.0790193 Y</t>
  </si>
  <si>
    <t>0.78111 X</t>
  </si>
  <si>
    <t>0.0726989 Z</t>
  </si>
  <si>
    <t>0.0699763 Y</t>
  </si>
  <si>
    <t>0.768271 X</t>
  </si>
  <si>
    <t>0.0745492 Z</t>
  </si>
  <si>
    <t>0.0798626 Y</t>
  </si>
  <si>
    <t>0.776526 X</t>
  </si>
  <si>
    <t>0.0663088 Z</t>
  </si>
  <si>
    <t>0.774923 X</t>
  </si>
  <si>
    <t>0.0845562 Z</t>
  </si>
  <si>
    <t>0.0668593 Y</t>
  </si>
  <si>
    <t>0.772586 X</t>
  </si>
  <si>
    <t>0.075782 Z</t>
  </si>
  <si>
    <t>0.0656987 Y</t>
  </si>
  <si>
    <t>0.780313 X</t>
  </si>
  <si>
    <t>0.072228 Z</t>
  </si>
  <si>
    <t>0.0783152 Y</t>
  </si>
  <si>
    <t>0.776357 X</t>
  </si>
  <si>
    <t>0.0728457 Z</t>
  </si>
  <si>
    <t>0.0815219 Y</t>
  </si>
  <si>
    <t>0.785982 X</t>
  </si>
  <si>
    <t>0.0735412 Z</t>
  </si>
  <si>
    <t>0.0769212 Y</t>
  </si>
  <si>
    <t>0.772177 X</t>
  </si>
  <si>
    <t>0.0761665 Z</t>
  </si>
  <si>
    <t>0.0725102 Y</t>
  </si>
  <si>
    <t>0.77896 X</t>
  </si>
  <si>
    <t>0.0800004 Z</t>
  </si>
  <si>
    <t>0.0661101 Y</t>
  </si>
  <si>
    <t>0.769037 X</t>
  </si>
  <si>
    <t>0.0716088 Z</t>
  </si>
  <si>
    <t>0.0825383 Y</t>
  </si>
  <si>
    <t>0.774755 X</t>
  </si>
  <si>
    <t>0.0706086 Z</t>
  </si>
  <si>
    <t>0.0788529 Y</t>
  </si>
  <si>
    <t>0.768434 X</t>
  </si>
  <si>
    <t>0.0697449 Z</t>
  </si>
  <si>
    <t>0.0890353 Y</t>
  </si>
  <si>
    <t>0.776554 X</t>
  </si>
  <si>
    <t>0.0739653 Z</t>
  </si>
  <si>
    <t>0.0808123 Y</t>
  </si>
  <si>
    <t>0.778342 X</t>
  </si>
  <si>
    <t>0.069314 Z</t>
  </si>
  <si>
    <t>0.0839347 Y</t>
  </si>
  <si>
    <t>0.075678 Z</t>
  </si>
  <si>
    <t>0.0771717 Y</t>
  </si>
  <si>
    <t>0.772396 X</t>
  </si>
  <si>
    <t>0.0770885 Z</t>
  </si>
  <si>
    <t>0.0764658 Y</t>
  </si>
  <si>
    <t>0.765716 X</t>
  </si>
  <si>
    <t>0.0731029 Z</t>
  </si>
  <si>
    <t>0.0763494 Y</t>
  </si>
  <si>
    <t>0.785395 X</t>
  </si>
  <si>
    <t>0.0744741 Z</t>
  </si>
  <si>
    <t>0.0612565 Y</t>
  </si>
  <si>
    <t>0.767859 X</t>
  </si>
  <si>
    <t>0.0736513 Z</t>
  </si>
  <si>
    <t>0.0818474 Y</t>
  </si>
  <si>
    <t>0.784453 X</t>
  </si>
  <si>
    <t>0.065028 Z</t>
  </si>
  <si>
    <t>0.0776425 Y</t>
  </si>
  <si>
    <t>0.773296 X</t>
  </si>
  <si>
    <t>0.076284 Z</t>
  </si>
  <si>
    <t>0.0730903 Y</t>
  </si>
  <si>
    <t>0.77856 X</t>
  </si>
  <si>
    <t>0.0747631 Z</t>
  </si>
  <si>
    <t>0.0736927 Y</t>
  </si>
  <si>
    <t>0.778436 X</t>
  </si>
  <si>
    <t>0.0663252 Z</t>
  </si>
  <si>
    <t>0.0848881 Y</t>
  </si>
  <si>
    <t>0.778858 X</t>
  </si>
  <si>
    <t>0.0769861 Z</t>
  </si>
  <si>
    <t>0.0785079 Y</t>
  </si>
  <si>
    <t>0.777674 X</t>
  </si>
  <si>
    <t>0.0737749 Z</t>
  </si>
  <si>
    <t>0.0747503 Y</t>
  </si>
  <si>
    <t>0.775437 X</t>
  </si>
  <si>
    <t>0.074637 Z</t>
  </si>
  <si>
    <t>0.0752598 Y</t>
  </si>
  <si>
    <t>0.78022 X</t>
  </si>
  <si>
    <t>0.0732916 Z</t>
  </si>
  <si>
    <t>0.0664655 Y</t>
  </si>
  <si>
    <t>0.773072 X</t>
  </si>
  <si>
    <t>0.0724486 Z</t>
  </si>
  <si>
    <t>0.0809256 Y</t>
  </si>
  <si>
    <t>0.77069 X</t>
  </si>
  <si>
    <t>0.0857051 Z</t>
  </si>
  <si>
    <t>0.0753446 Y</t>
  </si>
  <si>
    <t>0.778767 X</t>
  </si>
  <si>
    <t>0.0764695 Z</t>
  </si>
  <si>
    <t>0.0675263 Y</t>
  </si>
  <si>
    <t>0.770495 X</t>
  </si>
  <si>
    <t>0.0736314 Z</t>
  </si>
  <si>
    <t>0.0776963 Y</t>
  </si>
  <si>
    <t>0.772204 X</t>
  </si>
  <si>
    <t>0.0757921 Z</t>
  </si>
  <si>
    <t>0.0758268 Y</t>
  </si>
  <si>
    <t>0.774357 X</t>
  </si>
  <si>
    <t>0.0809808 Z</t>
  </si>
  <si>
    <t>0.0706586 Y</t>
  </si>
  <si>
    <t>0.775493 X</t>
  </si>
  <si>
    <t>0.0734334 Z</t>
  </si>
  <si>
    <t>0.0745453 Y</t>
  </si>
  <si>
    <t>0.779849 X</t>
  </si>
  <si>
    <t>0.0793865 Z</t>
  </si>
  <si>
    <t>0.0749809 Y</t>
  </si>
  <si>
    <t>0.769687 X</t>
  </si>
  <si>
    <t>0.0815911 Z</t>
  </si>
  <si>
    <t>0.0733165 Y</t>
  </si>
  <si>
    <t>0.768265 X</t>
  </si>
  <si>
    <t>0.0859613 Z</t>
  </si>
  <si>
    <t>0.0682011 Y</t>
  </si>
  <si>
    <t>0.764087 X</t>
  </si>
  <si>
    <t>0.0735537 Z</t>
  </si>
  <si>
    <t>0.0815831 Y</t>
  </si>
  <si>
    <t>0.776809 X</t>
  </si>
  <si>
    <t>0.0757103 Z</t>
  </si>
  <si>
    <t>0.076932 Y</t>
  </si>
  <si>
    <t>0.776118 X</t>
  </si>
  <si>
    <t>0.0714662 Z</t>
  </si>
  <si>
    <t>0.0693574 Y</t>
  </si>
  <si>
    <t>0.769334 X</t>
  </si>
  <si>
    <t>0.0850077 Z</t>
  </si>
  <si>
    <t>0.079035 Y</t>
  </si>
  <si>
    <t>0.773514 X</t>
  </si>
  <si>
    <t>0.0775386 Z</t>
  </si>
  <si>
    <t>0.0738517 Y</t>
  </si>
  <si>
    <t>0.76421 X</t>
  </si>
  <si>
    <t>0.082184 Z</t>
  </si>
  <si>
    <t>0.0782521 Y</t>
  </si>
  <si>
    <t>0.76906 X</t>
  </si>
  <si>
    <t>0.0808891 Z</t>
  </si>
  <si>
    <t>0.0818535 Y</t>
  </si>
  <si>
    <t>0.778655 X</t>
  </si>
  <si>
    <t>0.0621748 Z</t>
  </si>
  <si>
    <t>0.0823648 Y</t>
  </si>
  <si>
    <t>0.0723806 Z</t>
  </si>
  <si>
    <t>0.0690618 Y</t>
  </si>
  <si>
    <t>0.783971 X</t>
  </si>
  <si>
    <t>0.0682053 Z</t>
  </si>
  <si>
    <t>0.0759116 Y</t>
  </si>
  <si>
    <t>0.77125 X</t>
  </si>
  <si>
    <t>0.0811922 Z</t>
  </si>
  <si>
    <t>0.0743401 Y</t>
  </si>
  <si>
    <t>0.778646 X</t>
  </si>
  <si>
    <t>0.0787133 Z</t>
  </si>
  <si>
    <t>0.0700386 Y</t>
  </si>
  <si>
    <t>0.771916 X</t>
  </si>
  <si>
    <t>0.0749307 Z</t>
  </si>
  <si>
    <t>0.0741991 Y</t>
  </si>
  <si>
    <t>0.771491 X</t>
  </si>
  <si>
    <t>0.0778827 Z</t>
  </si>
  <si>
    <t>0.0747653 Y</t>
  </si>
  <si>
    <t>0.0746186 Z</t>
  </si>
  <si>
    <t>0.0752269 Y</t>
  </si>
  <si>
    <t>0.0671388 Z</t>
  </si>
  <si>
    <t>0.0825773 Y</t>
  </si>
  <si>
    <t>0.769314 X</t>
  </si>
  <si>
    <t>0.0741754 Z</t>
  </si>
  <si>
    <t>0.0746063 Y</t>
  </si>
  <si>
    <t>0.771724 X</t>
  </si>
  <si>
    <t>0.0725274 Z</t>
  </si>
  <si>
    <t>0.0859382 Y</t>
  </si>
  <si>
    <t>0.772105 X</t>
  </si>
  <si>
    <t>0.0715666 Z</t>
  </si>
  <si>
    <t>0.0830362 Y</t>
  </si>
  <si>
    <t>0.768744 X</t>
  </si>
  <si>
    <t>0.0726478 Z</t>
  </si>
  <si>
    <t>0.0733873 Y</t>
  </si>
  <si>
    <t>0.786137 X</t>
  </si>
  <si>
    <t>0.07037 Z</t>
  </si>
  <si>
    <t>0.0686131 Y</t>
  </si>
  <si>
    <t>0.771134 X</t>
  </si>
  <si>
    <t>0.0767528 Z</t>
  </si>
  <si>
    <t>0.0761408 Y</t>
  </si>
  <si>
    <t>0.784381 X</t>
  </si>
  <si>
    <t>0.0676019 Z</t>
  </si>
  <si>
    <t>0.0752911 Y</t>
  </si>
  <si>
    <t>0.775508 X</t>
  </si>
  <si>
    <t>0.0728757 Z</t>
  </si>
  <si>
    <t>0.0735155 Y</t>
  </si>
  <si>
    <t>0.0756455 Z</t>
  </si>
  <si>
    <t>0.0801751 Y</t>
  </si>
  <si>
    <t>0.787305 X</t>
  </si>
  <si>
    <t>0.0722057 Z</t>
  </si>
  <si>
    <t>0.0661591 Y</t>
  </si>
  <si>
    <t>0.770427 X</t>
  </si>
  <si>
    <t>0.0720353 Z</t>
  </si>
  <si>
    <t>0.081284 Y</t>
  </si>
  <si>
    <t>0.783257 X</t>
  </si>
  <si>
    <t>0.0669516 Z</t>
  </si>
  <si>
    <t>0.078218 Y</t>
  </si>
  <si>
    <t>0.772651 X</t>
  </si>
  <si>
    <t>0.0738349 Z</t>
  </si>
  <si>
    <t>0.0778607 Y</t>
  </si>
  <si>
    <t>0.77344 X</t>
  </si>
  <si>
    <t>0.0755342 Z</t>
  </si>
  <si>
    <t>0.0795983 Y</t>
  </si>
  <si>
    <t>0.786954 X</t>
  </si>
  <si>
    <t>0.073098 Z</t>
  </si>
  <si>
    <t>0.068522 Y</t>
  </si>
  <si>
    <t>0.782464 X</t>
  </si>
  <si>
    <t>0.0702377 Z</t>
  </si>
  <si>
    <t>0.0688571 Y</t>
  </si>
  <si>
    <t>0.7845 X</t>
  </si>
  <si>
    <t>0.0708323 Z</t>
  </si>
  <si>
    <t>0.0816295 Y</t>
  </si>
  <si>
    <t>0.778972 X</t>
  </si>
  <si>
    <t>0.0744205 Z</t>
  </si>
  <si>
    <t>0.0753479 Y</t>
  </si>
  <si>
    <t>0.777082 X</t>
  </si>
  <si>
    <t>0.0723753 Z</t>
  </si>
  <si>
    <t>0.0727105 Y</t>
  </si>
  <si>
    <t>0.7723 X</t>
  </si>
  <si>
    <t>0.0769871 Z</t>
  </si>
  <si>
    <t>0.0744177 Y</t>
  </si>
  <si>
    <t>0.777098 X</t>
  </si>
  <si>
    <t>0.0776288 Z</t>
  </si>
  <si>
    <t>0.0751773 Y</t>
  </si>
  <si>
    <t>0.775595 X</t>
  </si>
  <si>
    <t>0.0774549 Z</t>
  </si>
  <si>
    <t>0.0744969 Y</t>
  </si>
  <si>
    <t>0.781584 X</t>
  </si>
  <si>
    <t>0.0712577 Z</t>
  </si>
  <si>
    <t>0.0707734 Y</t>
  </si>
  <si>
    <t>0.769017 X</t>
  </si>
  <si>
    <t>0.0763012 Z</t>
  </si>
  <si>
    <t>0.0804039 Y</t>
  </si>
  <si>
    <t>0.773139 X</t>
  </si>
  <si>
    <t>0.0822236 Z</t>
  </si>
  <si>
    <t>0.0618994 Y</t>
  </si>
  <si>
    <t>0.781667 X</t>
  </si>
  <si>
    <t>0.0730291 Z</t>
  </si>
  <si>
    <t>0.0690405 Y</t>
  </si>
  <si>
    <t>0.767279 X</t>
  </si>
  <si>
    <t>0.0888959 Z</t>
  </si>
  <si>
    <t>0.066346 Y</t>
  </si>
  <si>
    <t>0.779627 X</t>
  </si>
  <si>
    <t>0.0679865 Z</t>
  </si>
  <si>
    <t>0.0769098 Y</t>
  </si>
  <si>
    <t>0.775371 X</t>
  </si>
  <si>
    <t>0.0802067 Z</t>
  </si>
  <si>
    <t>0.0706439 Y</t>
  </si>
  <si>
    <t>0.774498 X</t>
  </si>
  <si>
    <t>0.0815226 Z</t>
  </si>
  <si>
    <t>0.0697083 Y</t>
  </si>
  <si>
    <t>0.783587 X</t>
  </si>
  <si>
    <t>0.0683941 Z</t>
  </si>
  <si>
    <t>0.0702061 Y</t>
  </si>
  <si>
    <t>0.0750028 Z</t>
  </si>
  <si>
    <t>0.0724486 Y</t>
  </si>
  <si>
    <t>0.771912 X</t>
  </si>
  <si>
    <t>0.0795169 Z</t>
  </si>
  <si>
    <t>0.0735301 Y</t>
  </si>
  <si>
    <t>0.776888 X</t>
  </si>
  <si>
    <t>0.078558 Z</t>
  </si>
  <si>
    <t>0.0721269 Y</t>
  </si>
  <si>
    <t>0.772376 X</t>
  </si>
  <si>
    <t>0.075608 Z</t>
  </si>
  <si>
    <t>0.0762882 Y</t>
  </si>
  <si>
    <t>0.772476 X</t>
  </si>
  <si>
    <t>0.0721297 Z</t>
  </si>
  <si>
    <t>0.0732227 Y</t>
  </si>
  <si>
    <t>0.775024 X</t>
  </si>
  <si>
    <t>0.0662993 Z</t>
  </si>
  <si>
    <t>0.0794213 Y</t>
  </si>
  <si>
    <t>0.780031 X</t>
  </si>
  <si>
    <t>0.0727289 Z</t>
  </si>
  <si>
    <t>0.0707277 Y</t>
  </si>
  <si>
    <t>0.0714232 Z</t>
  </si>
  <si>
    <t>0.0738759 Y</t>
  </si>
  <si>
    <t>0.776857 X</t>
  </si>
  <si>
    <t>0.0792994 Z</t>
  </si>
  <si>
    <t>0.0649832 Y</t>
  </si>
  <si>
    <t>0.782944 X</t>
  </si>
  <si>
    <t>0.0710442 Z</t>
  </si>
  <si>
    <t>0.0739146 Y</t>
  </si>
  <si>
    <t>0.0735349 Z</t>
  </si>
  <si>
    <t>0.0786914 Y</t>
  </si>
  <si>
    <t>0.765165 X</t>
  </si>
  <si>
    <t>0.0821826 Z</t>
  </si>
  <si>
    <t>0.0754519 Y</t>
  </si>
  <si>
    <t>0.773074 X</t>
  </si>
  <si>
    <t>0.081369 Z</t>
  </si>
  <si>
    <t>0.0715152 Y</t>
  </si>
  <si>
    <t>0.785401 X</t>
  </si>
  <si>
    <t>0.0785374 Z</t>
  </si>
  <si>
    <t>0.0638158 Y</t>
  </si>
  <si>
    <t>0.767516 X</t>
  </si>
  <si>
    <t>0.0772105 Z</t>
  </si>
  <si>
    <t>0.0747878 Y</t>
  </si>
  <si>
    <t>0.778104 X</t>
  </si>
  <si>
    <t>0.0723762 Z</t>
  </si>
  <si>
    <t>0.0712624 Y</t>
  </si>
  <si>
    <t>0.774517 X</t>
  </si>
  <si>
    <t>0.0761366 Z</t>
  </si>
  <si>
    <t>0.0732493 Y</t>
  </si>
  <si>
    <t>0.779654 X</t>
  </si>
  <si>
    <t>0.0694256 Z</t>
  </si>
  <si>
    <t>0.0868499 Y</t>
  </si>
  <si>
    <t>0.777285 X</t>
  </si>
  <si>
    <t>0.0739318 Z</t>
  </si>
  <si>
    <t>0.0731678 Y</t>
  </si>
  <si>
    <t>0.774213 X</t>
  </si>
  <si>
    <t>0.0718465 Z</t>
  </si>
  <si>
    <t>0.0768427 Y</t>
  </si>
  <si>
    <t>0.782436 X</t>
  </si>
  <si>
    <t>0.0788141 Z</t>
  </si>
  <si>
    <t>0.0699462 Y</t>
  </si>
  <si>
    <t>0.772297 X</t>
  </si>
  <si>
    <t>0.0820744 Z</t>
  </si>
  <si>
    <t>0.0708525 Y</t>
  </si>
  <si>
    <t>0.773803 X</t>
  </si>
  <si>
    <t>0.0701985 Z</t>
  </si>
  <si>
    <t>0.07754 Y</t>
  </si>
  <si>
    <t>0.77634 X</t>
  </si>
  <si>
    <t>0.0738787 Z</t>
  </si>
  <si>
    <t>0.0727244 Y</t>
  </si>
  <si>
    <t>0.778962 X</t>
  </si>
  <si>
    <t>0.0795003 Z</t>
  </si>
  <si>
    <t>0.0783214 Y</t>
  </si>
  <si>
    <t>0.772008 X</t>
  </si>
  <si>
    <t>0.0783033 Z</t>
  </si>
  <si>
    <t>0.0748643 Y</t>
  </si>
  <si>
    <t>0.774443 X</t>
  </si>
  <si>
    <t>0.0756268 Z</t>
  </si>
  <si>
    <t>0.0667191 Y</t>
  </si>
  <si>
    <t>0.779672 X</t>
  </si>
  <si>
    <t>0.0669796 Z</t>
  </si>
  <si>
    <t>0.0757919 Y</t>
  </si>
  <si>
    <t>0.76795 X</t>
  </si>
  <si>
    <t>0.0722435 Z</t>
  </si>
  <si>
    <t>0.0731396 Y</t>
  </si>
  <si>
    <t>0.77502 X</t>
  </si>
  <si>
    <t>0.0703968 Z</t>
  </si>
  <si>
    <t>0.0727759 Y</t>
  </si>
  <si>
    <t>0.777907 X</t>
  </si>
  <si>
    <t>0.079985 Z</t>
  </si>
  <si>
    <t>0.0667497 Y</t>
  </si>
  <si>
    <t>0.77318 X</t>
  </si>
  <si>
    <t>0.078073 Z</t>
  </si>
  <si>
    <t>0.0768707 Y</t>
  </si>
  <si>
    <t>0.771673 X</t>
  </si>
  <si>
    <t>0.0746946 Z</t>
  </si>
  <si>
    <t>0.078648 Y</t>
  </si>
  <si>
    <t>0.769876 X</t>
  </si>
  <si>
    <t>0.081311 Z</t>
  </si>
  <si>
    <t>0.0768069 Y</t>
  </si>
  <si>
    <t>0.775191 X</t>
  </si>
  <si>
    <t>0.074458 Z</t>
  </si>
  <si>
    <t>0.0741772 Y</t>
  </si>
  <si>
    <t>0.774389 X</t>
  </si>
  <si>
    <t>0.0708637 Z</t>
  </si>
  <si>
    <t>0.078387 Y</t>
  </si>
  <si>
    <t>0.775797 X</t>
  </si>
  <si>
    <t>0.0775942 Z</t>
  </si>
  <si>
    <t>0.0741024 Y</t>
  </si>
  <si>
    <t>0.777387 X</t>
  </si>
  <si>
    <t>0.0780011 Z</t>
  </si>
  <si>
    <t>0.0775091 Y</t>
  </si>
  <si>
    <t>0.781645 X</t>
  </si>
  <si>
    <t>0.0743117 Z</t>
  </si>
  <si>
    <t>0.0657927 Y</t>
  </si>
  <si>
    <t>0.773938 X</t>
  </si>
  <si>
    <t>0.0769623 Z</t>
  </si>
  <si>
    <t>0.075711 Y</t>
  </si>
  <si>
    <t>0.779208 X</t>
  </si>
  <si>
    <t>0.070392 Z</t>
  </si>
  <si>
    <t>0.0755529 Y</t>
  </si>
  <si>
    <t>0.777294 X</t>
  </si>
  <si>
    <t>0.0770963 Z</t>
  </si>
  <si>
    <t>0.0703792 Y</t>
  </si>
  <si>
    <t>0.7739 X</t>
  </si>
  <si>
    <t>0.0789014 Z</t>
  </si>
  <si>
    <t>0.0741456 Y</t>
  </si>
  <si>
    <t>0.776274 X</t>
  </si>
  <si>
    <t>0.074071 Z</t>
  </si>
  <si>
    <t>0.0708124 Y</t>
  </si>
  <si>
    <t>0.774297 X</t>
  </si>
  <si>
    <t>0.0754531 Z</t>
  </si>
  <si>
    <t>0.0714262 Y</t>
  </si>
  <si>
    <t>0.776808 X</t>
  </si>
  <si>
    <t>0.0672474 Z</t>
  </si>
  <si>
    <t>0.0772129 Y</t>
  </si>
  <si>
    <t>0.77158 X</t>
  </si>
  <si>
    <t>0.082283 Z</t>
  </si>
  <si>
    <t>0.0747286 Y</t>
  </si>
  <si>
    <t>0.772025 X</t>
  </si>
  <si>
    <t>0.0680914 Z</t>
  </si>
  <si>
    <t>0.0820287 Y</t>
  </si>
  <si>
    <t>0.780758 X</t>
  </si>
  <si>
    <t>0.0743722 Z</t>
  </si>
  <si>
    <t>0.0710344 Y</t>
  </si>
  <si>
    <t>0.778488 X</t>
  </si>
  <si>
    <t>0.0736235 Z</t>
  </si>
  <si>
    <t>0.0719155 Y</t>
  </si>
  <si>
    <t>0.768365 X</t>
  </si>
  <si>
    <t>0.0771958 Z</t>
  </si>
  <si>
    <t>0.071509 Y</t>
  </si>
  <si>
    <t>0.772106 X</t>
  </si>
  <si>
    <t>0.0757024 Z</t>
  </si>
  <si>
    <t>0.0727039 Y</t>
  </si>
  <si>
    <t>0.77612 X</t>
  </si>
  <si>
    <t>0.0705356 Z</t>
  </si>
  <si>
    <t>0.0765114 Y</t>
  </si>
  <si>
    <t>0.777494 X</t>
  </si>
  <si>
    <t>0.0785266 Z</t>
  </si>
  <si>
    <t>0.0687822 Y</t>
  </si>
  <si>
    <t>0.777608 X</t>
  </si>
  <si>
    <t>0.0717859 Z</t>
  </si>
  <si>
    <t>0.0799355 Y</t>
  </si>
  <si>
    <t>0.77371 X</t>
  </si>
  <si>
    <t>0.0752803 Z</t>
  </si>
  <si>
    <t>0.0726716 Y</t>
  </si>
  <si>
    <t>0.785415 X</t>
  </si>
  <si>
    <t>0.0689459 Z</t>
  </si>
  <si>
    <t>0.076199 Y</t>
  </si>
  <si>
    <t>0.775149 X</t>
  </si>
  <si>
    <t>0.0778386 Z</t>
  </si>
  <si>
    <t>0.0797776 Y</t>
  </si>
  <si>
    <t>0.775778 X</t>
  </si>
  <si>
    <t>0.0786241 Z</t>
  </si>
  <si>
    <t>0.0770873 Y</t>
  </si>
  <si>
    <t>0.776698 X</t>
  </si>
  <si>
    <t>0.0732719 Z</t>
  </si>
  <si>
    <t>0.0702447 Y</t>
  </si>
  <si>
    <t>0.777993 X</t>
  </si>
  <si>
    <t>0.0724147 Z</t>
  </si>
  <si>
    <t>0.0731091 Y</t>
  </si>
  <si>
    <t>0.776748 X</t>
  </si>
  <si>
    <t>0.0698696 Z</t>
  </si>
  <si>
    <t>0.0759391 Y</t>
  </si>
  <si>
    <t>0.777842 X</t>
  </si>
  <si>
    <t>0.0784998 Z</t>
  </si>
  <si>
    <t>0.0741942 Y</t>
  </si>
  <si>
    <t>0.776445 X</t>
  </si>
  <si>
    <t>0.0698784 Z</t>
  </si>
  <si>
    <t>0.0759384 Y</t>
  </si>
  <si>
    <t>0.782205 X</t>
  </si>
  <si>
    <t>0.0733813 Z</t>
  </si>
  <si>
    <t>0.0689596 Y</t>
  </si>
  <si>
    <t>0.772828 X</t>
  </si>
  <si>
    <t>0.0798346 Z</t>
  </si>
  <si>
    <t>0.0739346 Y</t>
  </si>
  <si>
    <t>0.780775 X</t>
  </si>
  <si>
    <t>0.0695788 Z</t>
  </si>
  <si>
    <t>0.073222 Y</t>
  </si>
  <si>
    <t>0.773901 X</t>
  </si>
  <si>
    <t>0.0783419 Z</t>
  </si>
  <si>
    <t>0.0797035 Y</t>
  </si>
  <si>
    <t>0.769516 X</t>
  </si>
  <si>
    <t>0.0830969 Z</t>
  </si>
  <si>
    <t>0.07464 Y</t>
  </si>
  <si>
    <t>0.780162 X</t>
  </si>
  <si>
    <t>0.0756828 Z</t>
  </si>
  <si>
    <t>0.0701713 Y</t>
  </si>
  <si>
    <t>0.774529 X</t>
  </si>
  <si>
    <t>0.0756299 Z</t>
  </si>
  <si>
    <t>0.0752047 Y</t>
  </si>
  <si>
    <t>0.773787 X</t>
  </si>
  <si>
    <t>0.08384 Z</t>
  </si>
  <si>
    <t>0.0696653 Y</t>
  </si>
  <si>
    <t>0.772082 X</t>
  </si>
  <si>
    <t>0.0808537 Z</t>
  </si>
  <si>
    <t>0.0730388 Y</t>
  </si>
  <si>
    <t>0.778367 X</t>
  </si>
  <si>
    <t>0.0717037 Z</t>
  </si>
  <si>
    <t>0.0712404 Y</t>
  </si>
  <si>
    <t>0.772414 X</t>
  </si>
  <si>
    <t>0.07362 Z</t>
  </si>
  <si>
    <t>0.0784629 Y</t>
  </si>
  <si>
    <t>0.781451 X</t>
  </si>
  <si>
    <t>0.0740206 Z</t>
  </si>
  <si>
    <t>0.0732819 Y</t>
  </si>
  <si>
    <t>0.784112 X</t>
  </si>
  <si>
    <t>0.0684495 Z</t>
  </si>
  <si>
    <t>0.0708113 Y</t>
  </si>
  <si>
    <t>0.771035 X</t>
  </si>
  <si>
    <t>0.0810168 Z</t>
  </si>
  <si>
    <t>0.0733606 Y</t>
  </si>
  <si>
    <t>0.774657 X</t>
  </si>
  <si>
    <t>0.0757571 Z</t>
  </si>
  <si>
    <t>0.0733411 Y</t>
  </si>
  <si>
    <t>0.770689 X</t>
  </si>
  <si>
    <t>0.0833047 Z</t>
  </si>
  <si>
    <t>0.0716614 Y</t>
  </si>
  <si>
    <t>0.781313 X</t>
  </si>
  <si>
    <t>0.0676669 Z</t>
  </si>
  <si>
    <t>0.0761511 Y</t>
  </si>
  <si>
    <t>0.77754 X</t>
  </si>
  <si>
    <t>0.0718324 Z</t>
  </si>
  <si>
    <t>0.0734977 Y</t>
  </si>
  <si>
    <t>0.769991 X</t>
  </si>
  <si>
    <t>0.0793321 Z</t>
  </si>
  <si>
    <t>0.0732136 Y</t>
  </si>
  <si>
    <t>0.781994 X</t>
  </si>
  <si>
    <t>0.0742143 Z</t>
  </si>
  <si>
    <t>0.07164 Y</t>
  </si>
  <si>
    <t>0.0776615 Z</t>
  </si>
  <si>
    <t>0.0763541 Y</t>
  </si>
  <si>
    <t>0.773543 X</t>
  </si>
  <si>
    <t>0.0755945 Z</t>
  </si>
  <si>
    <t>0.0767422 Y</t>
  </si>
  <si>
    <t>0.775504 X</t>
  </si>
  <si>
    <t>0.077593 Z</t>
  </si>
  <si>
    <t>0.779547 X</t>
  </si>
  <si>
    <t>0.074506 Z</t>
  </si>
  <si>
    <t>0.0688394 Y</t>
  </si>
  <si>
    <t>0.774944 X</t>
  </si>
  <si>
    <t>0.079827 Z</t>
  </si>
  <si>
    <t>0.0773519 Y</t>
  </si>
  <si>
    <t>0.780926 X</t>
  </si>
  <si>
    <t>0.0738363 Z</t>
  </si>
  <si>
    <t>0.0731868 Y</t>
  </si>
  <si>
    <t>0.773909 X</t>
  </si>
  <si>
    <t>0.0721519 Z</t>
  </si>
  <si>
    <t>0.0776181 Y</t>
  </si>
  <si>
    <t>0.778979 X</t>
  </si>
  <si>
    <t>0.0801597 Z</t>
  </si>
  <si>
    <t>0.073097 Y</t>
  </si>
  <si>
    <t>0.783794 X</t>
  </si>
  <si>
    <t>0.0763985 Z</t>
  </si>
  <si>
    <t>0.0648845 Y</t>
  </si>
  <si>
    <t>0.773739 X</t>
  </si>
  <si>
    <t>0.0820972 Z</t>
  </si>
  <si>
    <t>0.0697837 Y</t>
  </si>
  <si>
    <t>0.776422 X</t>
  </si>
  <si>
    <t>0.0784645 Z</t>
  </si>
  <si>
    <t>0.0692558 Y</t>
  </si>
  <si>
    <t>0.771061 X</t>
  </si>
  <si>
    <t>0.0747977 Z</t>
  </si>
  <si>
    <t>0.0800872 Y</t>
  </si>
  <si>
    <t>0.777488 X</t>
  </si>
  <si>
    <t>0.0745832 Z</t>
  </si>
  <si>
    <t>0.0711323 Y</t>
  </si>
  <si>
    <t>0.0787692 Z</t>
  </si>
  <si>
    <t>0.0777353 Y</t>
  </si>
  <si>
    <t>0.776898 X</t>
  </si>
  <si>
    <t>0.0739108 Z</t>
  </si>
  <si>
    <t>0.0684668 Y</t>
  </si>
  <si>
    <t>0.777057 X</t>
  </si>
  <si>
    <t>0.0745517 Z</t>
  </si>
  <si>
    <t>0.074765 Y</t>
  </si>
  <si>
    <t>0.789728 X</t>
  </si>
  <si>
    <t>0.0749322 Z</t>
  </si>
  <si>
    <t>0.0669246 Y</t>
  </si>
  <si>
    <t>0.777725 X</t>
  </si>
  <si>
    <t>0.0756238 Z</t>
  </si>
  <si>
    <t>0.0760878 Y</t>
  </si>
  <si>
    <t>0.780305 X</t>
  </si>
  <si>
    <t>0.0728951 Z</t>
  </si>
  <si>
    <t>0.0765507 Y</t>
  </si>
  <si>
    <t>0.766581 X</t>
  </si>
  <si>
    <t>0.0781761 Z</t>
  </si>
  <si>
    <t>0.0731475 Y</t>
  </si>
  <si>
    <t>0.782757 X</t>
  </si>
  <si>
    <t>0.0708146 Z</t>
  </si>
  <si>
    <t>0.0696394 Y</t>
  </si>
  <si>
    <t>0.765738 X</t>
  </si>
  <si>
    <t>0.0839284 Z</t>
  </si>
  <si>
    <t>0.0794637 Y</t>
  </si>
  <si>
    <t>0.785393 X</t>
  </si>
  <si>
    <t>0.0701586 Z</t>
  </si>
  <si>
    <t>0.0625865 Y</t>
  </si>
  <si>
    <t>0.776908 X</t>
  </si>
  <si>
    <t>0.0770249 Z</t>
  </si>
  <si>
    <t>0.067471 Y</t>
  </si>
  <si>
    <t>0.783393 X</t>
  </si>
  <si>
    <t>0.0742976 Z</t>
  </si>
  <si>
    <t>0.0743321 Y</t>
  </si>
  <si>
    <t>0.780179 X</t>
  </si>
  <si>
    <t>0.0688625 Z</t>
  </si>
  <si>
    <t>0.0739076 Y</t>
  </si>
  <si>
    <t>0.778432 X</t>
  </si>
  <si>
    <t>0.068884 Z</t>
  </si>
  <si>
    <t>0.0774526 Y</t>
  </si>
  <si>
    <t>0.069352 Z</t>
  </si>
  <si>
    <t>0.0790165 Y</t>
  </si>
  <si>
    <t>0.77989 X</t>
  </si>
  <si>
    <t>0.0778853 Z</t>
  </si>
  <si>
    <t>0.0686612 Y</t>
  </si>
  <si>
    <t>0.771422 X</t>
  </si>
  <si>
    <t>0.0780763 Z</t>
  </si>
  <si>
    <t>0.0786075 Y</t>
  </si>
  <si>
    <t>0.776812 X</t>
  </si>
  <si>
    <t>0.0762265 Z</t>
  </si>
  <si>
    <t>0.077941 Y</t>
  </si>
  <si>
    <t>0.780988 X</t>
  </si>
  <si>
    <t>0.0717158 Z</t>
  </si>
  <si>
    <t>0.0738765 Y</t>
  </si>
  <si>
    <t>0.772217 X</t>
  </si>
  <si>
    <t>0.0814951 Z</t>
  </si>
  <si>
    <t>0.0695055 Y</t>
  </si>
  <si>
    <t>0.7771 X</t>
  </si>
  <si>
    <t>0.0688197 Z</t>
  </si>
  <si>
    <t>0.0725301 Y</t>
  </si>
  <si>
    <t>0.77999 X</t>
  </si>
  <si>
    <t>0.0760101 Z</t>
  </si>
  <si>
    <t>0.0724658 Y</t>
  </si>
  <si>
    <t>0.775893 X</t>
  </si>
  <si>
    <t>0.0754178 Z</t>
  </si>
  <si>
    <t>0.0707254 Y</t>
  </si>
  <si>
    <t>0.78632 X</t>
  </si>
  <si>
    <t>0.0710219 Z</t>
  </si>
  <si>
    <t>0.0685931 Y</t>
  </si>
  <si>
    <t>0.778363 X</t>
  </si>
  <si>
    <t>0.0722672 Z</t>
  </si>
  <si>
    <t>0.0775509 Y</t>
  </si>
  <si>
    <t>0.782873 X</t>
  </si>
  <si>
    <t>0.0787536 Z</t>
  </si>
  <si>
    <t>0.0744722 Y</t>
  </si>
  <si>
    <t>0.771086 X</t>
  </si>
  <si>
    <t>0.074431 Z</t>
  </si>
  <si>
    <t>0.0754487 Y</t>
  </si>
  <si>
    <t>0.0795964 Z</t>
  </si>
  <si>
    <t>0.0712829 Y</t>
  </si>
  <si>
    <t>0.77422 X</t>
  </si>
  <si>
    <t>0.0680412 Z</t>
  </si>
  <si>
    <t>0.0811155 Y</t>
  </si>
  <si>
    <t>0.774404 X</t>
  </si>
  <si>
    <t>0.0793972 Z</t>
  </si>
  <si>
    <t>0.0792596 Y</t>
  </si>
  <si>
    <t>0.770014 X</t>
  </si>
  <si>
    <t>0.0703862 Z</t>
  </si>
  <si>
    <t>0.0849753 Y</t>
  </si>
  <si>
    <t>0.78035 X</t>
  </si>
  <si>
    <t>0.0675409 Z</t>
  </si>
  <si>
    <t>0.0773161 Y</t>
  </si>
  <si>
    <t>0.780578 X</t>
  </si>
  <si>
    <t>0.0687564 Z</t>
  </si>
  <si>
    <t>0.0789229 Y</t>
  </si>
  <si>
    <t>0.778078 X</t>
  </si>
  <si>
    <t>0.0696945 Z</t>
  </si>
  <si>
    <t>0.0705725 Y</t>
  </si>
  <si>
    <t>0.770987 X</t>
  </si>
  <si>
    <t>0.0754418 Z</t>
  </si>
  <si>
    <t>0.0778785 Y</t>
  </si>
  <si>
    <t>0.779418 X</t>
  </si>
  <si>
    <t>0.0802699 Z</t>
  </si>
  <si>
    <t>0.0644908 Y</t>
  </si>
  <si>
    <t>0.783106 X</t>
  </si>
  <si>
    <t>0.0766632 Z</t>
  </si>
  <si>
    <t>0.0624775 Y</t>
  </si>
  <si>
    <t>0.774948 X</t>
  </si>
  <si>
    <t>0.0669365 Z</t>
  </si>
  <si>
    <t>0.0809773 Y</t>
  </si>
  <si>
    <t>0.781105 X</t>
  </si>
  <si>
    <t>0.0627496 Z</t>
  </si>
  <si>
    <t>0.0801363 Y</t>
  </si>
  <si>
    <t>0.779462 X</t>
  </si>
  <si>
    <t>0.0719838 Z</t>
  </si>
  <si>
    <t>0.0789557 Y</t>
  </si>
  <si>
    <t>0.78071 X</t>
  </si>
  <si>
    <t>0.0735508 Z</t>
  </si>
  <si>
    <t>0.0724758 Y</t>
  </si>
  <si>
    <t>0.0699051 Z</t>
  </si>
  <si>
    <t>0.082815 Y</t>
  </si>
  <si>
    <t>0.778596 X</t>
  </si>
  <si>
    <t>0.0776838 Z</t>
  </si>
  <si>
    <t>0.077123 Y</t>
  </si>
  <si>
    <t>0.776316 X</t>
  </si>
  <si>
    <t>0.073356 Z</t>
  </si>
  <si>
    <t>0.0763862 Y</t>
  </si>
  <si>
    <t>0.77616 X</t>
  </si>
  <si>
    <t>0.0726077 Z</t>
  </si>
  <si>
    <t>0.0739492 Y</t>
  </si>
  <si>
    <t>0.781972 X</t>
  </si>
  <si>
    <t>0.0779872 Z</t>
  </si>
  <si>
    <t>0.0702988 Y</t>
  </si>
  <si>
    <t>0.77493 X</t>
  </si>
  <si>
    <t>0.0739204 Z</t>
  </si>
  <si>
    <t>0.0793876 Y</t>
  </si>
  <si>
    <t>0.0795907 Z</t>
  </si>
  <si>
    <t>0.073843 Y</t>
  </si>
  <si>
    <t>0.775205 X</t>
  </si>
  <si>
    <t>0.0783227 Z</t>
  </si>
  <si>
    <t>0.0700191 Y</t>
  </si>
  <si>
    <t>0.769182 X</t>
  </si>
  <si>
    <t>0.0774702 Z</t>
  </si>
  <si>
    <t>0.0734348 Y</t>
  </si>
  <si>
    <t>0.771242 X</t>
  </si>
  <si>
    <t>0.0791352 Z</t>
  </si>
  <si>
    <t>0.0748199 Y</t>
  </si>
  <si>
    <t>0.7673 X</t>
  </si>
  <si>
    <t>0.0910929 Z</t>
  </si>
  <si>
    <t>0.0724744 Y</t>
  </si>
  <si>
    <t>0.779198 X</t>
  </si>
  <si>
    <t>0.0746588 Z</t>
  </si>
  <si>
    <t>0.0702259 Y</t>
  </si>
  <si>
    <t>0.768687 X</t>
  </si>
  <si>
    <t>0.083655 Z</t>
  </si>
  <si>
    <t>0.0807367 Y</t>
  </si>
  <si>
    <t>0.769179 X</t>
  </si>
  <si>
    <t>0.0835512 Z</t>
  </si>
  <si>
    <t>0.0749928 Y</t>
  </si>
  <si>
    <t>0.774001 X</t>
  </si>
  <si>
    <t>0.0795553 Z</t>
  </si>
  <si>
    <t>0.0697488 Y</t>
  </si>
  <si>
    <t>0.766296 X</t>
  </si>
  <si>
    <t>0.0740198 Z</t>
  </si>
  <si>
    <t>0.0829523 Y</t>
  </si>
  <si>
    <t>0.771816 X</t>
  </si>
  <si>
    <t>0.0789916 Z</t>
  </si>
  <si>
    <t>0.0706339 Y</t>
  </si>
  <si>
    <t>0.780355 X</t>
  </si>
  <si>
    <t>0.0685475 Z</t>
  </si>
  <si>
    <t>0.0674059 Y</t>
  </si>
  <si>
    <t>0.767342 X</t>
  </si>
  <si>
    <t>0.0824647 Z</t>
  </si>
  <si>
    <t>0.0729558 Y</t>
  </si>
  <si>
    <t>0.774305 X</t>
  </si>
  <si>
    <t>0.0762951 Z</t>
  </si>
  <si>
    <t>0.0740824 Y</t>
  </si>
  <si>
    <t>0.766676 X</t>
  </si>
  <si>
    <t>0.0756318 Z</t>
  </si>
  <si>
    <t>0.0729125 Y</t>
  </si>
  <si>
    <t>0.766556 X</t>
  </si>
  <si>
    <t>0.0812086 Y</t>
  </si>
  <si>
    <t>0.774066 X</t>
  </si>
  <si>
    <t>0.0730272 Z</t>
  </si>
  <si>
    <t>0.0794943 Y</t>
  </si>
  <si>
    <t>0.781118 X</t>
  </si>
  <si>
    <t>0.0683654 Z</t>
  </si>
  <si>
    <t>0.0725809 Y</t>
  </si>
  <si>
    <t>0.776584 X</t>
  </si>
  <si>
    <t>0.0735846 Z</t>
  </si>
  <si>
    <t>0.0709559 Y</t>
  </si>
  <si>
    <t>0.0772782 Z</t>
  </si>
  <si>
    <t>0.0777086 Y</t>
  </si>
  <si>
    <t>0.777834 X</t>
  </si>
  <si>
    <t>0.070293 Z</t>
  </si>
  <si>
    <t>0.077107 Y</t>
  </si>
  <si>
    <t>0.7745 X</t>
  </si>
  <si>
    <t>0.0756913 Z</t>
  </si>
  <si>
    <t>0.0709477 Y</t>
  </si>
  <si>
    <t>0.773078 X</t>
  </si>
  <si>
    <t>0.0745222 Z</t>
  </si>
  <si>
    <t>0.0747345 Y</t>
  </si>
  <si>
    <t>0.774977 X</t>
  </si>
  <si>
    <t>0.0730156 Z</t>
  </si>
  <si>
    <t>0.0775154 Y</t>
  </si>
  <si>
    <t>0.771301 X</t>
  </si>
  <si>
    <t>0.0722473 Z</t>
  </si>
  <si>
    <t>0.0782564 Y</t>
  </si>
  <si>
    <t>0.773195 X</t>
  </si>
  <si>
    <t>0.0713661 Z</t>
  </si>
  <si>
    <t>0.07558 Y</t>
  </si>
  <si>
    <t>0.773205 X</t>
  </si>
  <si>
    <t>0.0769891 Z</t>
  </si>
  <si>
    <t>0.079818 Y</t>
  </si>
  <si>
    <t>0.774436 X</t>
  </si>
  <si>
    <t>0.0716124 Z</t>
  </si>
  <si>
    <t>0.0808025 Y</t>
  </si>
  <si>
    <t>0.778757 X</t>
  </si>
  <si>
    <t>0.0728287 Z</t>
  </si>
  <si>
    <t>0.0691367 Y</t>
  </si>
  <si>
    <t>0.783339 X</t>
  </si>
  <si>
    <t>0.0697888 Z</t>
  </si>
  <si>
    <t>0.0692573 Y</t>
  </si>
  <si>
    <t>0.776004 X</t>
  </si>
  <si>
    <t>0.0714639 Z</t>
  </si>
  <si>
    <t>0.0728334 Y</t>
  </si>
  <si>
    <t>0.780847 X</t>
  </si>
  <si>
    <t>0.0701584 Z</t>
  </si>
  <si>
    <t>0.0769875 Y</t>
  </si>
  <si>
    <t>0.773783 X</t>
  </si>
  <si>
    <t>0.0755456 Z</t>
  </si>
  <si>
    <t>0.0765891 Y</t>
  </si>
  <si>
    <t>0.770739 X</t>
  </si>
  <si>
    <t>0.077716 Z</t>
  </si>
  <si>
    <t>0.0789521 Y</t>
  </si>
  <si>
    <t>0.78244 X</t>
  </si>
  <si>
    <t>0.0743904 Z</t>
  </si>
  <si>
    <t>0.065098 Y</t>
  </si>
  <si>
    <t>0.769103 X</t>
  </si>
  <si>
    <t>0.0725148 Z</t>
  </si>
  <si>
    <t>0.0799279 Y</t>
  </si>
  <si>
    <t>0.773832 X</t>
  </si>
  <si>
    <t>0.0734857 Z</t>
  </si>
  <si>
    <t>0.0765956 Y</t>
  </si>
  <si>
    <t>0.768736 X</t>
  </si>
  <si>
    <t>0.075648 Z</t>
  </si>
  <si>
    <t>0.0791527 Y</t>
  </si>
  <si>
    <t>0.781508 X</t>
  </si>
  <si>
    <t>0.0723926 Z</t>
  </si>
  <si>
    <t>0.0766254 Y</t>
  </si>
  <si>
    <t>0.786659 X</t>
  </si>
  <si>
    <t>0.0764886 Z</t>
  </si>
  <si>
    <t>0.0692041 Y</t>
  </si>
  <si>
    <t>0.784202 X</t>
  </si>
  <si>
    <t>0.0684542 Z</t>
  </si>
  <si>
    <t>0.0679186 Y</t>
  </si>
  <si>
    <t>0.075658 Z</t>
  </si>
  <si>
    <t>0.0794537 Y</t>
  </si>
  <si>
    <t>0.776694 X</t>
  </si>
  <si>
    <t>0.0796787 Z</t>
  </si>
  <si>
    <t>0.0761525 Y</t>
  </si>
  <si>
    <t>0.775154 X</t>
  </si>
  <si>
    <t>0.0722468 Z</t>
  </si>
  <si>
    <t>0.075128 Y</t>
  </si>
  <si>
    <t>0.778003 X</t>
  </si>
  <si>
    <t>0.0791973 Z</t>
  </si>
  <si>
    <t>0.0702619 Y</t>
  </si>
  <si>
    <t>0.779386 X</t>
  </si>
  <si>
    <t>0.0747971 Z</t>
  </si>
  <si>
    <t>0.075607 Y</t>
  </si>
  <si>
    <t>0.77704 X</t>
  </si>
  <si>
    <t>0.0725462 Z</t>
  </si>
  <si>
    <t>0.0791258 Y</t>
  </si>
  <si>
    <t>0.782174 X</t>
  </si>
  <si>
    <t>0.0707322 Z</t>
  </si>
  <si>
    <t>0.0699673 Y</t>
  </si>
  <si>
    <t>0.0824613 Z</t>
  </si>
  <si>
    <t>0.0756755 Y</t>
  </si>
  <si>
    <t>0.777145 X</t>
  </si>
  <si>
    <t>0.0803992 Z</t>
  </si>
  <si>
    <t>0.0645875 Y</t>
  </si>
  <si>
    <t>0.787467 X</t>
  </si>
  <si>
    <t>0.0729187 Z</t>
  </si>
  <si>
    <t>0.06925 Y</t>
  </si>
  <si>
    <t>0.0851799 Z</t>
  </si>
  <si>
    <t>0.0701044 Y</t>
  </si>
  <si>
    <t>0.776067 X</t>
  </si>
  <si>
    <t>0.0732154 Z</t>
  </si>
  <si>
    <t>0.0745101 Y</t>
  </si>
  <si>
    <t>0.77479 X</t>
  </si>
  <si>
    <t>0.077632 Z</t>
  </si>
  <si>
    <t>0.0716168 Y</t>
  </si>
  <si>
    <t>0.773972 X</t>
  </si>
  <si>
    <t>0.076603 Z</t>
  </si>
  <si>
    <t>0.0730967 Y</t>
  </si>
  <si>
    <t>0.779783 X</t>
  </si>
  <si>
    <t>0.0709992 Y</t>
  </si>
  <si>
    <t>0.779337 X</t>
  </si>
  <si>
    <t>0.0796228 Z</t>
  </si>
  <si>
    <t>0.0687025 Y</t>
  </si>
  <si>
    <t>0.770636 X</t>
  </si>
  <si>
    <t>0.0814557 Z</t>
  </si>
  <si>
    <t>0.0727035 Y</t>
  </si>
  <si>
    <t>0.776842 X</t>
  </si>
  <si>
    <t>0.0758178 Z</t>
  </si>
  <si>
    <t>0.073191 Y</t>
  </si>
  <si>
    <t>0.770679 X</t>
  </si>
  <si>
    <t>0.0747974 Z</t>
  </si>
  <si>
    <t>0.07724 Y</t>
  </si>
  <si>
    <t>0.769619 X</t>
  </si>
  <si>
    <t>0.0788364 Z</t>
  </si>
  <si>
    <t>0.075943 Y</t>
  </si>
  <si>
    <t>0.774542 X</t>
  </si>
  <si>
    <t>0.0667072 Z</t>
  </si>
  <si>
    <t>0.079816 Y</t>
  </si>
  <si>
    <t>0.776564 X</t>
  </si>
  <si>
    <t>0.0821072 Z</t>
  </si>
  <si>
    <t>0.074234 Y</t>
  </si>
  <si>
    <t>0.773286 X</t>
  </si>
  <si>
    <t>0.0721658 Z</t>
  </si>
  <si>
    <t>0.074474 Y</t>
  </si>
  <si>
    <t>0.782072 X</t>
  </si>
  <si>
    <t>0.0775573 Z</t>
  </si>
  <si>
    <t>0.0698765 Y</t>
  </si>
  <si>
    <t>0.779869 X</t>
  </si>
  <si>
    <t>0.0706026 Z</t>
  </si>
  <si>
    <t>0.0752174 Y</t>
  </si>
  <si>
    <t>0.773018 X</t>
  </si>
  <si>
    <t>0.0686744 Z</t>
  </si>
  <si>
    <t>0.0769981 Y</t>
  </si>
  <si>
    <t>0.764506 X</t>
  </si>
  <si>
    <t>0.0840821 Z</t>
  </si>
  <si>
    <t>0.0748722 Y</t>
  </si>
  <si>
    <t>0.773946 X</t>
  </si>
  <si>
    <t>0.0739524 Z</t>
  </si>
  <si>
    <t>0.0735588 Y</t>
  </si>
  <si>
    <t>0.780403 X</t>
  </si>
  <si>
    <t>0.0813844 Z</t>
  </si>
  <si>
    <t>0.064953 Y</t>
  </si>
  <si>
    <t>0.773822 X</t>
  </si>
  <si>
    <t>0.0755026 Z</t>
  </si>
  <si>
    <t>0.0713163 Y</t>
  </si>
  <si>
    <t>0.775454 X</t>
  </si>
  <si>
    <t>0.0724753 Z</t>
  </si>
  <si>
    <t>0.0725239 Y</t>
  </si>
  <si>
    <t>0.775456 X</t>
  </si>
  <si>
    <t>0.0748586 Z</t>
  </si>
  <si>
    <t>0.0737767 Y</t>
  </si>
  <si>
    <t>0.0718475 Z</t>
  </si>
  <si>
    <t>0.0859592 Y</t>
  </si>
  <si>
    <t>0.776074 X</t>
  </si>
  <si>
    <t>0.0756015 Z</t>
  </si>
  <si>
    <t>0.0724011 Y</t>
  </si>
  <si>
    <t>0.77379 X</t>
  </si>
  <si>
    <t>0.0732983 Z</t>
  </si>
  <si>
    <t>0.0770789 Y</t>
  </si>
  <si>
    <t>0.774677 X</t>
  </si>
  <si>
    <t>0.0767582 Z</t>
  </si>
  <si>
    <t>0.0731597 Y</t>
  </si>
  <si>
    <t>0.774411 X</t>
  </si>
  <si>
    <t>0.0799232 Z</t>
  </si>
  <si>
    <t>0.0719589 Y</t>
  </si>
  <si>
    <t>0.770648 X</t>
  </si>
  <si>
    <t>0.0759661 Z</t>
  </si>
  <si>
    <t>0.076979 Y</t>
  </si>
  <si>
    <t>0.777109 X</t>
  </si>
  <si>
    <t>0.0735144 Z</t>
  </si>
  <si>
    <t>0.0704843 Y</t>
  </si>
  <si>
    <t>0.773958 X</t>
  </si>
  <si>
    <t>0.0773668 Z</t>
  </si>
  <si>
    <t>0.0804081 Y</t>
  </si>
  <si>
    <t>0.772906 X</t>
  </si>
  <si>
    <t>0.0755841 Z</t>
  </si>
  <si>
    <t>0.0750717 Y</t>
  </si>
  <si>
    <t>0.780215 X</t>
  </si>
  <si>
    <t>0.0735366 Z</t>
  </si>
  <si>
    <t>0.0693439 Y</t>
  </si>
  <si>
    <t>0.781921 X</t>
  </si>
  <si>
    <t>0.0652465 Z</t>
  </si>
  <si>
    <t>0.0770286 Y</t>
  </si>
  <si>
    <t>0.771318 X</t>
  </si>
  <si>
    <t>0.0677342 Z</t>
  </si>
  <si>
    <t>0.0753071 Y</t>
  </si>
  <si>
    <t>0.0708436 Z</t>
  </si>
  <si>
    <t>0.0729473 Y</t>
  </si>
  <si>
    <t>0.0758921 Z</t>
  </si>
  <si>
    <t>0.0687313 Y</t>
  </si>
  <si>
    <t>0.776853 X</t>
  </si>
  <si>
    <t>0.0770706 Z</t>
  </si>
  <si>
    <t>0.076417 Y</t>
  </si>
  <si>
    <t>0.779777 X</t>
  </si>
  <si>
    <t>0.0735479 Z</t>
  </si>
  <si>
    <t>0.0729134 Y</t>
  </si>
  <si>
    <t>0.772332 X</t>
  </si>
  <si>
    <t>0.0809359 Z</t>
  </si>
  <si>
    <t>0.0755368 Y</t>
  </si>
  <si>
    <t>0.772757 X</t>
  </si>
  <si>
    <t>0.0735917 Z</t>
  </si>
  <si>
    <t>0.076084 Y</t>
  </si>
  <si>
    <t>0.774055 X</t>
  </si>
  <si>
    <t>0.0730457 Z</t>
  </si>
  <si>
    <t>0.0791906 Y</t>
  </si>
  <si>
    <t>0.770865 X</t>
  </si>
  <si>
    <t>0.0789062 Z</t>
  </si>
  <si>
    <t>0.0720062 Y</t>
  </si>
  <si>
    <t>0.775123 X</t>
  </si>
  <si>
    <t>0.0788643 Z</t>
  </si>
  <si>
    <t>0.0776704 Y</t>
  </si>
  <si>
    <t>0.779022 X</t>
  </si>
  <si>
    <t>0.0760842 Z</t>
  </si>
  <si>
    <t>0.0628232 Y</t>
  </si>
  <si>
    <t>0.774048 X</t>
  </si>
  <si>
    <t>0.0779141 Z</t>
  </si>
  <si>
    <t>0.0776667 Y</t>
  </si>
  <si>
    <t>0.775159 X</t>
  </si>
  <si>
    <t>0.0725608 Z</t>
  </si>
  <si>
    <t>0.0741449 Y</t>
  </si>
  <si>
    <t>0.0757972 Z</t>
  </si>
  <si>
    <t>0.0703141 Y</t>
  </si>
  <si>
    <t>0.771674 X</t>
  </si>
  <si>
    <t>0.076932 Z</t>
  </si>
  <si>
    <t>0.0799019 Y</t>
  </si>
  <si>
    <t>0.77335 X</t>
  </si>
  <si>
    <t>0.0749279 Z</t>
  </si>
  <si>
    <t>0.0710047 Y</t>
  </si>
  <si>
    <t>0.781237 X</t>
  </si>
  <si>
    <t>0.0684211 Z</t>
  </si>
  <si>
    <t>0.0695264 Y</t>
  </si>
  <si>
    <t>0.777858 X</t>
  </si>
  <si>
    <t>0.067341 Z</t>
  </si>
  <si>
    <t>0.0747301 Y</t>
  </si>
  <si>
    <t>0.772932 X</t>
  </si>
  <si>
    <t>0.0758056 Z</t>
  </si>
  <si>
    <t>0.0730675 Y</t>
  </si>
  <si>
    <t>0.774679 X</t>
  </si>
  <si>
    <t>0.0674175 Z</t>
  </si>
  <si>
    <t>0.0833322 Y</t>
  </si>
  <si>
    <t>0.780124 X</t>
  </si>
  <si>
    <t>0.0694076 Z</t>
  </si>
  <si>
    <t>0.0741981 Y</t>
  </si>
  <si>
    <t>0.776904 X</t>
  </si>
  <si>
    <t>0.0724693 Z</t>
  </si>
  <si>
    <t>0.0756361 Y</t>
  </si>
  <si>
    <t>0.765256 X</t>
  </si>
  <si>
    <t>0.0769672 Z</t>
  </si>
  <si>
    <t>0.0750959 Y</t>
  </si>
  <si>
    <t>0.775368 X</t>
  </si>
  <si>
    <t>0.0768371 Z</t>
  </si>
  <si>
    <t>0.069635 Y</t>
  </si>
  <si>
    <t>0.774686 X</t>
  </si>
  <si>
    <t>0.0751984 Z</t>
  </si>
  <si>
    <t>0.0748424 Y</t>
  </si>
  <si>
    <t>0.774963 X</t>
  </si>
  <si>
    <t>0.079386 Z</t>
  </si>
  <si>
    <t>0.0700164 Y</t>
  </si>
  <si>
    <t>0.776909 X</t>
  </si>
  <si>
    <t>0.0752247 Z</t>
  </si>
  <si>
    <t>0.0781187 Y</t>
  </si>
  <si>
    <t>0.773043 X</t>
  </si>
  <si>
    <t>0.0733917 Z</t>
  </si>
  <si>
    <t>0.075541 Y</t>
  </si>
  <si>
    <t>0.076254 Z</t>
  </si>
  <si>
    <t>0.0706875 Y</t>
  </si>
  <si>
    <t>0.776413 X</t>
  </si>
  <si>
    <t>0.0758324 Z</t>
  </si>
  <si>
    <t>0.0788889 Y</t>
  </si>
  <si>
    <t>0.775259 X</t>
  </si>
  <si>
    <t>0.0725166 Z</t>
  </si>
  <si>
    <t>0.0806306 Y</t>
  </si>
  <si>
    <t>0.774323 X</t>
  </si>
  <si>
    <t>0.0746202 Z</t>
  </si>
  <si>
    <t>0.0718054 Y</t>
  </si>
  <si>
    <t>0.773681 X</t>
  </si>
  <si>
    <t>0.0743731 Z</t>
  </si>
  <si>
    <t>0.0727435 Y</t>
  </si>
  <si>
    <t>0.776036 X</t>
  </si>
  <si>
    <t>0.0696874 Z</t>
  </si>
  <si>
    <t>0.0771657 Y</t>
  </si>
  <si>
    <t>0.774913 X</t>
  </si>
  <si>
    <t>0.0756982 Z</t>
  </si>
  <si>
    <t>0.070539 Y</t>
  </si>
  <si>
    <t>0.777472 X</t>
  </si>
  <si>
    <t>0.0707249 Z</t>
  </si>
  <si>
    <t>0.0774353 Y</t>
  </si>
  <si>
    <t>0.77437 X</t>
  </si>
  <si>
    <t>0.0760474 Z</t>
  </si>
  <si>
    <t>0.0778233 Y</t>
  </si>
  <si>
    <t>0.773973 X</t>
  </si>
  <si>
    <t>0.077352 Z</t>
  </si>
  <si>
    <t>0.0760021 Y</t>
  </si>
  <si>
    <t>0.777274 X</t>
  </si>
  <si>
    <t>0.0698189 Z</t>
  </si>
  <si>
    <t>0.0717351 Y</t>
  </si>
  <si>
    <t>0.771608 X</t>
  </si>
  <si>
    <t>0.0774177 Z</t>
  </si>
  <si>
    <t>0.082589 Y</t>
  </si>
  <si>
    <t>0.775377 X</t>
  </si>
  <si>
    <t>0.0750934 Z</t>
  </si>
  <si>
    <t>0.0735841 Y</t>
  </si>
  <si>
    <t>0.777287 X</t>
  </si>
  <si>
    <t>0.0755963 Z</t>
  </si>
  <si>
    <t>0.0691019 Y</t>
  </si>
  <si>
    <t>0.767119 X</t>
  </si>
  <si>
    <t>0.0746457 Z</t>
  </si>
  <si>
    <t>0.0754121 Y</t>
  </si>
  <si>
    <t>0.771539 X</t>
  </si>
  <si>
    <t>0.0834575 Z</t>
  </si>
  <si>
    <t>0.0723017 Y</t>
  </si>
  <si>
    <t>0.773056 X</t>
  </si>
  <si>
    <t>0.0794242 Z</t>
  </si>
  <si>
    <t>0.0726857 Y</t>
  </si>
  <si>
    <t>0.776681 X</t>
  </si>
  <si>
    <t>0.0740452 Z</t>
  </si>
  <si>
    <t>0.0714303 Y</t>
  </si>
  <si>
    <t>0.774955 X</t>
  </si>
  <si>
    <t>0.0715795 Z</t>
  </si>
  <si>
    <t>0.072645 Y</t>
  </si>
  <si>
    <t>0.7765 X</t>
  </si>
  <si>
    <t>0.0757579 Z</t>
  </si>
  <si>
    <t>0.0725993 Y</t>
  </si>
  <si>
    <t>0.781456 X</t>
  </si>
  <si>
    <t>0.0768709 Z</t>
  </si>
  <si>
    <t>0.0726231 Y</t>
  </si>
  <si>
    <t>0.772318 X</t>
  </si>
  <si>
    <t>0.0795762 Z</t>
  </si>
  <si>
    <t>0.0737737 Y</t>
  </si>
  <si>
    <t>0.780439 X</t>
  </si>
  <si>
    <t>0.0727678 Z</t>
  </si>
  <si>
    <t>0.0699702 Y</t>
  </si>
  <si>
    <t>0.0801117 Z</t>
  </si>
  <si>
    <t>0.0738214 Y</t>
  </si>
  <si>
    <t>0.785107 X</t>
  </si>
  <si>
    <t>0.0719416 Z</t>
  </si>
  <si>
    <t>0.0701731 Y</t>
  </si>
  <si>
    <t>0.77904 X</t>
  </si>
  <si>
    <t>0.0722442 Z</t>
  </si>
  <si>
    <t>0.0747568 Y</t>
  </si>
  <si>
    <t>0.770843 X</t>
  </si>
  <si>
    <t>0.0769762 Z</t>
  </si>
  <si>
    <t>0.0746818 Y</t>
  </si>
  <si>
    <t>0.780116 X</t>
  </si>
  <si>
    <t>0.0733844 Z</t>
  </si>
  <si>
    <t>0.0717052 Y</t>
  </si>
  <si>
    <t>0.773968 X</t>
  </si>
  <si>
    <t>0.0764993 Z</t>
  </si>
  <si>
    <t>0.0752139 Y</t>
  </si>
  <si>
    <t>0.770091 X</t>
  </si>
  <si>
    <t>0.0718918 Z</t>
  </si>
  <si>
    <t>0.081522 Y</t>
  </si>
  <si>
    <t>0.773484 X</t>
  </si>
  <si>
    <t>0.0814895 Z</t>
  </si>
  <si>
    <t>0.0735048 Y</t>
  </si>
  <si>
    <t>0.778775 X</t>
  </si>
  <si>
    <t>0.0742792 Z</t>
  </si>
  <si>
    <t>0.0705814 Y</t>
  </si>
  <si>
    <t>0.774222 X</t>
  </si>
  <si>
    <t>0.0771184 Z</t>
  </si>
  <si>
    <t>0.0757529 Y</t>
  </si>
  <si>
    <t>0.780475 X</t>
  </si>
  <si>
    <t>0.0742012 Z</t>
  </si>
  <si>
    <t>0.0718866 Y</t>
  </si>
  <si>
    <t>0.777089 X</t>
  </si>
  <si>
    <t>0.0751268 Z</t>
  </si>
  <si>
    <t>0.0732877 Y</t>
  </si>
  <si>
    <t>0.776522 X</t>
  </si>
  <si>
    <t>0.0804593 Z</t>
  </si>
  <si>
    <t>0.0717434 Y</t>
  </si>
  <si>
    <t>0.0716275 Z</t>
  </si>
  <si>
    <t>0.0728783 Y</t>
  </si>
  <si>
    <t>0.776312 X</t>
  </si>
  <si>
    <t>0.0829763 Z</t>
  </si>
  <si>
    <t>0.0658018 Y</t>
  </si>
  <si>
    <t>0.781064 X</t>
  </si>
  <si>
    <t>0.0676331 Z</t>
  </si>
  <si>
    <t>0.074616 Y</t>
  </si>
  <si>
    <t>0.775394 X</t>
  </si>
  <si>
    <t>0.0739546 Z</t>
  </si>
  <si>
    <t>0.076086 Y</t>
  </si>
  <si>
    <t>0.772488 X</t>
  </si>
  <si>
    <t>0.0783847 Z</t>
  </si>
  <si>
    <t>0.0737284 Y</t>
  </si>
  <si>
    <t>0.778256 X</t>
  </si>
  <si>
    <t>0.079597 Z</t>
  </si>
  <si>
    <t>0.0757238 Y</t>
  </si>
  <si>
    <t>0.773561 X</t>
  </si>
  <si>
    <t>0.0748234 Z</t>
  </si>
  <si>
    <t>0.0804778 Y</t>
  </si>
  <si>
    <t>0.78086 X</t>
  </si>
  <si>
    <t>0.0722063 Z</t>
  </si>
  <si>
    <t>0.0750145 Y</t>
  </si>
  <si>
    <t>0.780137 X</t>
  </si>
  <si>
    <t>0.0726736 Z</t>
  </si>
  <si>
    <t>0.074961 Y</t>
  </si>
  <si>
    <t>0.776034 X</t>
  </si>
  <si>
    <t>0.0749378 Z</t>
  </si>
  <si>
    <t>0.0768286 Y</t>
  </si>
  <si>
    <t>0.779368 X</t>
  </si>
  <si>
    <t>0.0752496 Z</t>
  </si>
  <si>
    <t>0.0750281 Y</t>
  </si>
  <si>
    <t>0.768733 X</t>
  </si>
  <si>
    <t>0.0807622 Z</t>
  </si>
  <si>
    <t>0.0690829 Y</t>
  </si>
  <si>
    <t>0.0688257 Z</t>
  </si>
  <si>
    <t>0.0739844 Y</t>
  </si>
  <si>
    <t>0.768697 X</t>
  </si>
  <si>
    <t>0.0829662 Z</t>
  </si>
  <si>
    <t>0.0770139 Y</t>
  </si>
  <si>
    <t>0.784022 X</t>
  </si>
  <si>
    <t>0.070779 Z</t>
  </si>
  <si>
    <t>0.0718038 Y</t>
  </si>
  <si>
    <t>0.774634 X</t>
  </si>
  <si>
    <t>0.075748 Z</t>
  </si>
  <si>
    <t>0.0687626 Y</t>
  </si>
  <si>
    <t>0.780528 X</t>
  </si>
  <si>
    <t>0.0688352 Z</t>
  </si>
  <si>
    <t>0.0785385 Y</t>
  </si>
  <si>
    <t>0.778944 X</t>
  </si>
  <si>
    <t>0.071589 Z</t>
  </si>
  <si>
    <t>0.0759874 Y</t>
  </si>
  <si>
    <t>0.775256 X</t>
  </si>
  <si>
    <t>0.0723033 Z</t>
  </si>
  <si>
    <t>0.0761776 Y</t>
  </si>
  <si>
    <t>0.771904 X</t>
  </si>
  <si>
    <t>0.0698577 Z</t>
  </si>
  <si>
    <t>0.0808295 Y</t>
  </si>
  <si>
    <t>0.77439 X</t>
  </si>
  <si>
    <t>0.0738749 Z</t>
  </si>
  <si>
    <t>0.0739805 Y</t>
  </si>
  <si>
    <t>0.771963 X</t>
  </si>
  <si>
    <t>0.0784965 Z</t>
  </si>
  <si>
    <t>0.0783439 Y</t>
  </si>
  <si>
    <t>0.772301 X</t>
  </si>
  <si>
    <t>0.0747403 Z</t>
  </si>
  <si>
    <t>0.0758043 Y</t>
  </si>
  <si>
    <t>0.781491 X</t>
  </si>
  <si>
    <t>0.0717231 Z</t>
  </si>
  <si>
    <t>0.0735719 Y</t>
  </si>
  <si>
    <t>0.769748 X</t>
  </si>
  <si>
    <t>0.0718411 Z</t>
  </si>
  <si>
    <t>0.0797787 Y</t>
  </si>
  <si>
    <t>0.776887 X</t>
  </si>
  <si>
    <t>0.0700398 Z</t>
  </si>
  <si>
    <t>0.0712326 Y</t>
  </si>
  <si>
    <t>0.778891 X</t>
  </si>
  <si>
    <t>0.0791621 Z</t>
  </si>
  <si>
    <t>0.0697605 Y</t>
  </si>
  <si>
    <t>0.778066 X</t>
  </si>
  <si>
    <t>0.0755121 Z</t>
  </si>
  <si>
    <t>0.070119 Y</t>
  </si>
  <si>
    <t>0.785014 X</t>
  </si>
  <si>
    <t>0.0674339 Z</t>
  </si>
  <si>
    <t>0.0679896 Y</t>
  </si>
  <si>
    <t>0.778291 X</t>
  </si>
  <si>
    <t>0.0740817 Z</t>
  </si>
  <si>
    <t>0.0759923 Y</t>
  </si>
  <si>
    <t>0.775879 X</t>
  </si>
  <si>
    <t>0.0785806 Z</t>
  </si>
  <si>
    <t>0.0787374 Y</t>
  </si>
  <si>
    <t>0.772333 X</t>
  </si>
  <si>
    <t>0.073312 Z</t>
  </si>
  <si>
    <t>0.0770063 Y</t>
  </si>
  <si>
    <t>0.770939 X</t>
  </si>
  <si>
    <t>0.0748743 Z</t>
  </si>
  <si>
    <t>0.0763822 Y</t>
  </si>
  <si>
    <t>0.774267 X</t>
  </si>
  <si>
    <t>0.0691998 Z</t>
  </si>
  <si>
    <t>0.0797048 Y</t>
  </si>
  <si>
    <t>0.778346 X</t>
  </si>
  <si>
    <t>0.0737024 Z</t>
  </si>
  <si>
    <t>0.0770899 Y</t>
  </si>
  <si>
    <t>0.772593 X</t>
  </si>
  <si>
    <t>0.0696067 Z</t>
  </si>
  <si>
    <t>0.081669 Y</t>
  </si>
  <si>
    <t>0.781458 X</t>
  </si>
  <si>
    <t>0.0651453 Z</t>
  </si>
  <si>
    <t>0.0779929 Y</t>
  </si>
  <si>
    <t>0.784068 X</t>
  </si>
  <si>
    <t>0.0681089 Z</t>
  </si>
  <si>
    <t>0.0774165 Y</t>
  </si>
  <si>
    <t>0.774673 X</t>
  </si>
  <si>
    <t>0.0717611 Z</t>
  </si>
  <si>
    <t>0.0755815 Y</t>
  </si>
  <si>
    <t>0.77301 X</t>
  </si>
  <si>
    <t>0.073967 Z</t>
  </si>
  <si>
    <t>0.0774606 Y</t>
  </si>
  <si>
    <t>0.775234 X</t>
  </si>
  <si>
    <t>0.0711499 Z</t>
  </si>
  <si>
    <t>0.0753888 Y</t>
  </si>
  <si>
    <t>0.781735 X</t>
  </si>
  <si>
    <t>0.0767383 Z</t>
  </si>
  <si>
    <t>0.0633984 Y</t>
  </si>
  <si>
    <t>0.776954 X</t>
  </si>
  <si>
    <t>0.0674441 Z</t>
  </si>
  <si>
    <t>0.0806134 Y</t>
  </si>
  <si>
    <t>0.779033 X</t>
  </si>
  <si>
    <t>0.0657111 Z</t>
  </si>
  <si>
    <t>0.0785798 Y</t>
  </si>
  <si>
    <t>0.769487 X</t>
  </si>
  <si>
    <t>0.079698 Z</t>
  </si>
  <si>
    <t>0.075794 Y</t>
  </si>
  <si>
    <t>0.779473 X</t>
  </si>
  <si>
    <t>0.0739179 Z</t>
  </si>
  <si>
    <t>0.0725401 Y</t>
  </si>
  <si>
    <t>0.784344 X</t>
  </si>
  <si>
    <t>0.0636955 Z</t>
  </si>
  <si>
    <t>0.080694 Y</t>
  </si>
  <si>
    <t>0.778713 X</t>
  </si>
  <si>
    <t>0.0785231 Z</t>
  </si>
  <si>
    <t>0.0755353 Y</t>
  </si>
  <si>
    <t>0.772844 X</t>
  </si>
  <si>
    <t>0.0779263 Z</t>
  </si>
  <si>
    <t>0.0744103 Y</t>
  </si>
  <si>
    <t>0.772621 X</t>
  </si>
  <si>
    <t>0.0749504 Z</t>
  </si>
  <si>
    <t>0.0772164 Y</t>
  </si>
  <si>
    <t>0.778456 X</t>
  </si>
  <si>
    <t>0.0709042 Z</t>
  </si>
  <si>
    <t>0.0721824 Y</t>
  </si>
  <si>
    <t>0.775131 X</t>
  </si>
  <si>
    <t>0.0736263 Z</t>
  </si>
  <si>
    <t>0.0784196 Y</t>
  </si>
  <si>
    <t>0.77495 X</t>
  </si>
  <si>
    <t>0.0791217 Z</t>
  </si>
  <si>
    <t>0.0712921 Y</t>
  </si>
  <si>
    <t>0.775011 X</t>
  </si>
  <si>
    <t>0.0776519 Z</t>
  </si>
  <si>
    <t>0.0676542 Y</t>
  </si>
  <si>
    <t>0.770171 X</t>
  </si>
  <si>
    <t>0.0772955 Z</t>
  </si>
  <si>
    <t>0.0817294 Y</t>
  </si>
  <si>
    <t>0.773084 X</t>
  </si>
  <si>
    <t>0.0779198 Z</t>
  </si>
  <si>
    <t>0.07347 Y</t>
  </si>
  <si>
    <t>0.772754 X</t>
  </si>
  <si>
    <t>0.0846667 Z</t>
  </si>
  <si>
    <t>0.0662551 Y</t>
  </si>
  <si>
    <t>0.779377 X</t>
  </si>
  <si>
    <t>0.0738534 Z</t>
  </si>
  <si>
    <t>0.0690736 Y</t>
  </si>
  <si>
    <t>0.775591 X</t>
  </si>
  <si>
    <t>0.0777294 Z</t>
  </si>
  <si>
    <t>0.081096 Y</t>
  </si>
  <si>
    <t>0.767838 X</t>
  </si>
  <si>
    <t>0.0830015 Z</t>
  </si>
  <si>
    <t>0.0754567 Y</t>
  </si>
  <si>
    <t>0.0783242 Z</t>
  </si>
  <si>
    <t>0.0737608 Y</t>
  </si>
  <si>
    <t>0.770165 X</t>
  </si>
  <si>
    <t>0.0705784 Z</t>
  </si>
  <si>
    <t>0.0821971 Y</t>
  </si>
  <si>
    <t>0.778472 X</t>
  </si>
  <si>
    <t>0.0788804 Z</t>
  </si>
  <si>
    <t>0.0739651 Y</t>
  </si>
  <si>
    <t>0.77837 X</t>
  </si>
  <si>
    <t>0.0731605 Z</t>
  </si>
  <si>
    <t>0.0653391 Y</t>
  </si>
  <si>
    <t>0.770914 X</t>
  </si>
  <si>
    <t>0.0734802 Z</t>
  </si>
  <si>
    <t>0.0756497 Y</t>
  </si>
  <si>
    <t>0.776097 X</t>
  </si>
  <si>
    <t>0.0736143 Z</t>
  </si>
  <si>
    <t>0.0728067 Y</t>
  </si>
  <si>
    <t>0.0799372 Z</t>
  </si>
  <si>
    <t>0.0711232 Y</t>
  </si>
  <si>
    <t>0.76666 X</t>
  </si>
  <si>
    <t>0.0802939 Z</t>
  </si>
  <si>
    <t>0.0812994 Y</t>
  </si>
  <si>
    <t>0.78321 X</t>
  </si>
  <si>
    <t>0.0683042 Z</t>
  </si>
  <si>
    <t>0.0746486 Y</t>
  </si>
  <si>
    <t>0.781172 X</t>
  </si>
  <si>
    <t>0.0685307 Z</t>
  </si>
  <si>
    <t>0.071375 Y</t>
  </si>
  <si>
    <t>0.775526 X</t>
  </si>
  <si>
    <t>0.0752697 Z</t>
  </si>
  <si>
    <t>0.0759161 Y</t>
  </si>
  <si>
    <t>0.776606 X</t>
  </si>
  <si>
    <t>0.0751742 Z</t>
  </si>
  <si>
    <t>0.0751013 Y</t>
  </si>
  <si>
    <t>0.774483 X</t>
  </si>
  <si>
    <t>0.0733859 Z</t>
  </si>
  <si>
    <t>0.07187 Y</t>
  </si>
  <si>
    <t>0.775638 X</t>
  </si>
  <si>
    <t>0.0731824 Z</t>
  </si>
  <si>
    <t>0.0717572 Y</t>
  </si>
  <si>
    <t>0.775943 X</t>
  </si>
  <si>
    <t>0.0707296 Z</t>
  </si>
  <si>
    <t>0.0753506 Y</t>
  </si>
  <si>
    <t>0.775756 X</t>
  </si>
  <si>
    <t>0.0752633 Z</t>
  </si>
  <si>
    <t>0.0741525 Y</t>
  </si>
  <si>
    <t>0.774225 X</t>
  </si>
  <si>
    <t>0.0719807 Z</t>
  </si>
  <si>
    <t>0.0770978 Y</t>
  </si>
  <si>
    <t>0.776321 X</t>
  </si>
  <si>
    <t>0.0758084 Y</t>
  </si>
  <si>
    <t>0.773767 X</t>
  </si>
  <si>
    <t>0.0726946 Z</t>
  </si>
  <si>
    <t>0.0838459 Y</t>
  </si>
  <si>
    <t>0.0761582 Z</t>
  </si>
  <si>
    <t>0.0784005 Y</t>
  </si>
  <si>
    <t>0.774788 X</t>
  </si>
  <si>
    <t>0.071491 Z</t>
  </si>
  <si>
    <t>0.0767548 Y</t>
  </si>
  <si>
    <t>0.783144 X</t>
  </si>
  <si>
    <t>0.0721917 Z</t>
  </si>
  <si>
    <t>0.069618 Y</t>
  </si>
  <si>
    <t>0.0702195 Z</t>
  </si>
  <si>
    <t>0.0728959 Y</t>
  </si>
  <si>
    <t>0.776549 X</t>
  </si>
  <si>
    <t>0.069655 Z</t>
  </si>
  <si>
    <t>0.0809726 Y</t>
  </si>
  <si>
    <t>0.777078 X</t>
  </si>
  <si>
    <t>0.0653844 Z</t>
  </si>
  <si>
    <t>0.0799721 Y</t>
  </si>
  <si>
    <t>0.771874 X</t>
  </si>
  <si>
    <t>0.0797777 Z</t>
  </si>
  <si>
    <t>0.0761567 Y</t>
  </si>
  <si>
    <t>0.779178 X</t>
  </si>
  <si>
    <t>0.0699492 Z</t>
  </si>
  <si>
    <t>0.0711772 Y</t>
  </si>
  <si>
    <t>0.770541 X</t>
  </si>
  <si>
    <t>0.0727292 Z</t>
  </si>
  <si>
    <t>0.0786652 Y</t>
  </si>
  <si>
    <t>0.0743724 Z</t>
  </si>
  <si>
    <t>0.0788268 Y</t>
  </si>
  <si>
    <t>0.770589 X</t>
  </si>
  <si>
    <t>0.0763614 Z</t>
  </si>
  <si>
    <t>0.0771023 Y</t>
  </si>
  <si>
    <t>0.777983 X</t>
  </si>
  <si>
    <t>0.0736227 Z</t>
  </si>
  <si>
    <t>0.0751594 Y</t>
  </si>
  <si>
    <t>0.783895 X</t>
  </si>
  <si>
    <t>0.0778634 Z</t>
  </si>
  <si>
    <t>0.0676865 Y</t>
  </si>
  <si>
    <t>0.780239 X</t>
  </si>
  <si>
    <t>0.0698688 Z</t>
  </si>
  <si>
    <t>0.0737369 Y</t>
  </si>
  <si>
    <t>0.780065 X</t>
  </si>
  <si>
    <t>0.0744238 Z</t>
  </si>
  <si>
    <t>0.0786308 Y</t>
  </si>
  <si>
    <t>0.782508 X</t>
  </si>
  <si>
    <t>0.0756266 Z</t>
  </si>
  <si>
    <t>0.0727637 Y</t>
  </si>
  <si>
    <t>0.776219 X</t>
  </si>
  <si>
    <t>0.0711841 Z</t>
  </si>
  <si>
    <t>0.0755776 Y</t>
  </si>
  <si>
    <t>0.773213 X</t>
  </si>
  <si>
    <t>0.0802695 Z</t>
  </si>
  <si>
    <t>0.0710167 Y</t>
  </si>
  <si>
    <t>0.778015 X</t>
  </si>
  <si>
    <t>0.0732014 Z</t>
  </si>
  <si>
    <t>0.0760039 Y</t>
  </si>
  <si>
    <t>0.776802 X</t>
  </si>
  <si>
    <t>0.0662119 Z</t>
  </si>
  <si>
    <t>0.07906 Y</t>
  </si>
  <si>
    <t>0.781302 X</t>
  </si>
  <si>
    <t>0.0712155 Z</t>
  </si>
  <si>
    <t>0.0691527 Y</t>
  </si>
  <si>
    <t>0.76855 X</t>
  </si>
  <si>
    <t>0.0787194 Z</t>
  </si>
  <si>
    <t>0.0784901 Y</t>
  </si>
  <si>
    <t>0.774527 X</t>
  </si>
  <si>
    <t>0.0784575 Z</t>
  </si>
  <si>
    <t>0.0669668 Y</t>
  </si>
  <si>
    <t>0.78291 X</t>
  </si>
  <si>
    <t>0.0700213 Z</t>
  </si>
  <si>
    <t>0.0711782 Y</t>
  </si>
  <si>
    <t>0.770606 X</t>
  </si>
  <si>
    <t>0.0811544 Z</t>
  </si>
  <si>
    <t>0.0707587 Y</t>
  </si>
  <si>
    <t>0.79703 X</t>
  </si>
  <si>
    <t>0.0739375 Z</t>
  </si>
  <si>
    <t>0.0470065 Y</t>
  </si>
  <si>
    <t>0.779557 X</t>
  </si>
  <si>
    <t>0.0588581 Z</t>
  </si>
  <si>
    <t>0.0695001 Y</t>
  </si>
  <si>
    <t>0.771519 X</t>
  </si>
  <si>
    <t>0.0888157 Z</t>
  </si>
  <si>
    <t>0.0728609 Y</t>
  </si>
  <si>
    <t>0.808972 X</t>
  </si>
  <si>
    <t>0.0533034 Z</t>
  </si>
  <si>
    <t>0.0792267 Y</t>
  </si>
  <si>
    <t>0.784021 X</t>
  </si>
  <si>
    <t>0.0811824 Z</t>
  </si>
  <si>
    <t>0.0465434 Y</t>
  </si>
  <si>
    <t>0.766197 X</t>
  </si>
  <si>
    <t>0.0627885 Z</t>
  </si>
  <si>
    <t>0.0867442 Y</t>
  </si>
  <si>
    <t>0.794851 X</t>
  </si>
  <si>
    <t>0.0519459 Z</t>
  </si>
  <si>
    <t>0.0690733 Y</t>
  </si>
  <si>
    <t>0.737959 X</t>
  </si>
  <si>
    <t>0.0964157 Z</t>
  </si>
  <si>
    <t>0.0802225 Y</t>
  </si>
  <si>
    <t>0.776014 X</t>
  </si>
  <si>
    <t>0.0910376 Z</t>
  </si>
  <si>
    <t>0.0654841 Y</t>
  </si>
  <si>
    <t>0.786864 X</t>
  </si>
  <si>
    <t>0.0590379 Z</t>
  </si>
  <si>
    <t>0.0796051 Y</t>
  </si>
  <si>
    <t>0.774764 X</t>
  </si>
  <si>
    <t>0.0489544 Z</t>
  </si>
  <si>
    <t>0.0644177 Y</t>
  </si>
  <si>
    <t>0.759808 X</t>
  </si>
  <si>
    <t>0.0789019 Z</t>
  </si>
  <si>
    <t>0.0653289 Y</t>
  </si>
  <si>
    <t>0.792574 X</t>
  </si>
  <si>
    <t>0.093929 Z</t>
  </si>
  <si>
    <t>0.0463149 Y</t>
  </si>
  <si>
    <t>0.787278 X</t>
  </si>
  <si>
    <t>0.0586434 Z</t>
  </si>
  <si>
    <t>0.0711034 Y</t>
  </si>
  <si>
    <t>0.751841 X</t>
  </si>
  <si>
    <t>0.0679785 Z</t>
  </si>
  <si>
    <t>0.0870848 Y</t>
  </si>
  <si>
    <t>0.759592 X</t>
  </si>
  <si>
    <t>0.0983964 Z</t>
  </si>
  <si>
    <t>0.0898058 Y</t>
  </si>
  <si>
    <t>0.755891 X</t>
  </si>
  <si>
    <t>0.0711987 Z</t>
  </si>
  <si>
    <t>0.0793695 Y</t>
  </si>
  <si>
    <t>0.802652 X</t>
  </si>
  <si>
    <t>0.0649949 Z</t>
  </si>
  <si>
    <t>0.0464602 Y</t>
  </si>
  <si>
    <t>0.783166 X</t>
  </si>
  <si>
    <t>0.0892375 Z</t>
  </si>
  <si>
    <t>0.0650482 Y</t>
  </si>
  <si>
    <t>0.723285 X</t>
  </si>
  <si>
    <t>0.119122 Z</t>
  </si>
  <si>
    <t>0.0669247 Y</t>
  </si>
  <si>
    <t>0.771865 X</t>
  </si>
  <si>
    <t>0.101629 Z</t>
  </si>
  <si>
    <t>0.0693113 Y</t>
  </si>
  <si>
    <t>0.780891 X</t>
  </si>
  <si>
    <t>0.0702997 Z</t>
  </si>
  <si>
    <t>0.0762521 Y</t>
  </si>
  <si>
    <t>0.797367 X</t>
  </si>
  <si>
    <t>0.0738661 Z</t>
  </si>
  <si>
    <t>0.0589023 Y</t>
  </si>
  <si>
    <t>0.773986 X</t>
  </si>
  <si>
    <t>0.0664052 Z</t>
  </si>
  <si>
    <t>0.0776626 Y</t>
  </si>
  <si>
    <t>0.787456 X</t>
  </si>
  <si>
    <t>0.0763209 Z</t>
  </si>
  <si>
    <t>0.0594493 Y</t>
  </si>
  <si>
    <t>0.788238 X</t>
  </si>
  <si>
    <t>0.0671466 Z</t>
  </si>
  <si>
    <t>0.0922284 Y</t>
  </si>
  <si>
    <t>0.0646167 Z</t>
  </si>
  <si>
    <t>0.0830343 Y</t>
  </si>
  <si>
    <t>0.762939 X</t>
  </si>
  <si>
    <t>0.113167 Z</t>
  </si>
  <si>
    <t>0.0739839 Y</t>
  </si>
  <si>
    <t>0.758578 X</t>
  </si>
  <si>
    <t>0.0829808 Z</t>
  </si>
  <si>
    <t>0.0699937 Y</t>
  </si>
  <si>
    <t>0.755125 X</t>
  </si>
  <si>
    <t>0.0477735 Z</t>
  </si>
  <si>
    <t>0.104202 Y</t>
  </si>
  <si>
    <t>0.766403 X</t>
  </si>
  <si>
    <t>0.0679167 Z</t>
  </si>
  <si>
    <t>0.0784248 Y</t>
  </si>
  <si>
    <t>0.791113 X</t>
  </si>
  <si>
    <t>0.054342 Z</t>
  </si>
  <si>
    <t>0.0813512 Y</t>
  </si>
  <si>
    <t>0.774902 X</t>
  </si>
  <si>
    <t>0.0641078 Z</t>
  </si>
  <si>
    <t>0.099734 Y</t>
  </si>
  <si>
    <t>0.736856 X</t>
  </si>
  <si>
    <t>0.118999 Z</t>
  </si>
  <si>
    <t>0.0714768 Y</t>
  </si>
  <si>
    <t>0.749433 X</t>
  </si>
  <si>
    <t>0.0722936 Z</t>
  </si>
  <si>
    <t>0.0815525 Y</t>
  </si>
  <si>
    <t>0.782908 X</t>
  </si>
  <si>
    <t>0.0612477 Z</t>
  </si>
  <si>
    <t>0.0977737 Y</t>
  </si>
  <si>
    <t>0.765061 X</t>
  </si>
  <si>
    <t>0.0831532 Z</t>
  </si>
  <si>
    <t>0.0899238 Y</t>
  </si>
  <si>
    <t>0.768463 X</t>
  </si>
  <si>
    <t>0.0886798 Z</t>
  </si>
  <si>
    <t>0.0806493 Y</t>
  </si>
  <si>
    <t>0.778446 X</t>
  </si>
  <si>
    <t>0.075721 Z</t>
  </si>
  <si>
    <t>0.0796188 Y</t>
  </si>
  <si>
    <t>0.761532 X</t>
  </si>
  <si>
    <t>0.069372 Z</t>
  </si>
  <si>
    <t>0.0734851 Y</t>
  </si>
  <si>
    <t>0.782412 X</t>
  </si>
  <si>
    <t>0.0475197 Z</t>
  </si>
  <si>
    <t>0.101734 Y</t>
  </si>
  <si>
    <t>0.100212 Z</t>
  </si>
  <si>
    <t>0.0675297 Y</t>
  </si>
  <si>
    <t>0.793254 X</t>
  </si>
  <si>
    <t>0.0716113 Z</t>
  </si>
  <si>
    <t>0.0894625 Y</t>
  </si>
  <si>
    <t>0.787219 X</t>
  </si>
  <si>
    <t>0.0904988 Z</t>
  </si>
  <si>
    <t>0.0645164 Y</t>
  </si>
  <si>
    <t>0.773496 X</t>
  </si>
  <si>
    <t>0.0588394 Z</t>
  </si>
  <si>
    <t>0.0619471 Y</t>
  </si>
  <si>
    <t>0.749743 X</t>
  </si>
  <si>
    <t>0.113002 Z</t>
  </si>
  <si>
    <t>0.051304 Y</t>
  </si>
  <si>
    <t>0.749367 X</t>
  </si>
  <si>
    <t>0.0664972 Z</t>
  </si>
  <si>
    <t>0.0927385 Y</t>
  </si>
  <si>
    <t>0.794738 X</t>
  </si>
  <si>
    <t>0.052321 Z</t>
  </si>
  <si>
    <t>0.0663733 Y</t>
  </si>
  <si>
    <t>0.764151 X</t>
  </si>
  <si>
    <t>0.0560738 Z</t>
  </si>
  <si>
    <t>0.055971 Y</t>
  </si>
  <si>
    <t>0.790443 X</t>
  </si>
  <si>
    <t>0.0771625 Z</t>
  </si>
  <si>
    <t>0.0789836 Y</t>
  </si>
  <si>
    <t>0.788275 X</t>
  </si>
  <si>
    <t>0.069713 Z</t>
  </si>
  <si>
    <t>0.059426 Y</t>
  </si>
  <si>
    <t>0.747037 X</t>
  </si>
  <si>
    <t>0.0749966 Z</t>
  </si>
  <si>
    <t>0.0813456 Y</t>
  </si>
  <si>
    <t>0.81391 X</t>
  </si>
  <si>
    <t>0.0866924 Z</t>
  </si>
  <si>
    <t>0.0710457 Y</t>
  </si>
  <si>
    <t>0.775138 X</t>
  </si>
  <si>
    <t>0.0981954 Z</t>
  </si>
  <si>
    <t>0.067485 Y</t>
  </si>
  <si>
    <t>0.782277 X</t>
  </si>
  <si>
    <t>0.0702702 Z</t>
  </si>
  <si>
    <t>0.0658245 Y</t>
  </si>
  <si>
    <t>0.748778 X</t>
  </si>
  <si>
    <t>0.0999616 Z</t>
  </si>
  <si>
    <t>0.0624316 Y</t>
  </si>
  <si>
    <t>0.758287 X</t>
  </si>
  <si>
    <t>0.0670144 Z</t>
  </si>
  <si>
    <t>0.109977 Y</t>
  </si>
  <si>
    <t>0.770339 X</t>
  </si>
  <si>
    <t>0.070241 Z</t>
  </si>
  <si>
    <t>0.0990881 Y</t>
  </si>
  <si>
    <t>0.767202 X</t>
  </si>
  <si>
    <t>0.0729144 Z</t>
  </si>
  <si>
    <t>0.068533 Y</t>
  </si>
  <si>
    <t>0.750335 X</t>
  </si>
  <si>
    <t>0.0969268 Z</t>
  </si>
  <si>
    <t>0.0618033 Y</t>
  </si>
  <si>
    <t>0.793448 X</t>
  </si>
  <si>
    <t>0.0552172 Z</t>
  </si>
  <si>
    <t>0.0819066 Y</t>
  </si>
  <si>
    <t>0.748274 X</t>
  </si>
  <si>
    <t>0.0675157 Z</t>
  </si>
  <si>
    <t>0.0948031 Y</t>
  </si>
  <si>
    <t>0.776406 X</t>
  </si>
  <si>
    <t>0.0442629 Z</t>
  </si>
  <si>
    <t>0.0985942 Y</t>
  </si>
  <si>
    <t>0.751375 X</t>
  </si>
  <si>
    <t>0.0895343 Z</t>
  </si>
  <si>
    <t>0.0665166 Y</t>
  </si>
  <si>
    <t>0.0809278 Z</t>
  </si>
  <si>
    <t>0.0684624 Y</t>
  </si>
  <si>
    <t>0.787265 X</t>
  </si>
  <si>
    <t>0.0322618 Z</t>
  </si>
  <si>
    <t>0.0870042 Y</t>
  </si>
  <si>
    <t>0.764411 X</t>
  </si>
  <si>
    <t>0.0664497 Z</t>
  </si>
  <si>
    <t>0.091445 Y</t>
  </si>
  <si>
    <t>0.785579 X</t>
  </si>
  <si>
    <t>0.0575583 Z</t>
  </si>
  <si>
    <t>0.07649 Y</t>
  </si>
  <si>
    <t>0.789404 X</t>
  </si>
  <si>
    <t>0.0639689 Z</t>
  </si>
  <si>
    <t>0.0784643 Y</t>
  </si>
  <si>
    <t>0.763104 X</t>
  </si>
  <si>
    <t>0.0896355 Z</t>
  </si>
  <si>
    <t>0.073408 Y</t>
  </si>
  <si>
    <t>0.742505 X</t>
  </si>
  <si>
    <t>0.0735183 Z</t>
  </si>
  <si>
    <t>0.10681 Y</t>
  </si>
  <si>
    <t>0.768493 X</t>
  </si>
  <si>
    <t>0.0928636 Z</t>
  </si>
  <si>
    <t>0.0546774 Y</t>
  </si>
  <si>
    <t>0.771885 X</t>
  </si>
  <si>
    <t>0.0678097 Z</t>
  </si>
  <si>
    <t>0.0776448 Y</t>
  </si>
  <si>
    <t>0.77483 X</t>
  </si>
  <si>
    <t>0.0844518 Z</t>
  </si>
  <si>
    <t>0.0806276 Y</t>
  </si>
  <si>
    <t>0.795245 X</t>
  </si>
  <si>
    <t>0.0485045 Z</t>
  </si>
  <si>
    <t>0.0659533 Y</t>
  </si>
  <si>
    <t>0.781356 X</t>
  </si>
  <si>
    <t>0.0822801 Z</t>
  </si>
  <si>
    <t>0.0662047 Y</t>
  </si>
  <si>
    <t>0.754846 X</t>
  </si>
  <si>
    <t>0.0891035 Z</t>
  </si>
  <si>
    <t>0.0491318 Y</t>
  </si>
  <si>
    <t>0.768778 X</t>
  </si>
  <si>
    <t>0.0887884 Z</t>
  </si>
  <si>
    <t>0.0625469 Y</t>
  </si>
  <si>
    <t>0.753714 X</t>
  </si>
  <si>
    <t>0.0487175 Z</t>
  </si>
  <si>
    <t>0.0936973 Y</t>
  </si>
  <si>
    <t>0.763519 X</t>
  </si>
  <si>
    <t>0.113314 Z</t>
  </si>
  <si>
    <t>0.0808612 Y</t>
  </si>
  <si>
    <t>0.777589 X</t>
  </si>
  <si>
    <t>0.0593674 Z</t>
  </si>
  <si>
    <t>0.0900579 Y</t>
  </si>
  <si>
    <t>0.728862 X</t>
  </si>
  <si>
    <t>0.103455 Z</t>
  </si>
  <si>
    <t>0.0757357 Y</t>
  </si>
  <si>
    <t>0.791308 X</t>
  </si>
  <si>
    <t>0.0677519 Z</t>
  </si>
  <si>
    <t>0.0625597 Y</t>
  </si>
  <si>
    <t>0.793921 X</t>
  </si>
  <si>
    <t>0.0705365 Z</t>
  </si>
  <si>
    <t>0.0632215 Y</t>
  </si>
  <si>
    <t>0.787111 X</t>
  </si>
  <si>
    <t>0.0770505 Z</t>
  </si>
  <si>
    <t>0.0483317 Y</t>
  </si>
  <si>
    <t>0.785007 X</t>
  </si>
  <si>
    <t>0.0449927 Z</t>
  </si>
  <si>
    <t>0.0574169 Y</t>
  </si>
  <si>
    <t>0.0943455 Z</t>
  </si>
  <si>
    <t>0.0799664 Y</t>
  </si>
  <si>
    <t>0.803578 X</t>
  </si>
  <si>
    <t>0.0523041 Z</t>
  </si>
  <si>
    <t>0.059517 Y</t>
  </si>
  <si>
    <t>0.77889 X</t>
  </si>
  <si>
    <t>0.0746923 Z</t>
  </si>
  <si>
    <t>0.0791539 Y</t>
  </si>
  <si>
    <t>0.769951 X</t>
  </si>
  <si>
    <t>0.0669718 Z</t>
  </si>
  <si>
    <t>0.0623658 Y</t>
  </si>
  <si>
    <t>0.769858 X</t>
  </si>
  <si>
    <t>0.0744536 Z</t>
  </si>
  <si>
    <t>0.0916806 Y</t>
  </si>
  <si>
    <t>0.778117 X</t>
  </si>
  <si>
    <t>0.0750682 Z</t>
  </si>
  <si>
    <t>0.0491554 Y</t>
  </si>
  <si>
    <t>0.753445 X</t>
  </si>
  <si>
    <t>0.0768017 Z</t>
  </si>
  <si>
    <t>0.0717697 Y</t>
  </si>
  <si>
    <t>0.777282 X</t>
  </si>
  <si>
    <t>0.110042 Z</t>
  </si>
  <si>
    <t>0.0816518 Y</t>
  </si>
  <si>
    <t>0.771716 X</t>
  </si>
  <si>
    <t>0.0764217 Z</t>
  </si>
  <si>
    <t>0.0808483 Y</t>
  </si>
  <si>
    <t>0.767664 X</t>
  </si>
  <si>
    <t>0.0771123 Z</t>
  </si>
  <si>
    <t>0.0778173 Y</t>
  </si>
  <si>
    <t>0.778093 X</t>
  </si>
  <si>
    <t>0.0756383 Z</t>
  </si>
  <si>
    <t>0.0400887 Y</t>
  </si>
  <si>
    <t>0.757791 X</t>
  </si>
  <si>
    <t>0.111635 Z</t>
  </si>
  <si>
    <t>0.0623978 Y</t>
  </si>
  <si>
    <t>0.757657 X</t>
  </si>
  <si>
    <t>0.0944335 Z</t>
  </si>
  <si>
    <t>0.0822226 Y</t>
  </si>
  <si>
    <t>0.770908 X</t>
  </si>
  <si>
    <t>0.0694531 Z</t>
  </si>
  <si>
    <t>0.0808359 Y</t>
  </si>
  <si>
    <t>0.800165 X</t>
  </si>
  <si>
    <t>0.032188 Z</t>
  </si>
  <si>
    <t>0.083941 Y</t>
  </si>
  <si>
    <t>0.753294 X</t>
  </si>
  <si>
    <t>0.0904563 Z</t>
  </si>
  <si>
    <t>0.101736 Y</t>
  </si>
  <si>
    <t>0.800416 X</t>
  </si>
  <si>
    <t>0.0563171 Z</t>
  </si>
  <si>
    <t>0.0710121 Y</t>
  </si>
  <si>
    <t>0.792834 X</t>
  </si>
  <si>
    <t>0.0781334 Z</t>
  </si>
  <si>
    <t>0.0643085 Y</t>
  </si>
  <si>
    <t>0.812542 X</t>
  </si>
  <si>
    <t>0.0668696 Z</t>
  </si>
  <si>
    <t>0.0455223 Y</t>
  </si>
  <si>
    <t>0.758312 X</t>
  </si>
  <si>
    <t>0.087194 Z</t>
  </si>
  <si>
    <t>0.094056 Y</t>
  </si>
  <si>
    <t>0.74623 X</t>
  </si>
  <si>
    <t>0.101277 Z</t>
  </si>
  <si>
    <t>0.103268 Y</t>
  </si>
  <si>
    <t>0.775601 X</t>
  </si>
  <si>
    <t>0.0689741 Z</t>
  </si>
  <si>
    <t>0.064162 Y</t>
  </si>
  <si>
    <t>0.789819 X</t>
  </si>
  <si>
    <t>0.058247 Z</t>
  </si>
  <si>
    <t>0.0742033 Y</t>
  </si>
  <si>
    <t>0.769713 X</t>
  </si>
  <si>
    <t>0.0574823 Z</t>
  </si>
  <si>
    <t>0.100256 Y</t>
  </si>
  <si>
    <t>0.7347 X</t>
  </si>
  <si>
    <t>0.0774387 Z</t>
  </si>
  <si>
    <t>0.0722619 Y</t>
  </si>
  <si>
    <t>0.775194 X</t>
  </si>
  <si>
    <t>0.0957742 Z</t>
  </si>
  <si>
    <t>0.0504945 Y</t>
  </si>
  <si>
    <t>0.775246 X</t>
  </si>
  <si>
    <t>0.081897 Z</t>
  </si>
  <si>
    <t>0.0629894 Y</t>
  </si>
  <si>
    <t>0.771603 X</t>
  </si>
  <si>
    <t>0.0568853 Z</t>
  </si>
  <si>
    <t>0.0993647 Y</t>
  </si>
  <si>
    <t>0.768191 X</t>
  </si>
  <si>
    <t>0.0625779 Z</t>
  </si>
  <si>
    <t>0.0881467 Y</t>
  </si>
  <si>
    <t>0.757616 X</t>
  </si>
  <si>
    <t>0.0875854 Z</t>
  </si>
  <si>
    <t>0.0986891 Y</t>
  </si>
  <si>
    <t>0.792713 X</t>
  </si>
  <si>
    <t>0.0622248 Z</t>
  </si>
  <si>
    <t>0.0584101 Y</t>
  </si>
  <si>
    <t>0.769681 X</t>
  </si>
  <si>
    <t>0.100907 Z</t>
  </si>
  <si>
    <t>0.0698248 Y</t>
  </si>
  <si>
    <t>0.0626637 Z</t>
  </si>
  <si>
    <t>0.0649959 Y</t>
  </si>
  <si>
    <t>0.77685 X</t>
  </si>
  <si>
    <t>0.0995542 Z</t>
  </si>
  <si>
    <t>0.0382757 Y</t>
  </si>
  <si>
    <t>0.785325 X</t>
  </si>
  <si>
    <t>0.0596602 Z</t>
  </si>
  <si>
    <t>0.0757865 Y</t>
  </si>
  <si>
    <t>0.771914 X</t>
  </si>
  <si>
    <t>0.0619232 Z</t>
  </si>
  <si>
    <t>0.100867 Y</t>
  </si>
  <si>
    <t>0.753607 X</t>
  </si>
  <si>
    <t>0.0817226 Z</t>
  </si>
  <si>
    <t>0.0863933 Y</t>
  </si>
  <si>
    <t>0.746151 X</t>
  </si>
  <si>
    <t>0.0924566 Z</t>
  </si>
  <si>
    <t>0.055036 Y</t>
  </si>
  <si>
    <t>0.78439 X</t>
  </si>
  <si>
    <t>0.0479077 Z</t>
  </si>
  <si>
    <t>0.0830447 Y</t>
  </si>
  <si>
    <t>0.784241 X</t>
  </si>
  <si>
    <t>0.0705081 Z</t>
  </si>
  <si>
    <t>0.0831064 Y</t>
  </si>
  <si>
    <t>0.795425 X</t>
  </si>
  <si>
    <t>0.0865814 Z</t>
  </si>
  <si>
    <t>0.0524719 Y</t>
  </si>
  <si>
    <t>0.779345 X</t>
  </si>
  <si>
    <t>0.0911373 Z</t>
  </si>
  <si>
    <t>0.0554902 Y</t>
  </si>
  <si>
    <t>0.798848 X</t>
  </si>
  <si>
    <t>0.0715226 Z</t>
  </si>
  <si>
    <t>0.0507344 Y</t>
  </si>
  <si>
    <t>0.776053 X</t>
  </si>
  <si>
    <t>0.0504173 Z</t>
  </si>
  <si>
    <t>0.108053 Y</t>
  </si>
  <si>
    <t>0.765517 X</t>
  </si>
  <si>
    <t>0.0968688 Z</t>
  </si>
  <si>
    <t>0.0549169 Y</t>
  </si>
  <si>
    <t>0.747382 X</t>
  </si>
  <si>
    <t>0.0724381 Z</t>
  </si>
  <si>
    <t>0.100319 Y</t>
  </si>
  <si>
    <t>0.0673184 Z</t>
  </si>
  <si>
    <t>0.0926816 Y</t>
  </si>
  <si>
    <t>0.0801087 Z</t>
  </si>
  <si>
    <t>0.0808821 Y</t>
  </si>
  <si>
    <t>0.777227 X</t>
  </si>
  <si>
    <t>0.0701251 Z</t>
  </si>
  <si>
    <t>0.0758804 Y</t>
  </si>
  <si>
    <t>0.777401 X</t>
  </si>
  <si>
    <t>0.0698211 Z</t>
  </si>
  <si>
    <t>0.0638687 Y</t>
  </si>
  <si>
    <t>0.767972 X</t>
  </si>
  <si>
    <t>0.0568014 Z</t>
  </si>
  <si>
    <t>0.0755063 Y</t>
  </si>
  <si>
    <t>0.771459 X</t>
  </si>
  <si>
    <t>0.0887231 Z</t>
  </si>
  <si>
    <t>0.0721161 Y</t>
  </si>
  <si>
    <t>0.771769 X</t>
  </si>
  <si>
    <t>0.0857979 Z</t>
  </si>
  <si>
    <t>0.0823978 Y</t>
  </si>
  <si>
    <t>0.760722 X</t>
  </si>
  <si>
    <t>0.0559982 Z</t>
  </si>
  <si>
    <t>0.0904106 Y</t>
  </si>
  <si>
    <t>0.759553 X</t>
  </si>
  <si>
    <t>0.10871 Z</t>
  </si>
  <si>
    <t>0.0850218 Y</t>
  </si>
  <si>
    <t>0.744476 X</t>
  </si>
  <si>
    <t>0.0966452 Z</t>
  </si>
  <si>
    <t>0.0854357 Y</t>
  </si>
  <si>
    <t>0.779419 X</t>
  </si>
  <si>
    <t>0.0736881 Z</t>
  </si>
  <si>
    <t>0.0843579 Y</t>
  </si>
  <si>
    <t>0.779543 X</t>
  </si>
  <si>
    <t>0.0713045 Z</t>
  </si>
  <si>
    <t>0.0711613 Y</t>
  </si>
  <si>
    <t>0.763555 X</t>
  </si>
  <si>
    <t>0.073368 Z</t>
  </si>
  <si>
    <t>0.096979 Y</t>
  </si>
  <si>
    <t>0.793452 X</t>
  </si>
  <si>
    <t>0.0661976 Z</t>
  </si>
  <si>
    <t>0.0757583 Y</t>
  </si>
  <si>
    <t>0.7748 X</t>
  </si>
  <si>
    <t>0.123098 Z</t>
  </si>
  <si>
    <t>0.061113 Y</t>
  </si>
  <si>
    <t>0.757787 X</t>
  </si>
  <si>
    <t>0.0603946 Z</t>
  </si>
  <si>
    <t>0.0841482 Y</t>
  </si>
  <si>
    <t>0.765085 X</t>
  </si>
  <si>
    <t>0.0978431 Z</t>
  </si>
  <si>
    <t>0.07811 Y</t>
  </si>
  <si>
    <t>0.768784 X</t>
  </si>
  <si>
    <t>0.0740735 Z</t>
  </si>
  <si>
    <t>0.0741915 Y</t>
  </si>
  <si>
    <t>0.767045 X</t>
  </si>
  <si>
    <t>0.0868228 Z</t>
  </si>
  <si>
    <t>0.0745696 Y</t>
  </si>
  <si>
    <t>0.767614 X</t>
  </si>
  <si>
    <t>0.0735072 Z</t>
  </si>
  <si>
    <t>0.0803389 Y</t>
  </si>
  <si>
    <t>0.740913 X</t>
  </si>
  <si>
    <t>0.101032 Z</t>
  </si>
  <si>
    <t>0.0540309 Y</t>
  </si>
  <si>
    <t>0.740529 X</t>
  </si>
  <si>
    <t>0.0659226 Z</t>
  </si>
  <si>
    <t>0.0876919 Y</t>
  </si>
  <si>
    <t>0.786048 X</t>
  </si>
  <si>
    <t>0.0983454 Z</t>
  </si>
  <si>
    <t>0.0449382 Y</t>
  </si>
  <si>
    <t>0.748649 X</t>
  </si>
  <si>
    <t>0.0803361 Z</t>
  </si>
  <si>
    <t>0.116293 Y</t>
  </si>
  <si>
    <t>0.0815715 Z</t>
  </si>
  <si>
    <t>0.0626003 Y</t>
  </si>
  <si>
    <t>0.755002 X</t>
  </si>
  <si>
    <t>0.0617678 Z</t>
  </si>
  <si>
    <t>0.105396 Y</t>
  </si>
  <si>
    <t>0.797601 X</t>
  </si>
  <si>
    <t>0.0630801 Z</t>
  </si>
  <si>
    <t>0.074948 Y</t>
  </si>
  <si>
    <t>0.783734 X</t>
  </si>
  <si>
    <t>0.0693905 Z</t>
  </si>
  <si>
    <t>0.0840621 Y</t>
  </si>
  <si>
    <t>0.726222 X</t>
  </si>
  <si>
    <t>0.107615 Z</t>
  </si>
  <si>
    <t>0.104594 Y</t>
  </si>
  <si>
    <t>0.789735 X</t>
  </si>
  <si>
    <t>0.0625727 Z</t>
  </si>
  <si>
    <t>0.0501441 Y</t>
  </si>
  <si>
    <t>0.780679 X</t>
  </si>
  <si>
    <t>0.0868289 Z</t>
  </si>
  <si>
    <t>0.0638958 Y</t>
  </si>
  <si>
    <t>0.763454 X</t>
  </si>
  <si>
    <t>0.0923743 Z</t>
  </si>
  <si>
    <t>0.0826999 Y</t>
  </si>
  <si>
    <t>0.763812 X</t>
  </si>
  <si>
    <t>0.102854 Z</t>
  </si>
  <si>
    <t>0.0527013 Y</t>
  </si>
  <si>
    <t>0.744459 X</t>
  </si>
  <si>
    <t>0.0995524 Z</t>
  </si>
  <si>
    <t>0.0598226 Y</t>
  </si>
  <si>
    <t>0.758951 X</t>
  </si>
  <si>
    <t>0.0840718 Z</t>
  </si>
  <si>
    <t>0.0592304 Y</t>
  </si>
  <si>
    <t>0.769448 X</t>
  </si>
  <si>
    <t>0.102112 Z</t>
  </si>
  <si>
    <t>0.0723431 Y</t>
  </si>
  <si>
    <t>0.793295 X</t>
  </si>
  <si>
    <t>0.0704818 Z</t>
  </si>
  <si>
    <t>0.0552851 Y</t>
  </si>
  <si>
    <t>0.756826 X</t>
  </si>
  <si>
    <t>0.0610546 Z</t>
  </si>
  <si>
    <t>0.0696444 Y</t>
  </si>
  <si>
    <t>0.764976 X</t>
  </si>
  <si>
    <t>0.0754149 Z</t>
  </si>
  <si>
    <t>0.0678686 Y</t>
  </si>
  <si>
    <t>0.792012 X</t>
  </si>
  <si>
    <t>0.0913703 Z</t>
  </si>
  <si>
    <t>0.0550472 Y</t>
  </si>
  <si>
    <t>0.793343 X</t>
  </si>
  <si>
    <t>0.0633733 Z</t>
  </si>
  <si>
    <t>0.0741267 Y</t>
  </si>
  <si>
    <t>0.777984 X</t>
  </si>
  <si>
    <t>0.0695235 Z</t>
  </si>
  <si>
    <t>0.050237 Y</t>
  </si>
  <si>
    <t>0.775573 X</t>
  </si>
  <si>
    <t>0.0553727 Z</t>
  </si>
  <si>
    <t>0.08157 Y</t>
  </si>
  <si>
    <t>0.741058 X</t>
  </si>
  <si>
    <t>0.0873448 Z</t>
  </si>
  <si>
    <t>0.0798379 Y</t>
  </si>
  <si>
    <t>0.778848 X</t>
  </si>
  <si>
    <t>0.0534504 Z</t>
  </si>
  <si>
    <t>0.0661815 Y</t>
  </si>
  <si>
    <t>0.777406 X</t>
  </si>
  <si>
    <t>0.0698999 Z</t>
  </si>
  <si>
    <t>0.0667121 Y</t>
  </si>
  <si>
    <t>0.785469 X</t>
  </si>
  <si>
    <t>0.0514878 Z</t>
  </si>
  <si>
    <t>0.0636437 Y</t>
  </si>
  <si>
    <t>0.789707 X</t>
  </si>
  <si>
    <t>0.0884986 Z</t>
  </si>
  <si>
    <t>0.0704758 Y</t>
  </si>
  <si>
    <t>0.765513 X</t>
  </si>
  <si>
    <t>0.0705002 Z</t>
  </si>
  <si>
    <t>0.0813623 Y</t>
  </si>
  <si>
    <t>0.774544 X</t>
  </si>
  <si>
    <t>0.0627345 Z</t>
  </si>
  <si>
    <t>0.092545 Y</t>
  </si>
  <si>
    <t>0.793298 X</t>
  </si>
  <si>
    <t>0.0604332 Z</t>
  </si>
  <si>
    <t>0.0608685 Y</t>
  </si>
  <si>
    <t>0.737586 X</t>
  </si>
  <si>
    <t>0.0972224 Z</t>
  </si>
  <si>
    <t>0.0785701 Y</t>
  </si>
  <si>
    <t>0.788534 X</t>
  </si>
  <si>
    <t>0.0929251 Z</t>
  </si>
  <si>
    <t>0.0447995 Y</t>
  </si>
  <si>
    <t>0.753801 X</t>
  </si>
  <si>
    <t>0.0767542 Z</t>
  </si>
  <si>
    <t>0.0729464 Y</t>
  </si>
  <si>
    <t>0.797485 X</t>
  </si>
  <si>
    <t>0.0634621 Z</t>
  </si>
  <si>
    <t>0.0972522 Y</t>
  </si>
  <si>
    <t>0.778806 X</t>
  </si>
  <si>
    <t>0.0774241 Z</t>
  </si>
  <si>
    <t>0.0972747 Y</t>
  </si>
  <si>
    <t>0.7928 X</t>
  </si>
  <si>
    <t>0.0647415 Z</t>
  </si>
  <si>
    <t>0.0562025 Y</t>
  </si>
  <si>
    <t>0.780117 X</t>
  </si>
  <si>
    <t>0.084914 Z</t>
  </si>
  <si>
    <t>0.0822687 Y</t>
  </si>
  <si>
    <t>0.782784 X</t>
  </si>
  <si>
    <t>0.082485 Z</t>
  </si>
  <si>
    <t>0.067515 Y</t>
  </si>
  <si>
    <t>0.779483 X</t>
  </si>
  <si>
    <t>0.0759744 Z</t>
  </si>
  <si>
    <t>0.070367 Y</t>
  </si>
  <si>
    <t>0.788011 X</t>
  </si>
  <si>
    <t>0.0767687 Z</t>
  </si>
  <si>
    <t>0.0927228 Y</t>
  </si>
  <si>
    <t>0.76353 X</t>
  </si>
  <si>
    <t>0.0702804 Z</t>
  </si>
  <si>
    <t>0.104505 Y</t>
  </si>
  <si>
    <t>0.757954 X</t>
  </si>
  <si>
    <t>0.0869825 Z</t>
  </si>
  <si>
    <t>0.0647202 Y</t>
  </si>
  <si>
    <t>0.797853 X</t>
  </si>
  <si>
    <t>0.074487 Z</t>
  </si>
  <si>
    <t>0.0767735 Y</t>
  </si>
  <si>
    <t>0.775001 X</t>
  </si>
  <si>
    <t>0.0945642 Z</t>
  </si>
  <si>
    <t>0.070678 Y</t>
  </si>
  <si>
    <t>0.768514 X</t>
  </si>
  <si>
    <t>0.071977 Z</t>
  </si>
  <si>
    <t>0.0708801 Y</t>
  </si>
  <si>
    <t>0.814078 X</t>
  </si>
  <si>
    <t>0.0413796 Z</t>
  </si>
  <si>
    <t>0.0759224 Y</t>
  </si>
  <si>
    <t>0.748485 X</t>
  </si>
  <si>
    <t>0.063203 Z</t>
  </si>
  <si>
    <t>0.0776016 Y</t>
  </si>
  <si>
    <t>0.744662 X</t>
  </si>
  <si>
    <t>0.143188 Z</t>
  </si>
  <si>
    <t>0.0512562 Y</t>
  </si>
  <si>
    <t>0.788178 X</t>
  </si>
  <si>
    <t>0.0325762 Z</t>
  </si>
  <si>
    <t>0.0745666 Y</t>
  </si>
  <si>
    <t>0.751428 X</t>
  </si>
  <si>
    <t>0.0994491 Z</t>
  </si>
  <si>
    <t>0.0947257 Y</t>
  </si>
  <si>
    <t>0.785308 X</t>
  </si>
  <si>
    <t>0.0403803 Z</t>
  </si>
  <si>
    <t>0.0929531 Y</t>
  </si>
  <si>
    <t>0.795654 X</t>
  </si>
  <si>
    <t>0.0473214 Z</t>
  </si>
  <si>
    <t>0.0703256 Y</t>
  </si>
  <si>
    <t>0.729453 X</t>
  </si>
  <si>
    <t>0.0818678 Z</t>
  </si>
  <si>
    <t>0.0978197 Y</t>
  </si>
  <si>
    <t>0.804371 X</t>
  </si>
  <si>
    <t>0.0674235 Z</t>
  </si>
  <si>
    <t>0.0992431 Y</t>
  </si>
  <si>
    <t>0.739767 X</t>
  </si>
  <si>
    <t>0.085921 Z</t>
  </si>
  <si>
    <t>0.0679252 Y</t>
  </si>
  <si>
    <t>0.807825 X</t>
  </si>
  <si>
    <t>0.128539 Z</t>
  </si>
  <si>
    <t>0.031461 Y</t>
  </si>
  <si>
    <t>0.763059 X</t>
  </si>
  <si>
    <t>0.111941 Z</t>
  </si>
  <si>
    <t>0.103012 Y</t>
  </si>
  <si>
    <t>0.78256 X</t>
  </si>
  <si>
    <t>0.0550468 Z</t>
  </si>
  <si>
    <t>0.0745828 Y</t>
  </si>
  <si>
    <t>0.757003 X</t>
  </si>
  <si>
    <t>0.10014 Z</t>
  </si>
  <si>
    <t>0.0763305 Y</t>
  </si>
  <si>
    <t>0.779933 X</t>
  </si>
  <si>
    <t>0.108955 Z</t>
  </si>
  <si>
    <t>0.0961728 Y</t>
  </si>
  <si>
    <t>0.778439 X</t>
  </si>
  <si>
    <t>0.0426135 Z</t>
  </si>
  <si>
    <t>0.0882276 Y</t>
  </si>
  <si>
    <t>0.738606 X</t>
  </si>
  <si>
    <t>0.118537 Z</t>
  </si>
  <si>
    <t>0.0795761 Y</t>
  </si>
  <si>
    <t>0.755952 X</t>
  </si>
  <si>
    <t>0.0690476 Z</t>
  </si>
  <si>
    <t>0.072619 Y</t>
  </si>
  <si>
    <t>0.773173 X</t>
  </si>
  <si>
    <t>0.042617 Z</t>
  </si>
  <si>
    <t>0.115716 Y</t>
  </si>
  <si>
    <t>0.780943 X</t>
  </si>
  <si>
    <t>0.075172 Z</t>
  </si>
  <si>
    <t>0.0310227 Y</t>
  </si>
  <si>
    <t>0.789445 X</t>
  </si>
  <si>
    <t>0.121124 Z</t>
  </si>
  <si>
    <t>0.075138 Y</t>
  </si>
  <si>
    <t>0.738348 X</t>
  </si>
  <si>
    <t>0.130505 Z</t>
  </si>
  <si>
    <t>0.0459659 Y</t>
  </si>
  <si>
    <t>0.740868 X</t>
  </si>
  <si>
    <t>0.121201 Z</t>
  </si>
  <si>
    <t>0.0318598 Y</t>
  </si>
  <si>
    <t>0.767199 X</t>
  </si>
  <si>
    <t>0.114157 Z</t>
  </si>
  <si>
    <t>0.0362194 Y</t>
  </si>
  <si>
    <t>0.802282 X</t>
  </si>
  <si>
    <t>0.0294009 Z</t>
  </si>
  <si>
    <t>0.0705991 Y</t>
  </si>
  <si>
    <t>0.785595 X</t>
  </si>
  <si>
    <t>0.0788121 Z</t>
  </si>
  <si>
    <t>0.0491879 Y</t>
  </si>
  <si>
    <t>0.771845 X</t>
  </si>
  <si>
    <t>0.0436893 Z</t>
  </si>
  <si>
    <t>0.11165 Y</t>
  </si>
  <si>
    <t>0.800999 X</t>
  </si>
  <si>
    <t>0.0588137 Z</t>
  </si>
  <si>
    <t>0.103348 Y</t>
  </si>
  <si>
    <t>0.754965 X</t>
  </si>
  <si>
    <t>0.0503446 Z</t>
  </si>
  <si>
    <t>0.116322 Y</t>
  </si>
  <si>
    <t>0.753457 X</t>
  </si>
  <si>
    <t>0.132722 Z</t>
  </si>
  <si>
    <t>0.0798764 Y</t>
  </si>
  <si>
    <t>0.796129 X</t>
  </si>
  <si>
    <t>0.0385822 Z</t>
  </si>
  <si>
    <t>0.0800619 Y</t>
  </si>
  <si>
    <t>0.767935 X</t>
  </si>
  <si>
    <t>0.0338664 Z</t>
  </si>
  <si>
    <t>0.104065 Y</t>
  </si>
  <si>
    <t>0.779679 X</t>
  </si>
  <si>
    <t>0.0672602 Z</t>
  </si>
  <si>
    <t>0.10921 Y</t>
  </si>
  <si>
    <t>0.779182 X</t>
  </si>
  <si>
    <t>0.0208181 Z</t>
  </si>
  <si>
    <t>0.0823565 Y</t>
  </si>
  <si>
    <t>0.816578 X</t>
  </si>
  <si>
    <t>0.034907 Z</t>
  </si>
  <si>
    <t>0.0405647 Y</t>
  </si>
  <si>
    <t>0.772745 X</t>
  </si>
  <si>
    <t>0.119147 Z</t>
  </si>
  <si>
    <t>0.0543226 Y</t>
  </si>
  <si>
    <t>0.793811 X</t>
  </si>
  <si>
    <t>0.0541887 Z</t>
  </si>
  <si>
    <t>0.106189 Y</t>
  </si>
  <si>
    <t>0.782567 X</t>
  </si>
  <si>
    <t>0.0318661 Z</t>
  </si>
  <si>
    <t>0.113433 Y</t>
  </si>
  <si>
    <t>0.772288 X</t>
  </si>
  <si>
    <t>0.088368 Z</t>
  </si>
  <si>
    <t>0.059173 Y</t>
  </si>
  <si>
    <t>0.776926 X</t>
  </si>
  <si>
    <t>0.103415 Z</t>
  </si>
  <si>
    <t>0.0420391 Y</t>
  </si>
  <si>
    <t>0.777734 X</t>
  </si>
  <si>
    <t>0.110266 Z</t>
  </si>
  <si>
    <t>0.0243494 Y</t>
  </si>
  <si>
    <t>0.743262 X</t>
  </si>
  <si>
    <t>0.0900715 Z</t>
  </si>
  <si>
    <t>0.0488174 Y</t>
  </si>
  <si>
    <t>0.780727 X</t>
  </si>
  <si>
    <t>0.0683291 Z</t>
  </si>
  <si>
    <t>0.0942725 Y</t>
  </si>
  <si>
    <t>0.715029 X</t>
  </si>
  <si>
    <t>0.111895 Z</t>
  </si>
  <si>
    <t>0.091989 Y</t>
  </si>
  <si>
    <t>0.829739 X</t>
  </si>
  <si>
    <t>0.0249621 Z</t>
  </si>
  <si>
    <t>0.0591501 Y</t>
  </si>
  <si>
    <t>0.822687 X</t>
  </si>
  <si>
    <t>0.0724744 Z</t>
  </si>
  <si>
    <t>0.0864041 Y</t>
  </si>
  <si>
    <t>0.779267 X</t>
  </si>
  <si>
    <t>0.108664 Z</t>
  </si>
  <si>
    <t>0.0565536 Y</t>
  </si>
  <si>
    <t>0.741112 X</t>
  </si>
  <si>
    <t>0.112099 Z</t>
  </si>
  <si>
    <t>0.0713876 Y</t>
  </si>
  <si>
    <t>0.784297 X</t>
  </si>
  <si>
    <t>0.0432892 Z</t>
  </si>
  <si>
    <t>0.118616 Y</t>
  </si>
  <si>
    <t>0.778664 X</t>
  </si>
  <si>
    <t>0.038644 Z</t>
  </si>
  <si>
    <t>0.068794 Y</t>
  </si>
  <si>
    <t>0.757441 X</t>
  </si>
  <si>
    <t>0.0645929 Z</t>
  </si>
  <si>
    <t>0.0388553 Y</t>
  </si>
  <si>
    <t>0.818703 X</t>
  </si>
  <si>
    <t>0.0406723 Z</t>
  </si>
  <si>
    <t>0.072964 Y</t>
  </si>
  <si>
    <t>0.739366 X</t>
  </si>
  <si>
    <t>0.0771476 Z</t>
  </si>
  <si>
    <t>0.0788157 Y</t>
  </si>
  <si>
    <t>0.755973 X</t>
  </si>
  <si>
    <t>0.032163 Z</t>
  </si>
  <si>
    <t>0.10117 Y</t>
  </si>
  <si>
    <t>0.772919 X</t>
  </si>
  <si>
    <t>0.10671 Z</t>
  </si>
  <si>
    <t>0.0663665 Y</t>
  </si>
  <si>
    <t>0.738983 X</t>
  </si>
  <si>
    <t>0.128942 Z</t>
  </si>
  <si>
    <t>0.0834474 Y</t>
  </si>
  <si>
    <t>0.731005 X</t>
  </si>
  <si>
    <t>0.0617875 Z</t>
  </si>
  <si>
    <t>0.0798055 Y</t>
  </si>
  <si>
    <t>0.773323 X</t>
  </si>
  <si>
    <t>0.101677 Z</t>
  </si>
  <si>
    <t>0.0424668 Y</t>
  </si>
  <si>
    <t>0.793853 X</t>
  </si>
  <si>
    <t>0.0128699 Z</t>
  </si>
  <si>
    <t>0.0811472 Y</t>
  </si>
  <si>
    <t>0.729428 X</t>
  </si>
  <si>
    <t>0.121449 Z</t>
  </si>
  <si>
    <t>0.105355 Y</t>
  </si>
  <si>
    <t>0.770808 X</t>
  </si>
  <si>
    <t>0.0932697 Z</t>
  </si>
  <si>
    <t>0.0482397 Y</t>
  </si>
  <si>
    <t>0.743215 X</t>
  </si>
  <si>
    <t>0.0797934 Z</t>
  </si>
  <si>
    <t>0.0764566 Y</t>
  </si>
  <si>
    <t>0.82895 X</t>
  </si>
  <si>
    <t>0.017204 Z</t>
  </si>
  <si>
    <t>0.0737051 Y</t>
  </si>
  <si>
    <t>0.75814 X</t>
  </si>
  <si>
    <t>0.0480614 Z</t>
  </si>
  <si>
    <t>0.0924345 Y</t>
  </si>
  <si>
    <t>0.753945 X</t>
  </si>
  <si>
    <t>0.107441 Z</t>
  </si>
  <si>
    <t>0.070129 Y</t>
  </si>
  <si>
    <t>0.767446 X</t>
  </si>
  <si>
    <t>0.105435 Z</t>
  </si>
  <si>
    <t>0.0430799 Y</t>
  </si>
  <si>
    <t>0.779336 X</t>
  </si>
  <si>
    <t>0.0447381 Z</t>
  </si>
  <si>
    <t>0.068664 Y</t>
  </si>
  <si>
    <t>0.775622 X</t>
  </si>
  <si>
    <t>0.0263579 Z</t>
  </si>
  <si>
    <t>0.104077 Y</t>
  </si>
  <si>
    <t>0.75852 X</t>
  </si>
  <si>
    <t>0.0572694 Z</t>
  </si>
  <si>
    <t>0.0603776 Y</t>
  </si>
  <si>
    <t>0.785533 X</t>
  </si>
  <si>
    <t>0.00135234 Z</t>
  </si>
  <si>
    <t>0.0994229 Y</t>
  </si>
  <si>
    <t>MAX-MIN</t>
  </si>
  <si>
    <t>0.792686 X</t>
  </si>
  <si>
    <t>0.0946254 Z</t>
  </si>
  <si>
    <t>0.0661375 Y</t>
  </si>
  <si>
    <t>0.771576 X</t>
  </si>
  <si>
    <t>0.0711004 Z</t>
  </si>
  <si>
    <t>0.0771785 Y</t>
  </si>
  <si>
    <t>0.765668 X</t>
  </si>
  <si>
    <t>0.0827902 Z</t>
  </si>
  <si>
    <t>0.083583 Y</t>
  </si>
  <si>
    <t>0.76828 X</t>
  </si>
  <si>
    <t>0.0723791 Z</t>
  </si>
  <si>
    <t>0.0772625 Y</t>
  </si>
  <si>
    <t>0.774074 X</t>
  </si>
  <si>
    <t>0.0685018 Z</t>
  </si>
  <si>
    <t>0.069589 Y</t>
  </si>
  <si>
    <t>0.0761753 Z</t>
  </si>
  <si>
    <t>0.0635241 Y</t>
  </si>
  <si>
    <t>0.757497 X</t>
  </si>
  <si>
    <t>0.0549453 Z</t>
  </si>
  <si>
    <t>0.0933026 Y</t>
  </si>
  <si>
    <t>0.791251 X</t>
  </si>
  <si>
    <t>0.0507137 Z</t>
  </si>
  <si>
    <t>0.0704419 Y</t>
  </si>
  <si>
    <t>0.780897 X</t>
  </si>
  <si>
    <t>0.0782954 Z</t>
  </si>
  <si>
    <t>0.08174 Y</t>
  </si>
  <si>
    <t>0.785196 X</t>
  </si>
  <si>
    <t>0.0675101 Z</t>
  </si>
  <si>
    <t>0.0764152 Y</t>
  </si>
  <si>
    <t>0.76959 X</t>
  </si>
  <si>
    <t>0.0730201 Z</t>
  </si>
  <si>
    <t>0.0887715 Y</t>
  </si>
  <si>
    <t>0.781709 X</t>
  </si>
  <si>
    <t>0.0774096 Z</t>
  </si>
  <si>
    <t>0.0709325 Y</t>
  </si>
  <si>
    <t>0.773472 X</t>
  </si>
  <si>
    <t>0.0745945 Z</t>
  </si>
  <si>
    <t>0.0782231 Y</t>
  </si>
  <si>
    <t>0.772878 X</t>
  </si>
  <si>
    <t>0.0752228 Z</t>
  </si>
  <si>
    <t>0.07998 Y</t>
  </si>
  <si>
    <t>0.0801514 Z</t>
  </si>
  <si>
    <t>0.0747043 Y</t>
  </si>
  <si>
    <t>0.785406 X</t>
  </si>
  <si>
    <t>0.0863659 Z</t>
  </si>
  <si>
    <t>0.0645939 Y</t>
  </si>
  <si>
    <t>0.778383 X</t>
  </si>
  <si>
    <t>0.0802927 Z</t>
  </si>
  <si>
    <t>0.0806268 Y</t>
  </si>
  <si>
    <t>0.784461 X</t>
  </si>
  <si>
    <t>0.0653562 Z</t>
  </si>
  <si>
    <t>0.0659473 Y</t>
  </si>
  <si>
    <t>0.765862 X</t>
  </si>
  <si>
    <t>0.0753394 Z</t>
  </si>
  <si>
    <t>0.0879439 Y</t>
  </si>
  <si>
    <t>0.776421 X</t>
  </si>
  <si>
    <t>0.0775217 Z</t>
  </si>
  <si>
    <t>0.0696645 Y</t>
  </si>
  <si>
    <t>0.795647 X</t>
  </si>
  <si>
    <t>0.0596288 Z</t>
  </si>
  <si>
    <t>0.0682372 Y</t>
  </si>
  <si>
    <t>0.771589 X</t>
  </si>
  <si>
    <t>0.0749062 Z</t>
  </si>
  <si>
    <t>0.0896507 Y</t>
  </si>
  <si>
    <t>0.776496 X</t>
  </si>
  <si>
    <t>0.0688032 Z</t>
  </si>
  <si>
    <t>0.0680683 Y</t>
  </si>
  <si>
    <t>0.783448 X</t>
  </si>
  <si>
    <t>0.0739447 Z</t>
  </si>
  <si>
    <t>0.063749 Y</t>
  </si>
  <si>
    <t>0.77151 X</t>
  </si>
  <si>
    <t>0.0913424 Z</t>
  </si>
  <si>
    <t>0.0729768 Y</t>
  </si>
  <si>
    <t>0.767479 X</t>
  </si>
  <si>
    <t>0.0622504 Z</t>
  </si>
  <si>
    <t>0.0988356 Y</t>
  </si>
  <si>
    <t>0.779298 X</t>
  </si>
  <si>
    <t>0.0816927 Z</t>
  </si>
  <si>
    <t>0.0724168 Y</t>
  </si>
  <si>
    <t>0.753118 X</t>
  </si>
  <si>
    <t>0.0911667 Z</t>
  </si>
  <si>
    <t>0.0740198 Y</t>
  </si>
  <si>
    <t>0.791023 X</t>
  </si>
  <si>
    <t>0.071953 Z</t>
  </si>
  <si>
    <t>0.0668855 Y</t>
  </si>
  <si>
    <t>0.779369 X</t>
  </si>
  <si>
    <t>0.0612102 Z</t>
  </si>
  <si>
    <t>0.0820259 Y</t>
  </si>
  <si>
    <t>0.785933 X</t>
  </si>
  <si>
    <t>0.0603585 Z</t>
  </si>
  <si>
    <t>0.0786015 Y</t>
  </si>
  <si>
    <t>0.770229 X</t>
  </si>
  <si>
    <t>0.0611293 Z</t>
  </si>
  <si>
    <t>0.0723882 Y</t>
  </si>
  <si>
    <t>0.762161 X</t>
  </si>
  <si>
    <t>0.070711 Z</t>
  </si>
  <si>
    <t>0.0802861 Y</t>
  </si>
  <si>
    <t>0.781295 X</t>
  </si>
  <si>
    <t>0.0749439 Z</t>
  </si>
  <si>
    <t>0.0722733 Y</t>
  </si>
  <si>
    <t>0.777322 X</t>
  </si>
  <si>
    <t>0.0658151 Z</t>
  </si>
  <si>
    <t>0.0776867 Y</t>
  </si>
  <si>
    <t>0.769119 X</t>
  </si>
  <si>
    <t>0.0799376 Z</t>
  </si>
  <si>
    <t>0.0813823 Y</t>
  </si>
  <si>
    <t>0.772094 X</t>
  </si>
  <si>
    <t>0.0876779 Z</t>
  </si>
  <si>
    <t>0.0764476 Y</t>
  </si>
  <si>
    <t>0.0842608 Z</t>
  </si>
  <si>
    <t>0.0756332 Y</t>
  </si>
  <si>
    <t>0.77714 X</t>
  </si>
  <si>
    <t>0.0627568 Z</t>
  </si>
  <si>
    <t>0.0878902 Y</t>
  </si>
  <si>
    <t>0.761028 X</t>
  </si>
  <si>
    <t>0.0865022 Z</t>
  </si>
  <si>
    <t>0.0784558 Y</t>
  </si>
  <si>
    <t>0.774512 X</t>
  </si>
  <si>
    <t>0.0847936 Z</t>
  </si>
  <si>
    <t>0.0684249 Y</t>
  </si>
  <si>
    <t>0.779204 X</t>
  </si>
  <si>
    <t>0.0844741 Z</t>
  </si>
  <si>
    <t>0.0720782 Y</t>
  </si>
  <si>
    <t>0.783782 X</t>
  </si>
  <si>
    <t>0.0718042 Z</t>
  </si>
  <si>
    <t>0.0765125 Y</t>
  </si>
  <si>
    <t>0.770122 X</t>
  </si>
  <si>
    <t>0.0722793 Z</t>
  </si>
  <si>
    <t>0.0761724 Y</t>
  </si>
  <si>
    <t>0.781742 X</t>
  </si>
  <si>
    <t>0.0756525 Z</t>
  </si>
  <si>
    <t>0.0826343 Y</t>
  </si>
  <si>
    <t>0.776506 X</t>
  </si>
  <si>
    <t>0.0712604 Z</t>
  </si>
  <si>
    <t>0.0760406 Y</t>
  </si>
  <si>
    <t>0.767077 X</t>
  </si>
  <si>
    <t>0.0714883 Z</t>
  </si>
  <si>
    <t>0.0938085 Y</t>
  </si>
  <si>
    <t>0.768342 X</t>
  </si>
  <si>
    <t>0.0675885 Z</t>
  </si>
  <si>
    <t>0.0812157 Y</t>
  </si>
  <si>
    <t>0.771408 X</t>
  </si>
  <si>
    <t>0.0753592 Z</t>
  </si>
  <si>
    <t>0.0879249 Y</t>
  </si>
  <si>
    <t>0.772283 X</t>
  </si>
  <si>
    <t>0.0697231 Z</t>
  </si>
  <si>
    <t>0.0817384 Y</t>
  </si>
  <si>
    <t>0.776211 X</t>
  </si>
  <si>
    <t>0.0769488 Z</t>
  </si>
  <si>
    <t>0.0786276 Y</t>
  </si>
  <si>
    <t>0.773999 X</t>
  </si>
  <si>
    <t>0.0869786 Z</t>
  </si>
  <si>
    <t>0.0723668 Y</t>
  </si>
  <si>
    <t>0.789039 X</t>
  </si>
  <si>
    <t>0.0648143 Z</t>
  </si>
  <si>
    <t>0.0817221 Y</t>
  </si>
  <si>
    <t>0.767678 X</t>
  </si>
  <si>
    <t>0.0827647 Z</t>
  </si>
  <si>
    <t>0.0764654 Y</t>
  </si>
  <si>
    <t>0.764541 X</t>
  </si>
  <si>
    <t>0.0898892 Z</t>
  </si>
  <si>
    <t>0.0790731 Y</t>
  </si>
  <si>
    <t>0.760168 X</t>
  </si>
  <si>
    <t>0.0930259 Z</t>
  </si>
  <si>
    <t>0.0540069 Y</t>
  </si>
  <si>
    <t>0.773048 X</t>
  </si>
  <si>
    <t>0.0786697 Z</t>
  </si>
  <si>
    <t>0.0785355 Y</t>
  </si>
  <si>
    <t>0.767955 X</t>
  </si>
  <si>
    <t>0.0726999 Z</t>
  </si>
  <si>
    <t>0.0739667 Y</t>
  </si>
  <si>
    <t>0.779938 X</t>
  </si>
  <si>
    <t>0.0701518 Z</t>
  </si>
  <si>
    <t>0.0578482 Y</t>
  </si>
  <si>
    <t>0.78382 X</t>
  </si>
  <si>
    <t>0.0714079 Z</t>
  </si>
  <si>
    <t>0.0691472 Y</t>
  </si>
  <si>
    <t>0.776311 X</t>
  </si>
  <si>
    <t>0.0900489 Z</t>
  </si>
  <si>
    <t>0.0711009 Y</t>
  </si>
  <si>
    <t>0.774552 X</t>
  </si>
  <si>
    <t>0.0720289 Z</t>
  </si>
  <si>
    <t>0.0816814 Y</t>
  </si>
  <si>
    <t>0.7816 X</t>
  </si>
  <si>
    <t>0.0680735 Z</t>
  </si>
  <si>
    <t>0.0719265 Y</t>
  </si>
  <si>
    <t>0.77235 X</t>
  </si>
  <si>
    <t>0.0663602 Z</t>
  </si>
  <si>
    <t>0.0832461 Y</t>
  </si>
  <si>
    <t>0.763434 X</t>
  </si>
  <si>
    <t>0.0814093 Z</t>
  </si>
  <si>
    <t>0.0858442 Y</t>
  </si>
  <si>
    <t>0.773339 X</t>
  </si>
  <si>
    <t>0.0669967 Z</t>
  </si>
  <si>
    <t>0.0894228 Y</t>
  </si>
  <si>
    <t>0.075001 Z</t>
  </si>
  <si>
    <t>0.0704071 Y</t>
  </si>
  <si>
    <t>0.773293 X</t>
  </si>
  <si>
    <t>0.0775451 Z</t>
  </si>
  <si>
    <t>0.0864189 Y</t>
  </si>
  <si>
    <t>0.783119 X</t>
  </si>
  <si>
    <t>0.0559406 Z</t>
  </si>
  <si>
    <t>0.081142 Y</t>
  </si>
  <si>
    <t>0.769301 X</t>
  </si>
  <si>
    <t>0.0685602 Z</t>
  </si>
  <si>
    <t>0.0802001 Y</t>
  </si>
  <si>
    <t>0.780723 X</t>
  </si>
  <si>
    <t>0.0682822 Z</t>
  </si>
  <si>
    <t>0.0699962 Y</t>
  </si>
  <si>
    <t>0.769279 X</t>
  </si>
  <si>
    <t>0.0861972 Z</t>
  </si>
  <si>
    <t>0.0696354 Y</t>
  </si>
  <si>
    <t>0.780978 X</t>
  </si>
  <si>
    <t>0.0637427 Z</t>
  </si>
  <si>
    <t>0.0800361 Y</t>
  </si>
  <si>
    <t>0.762844 X</t>
  </si>
  <si>
    <t>0.0892018 Z</t>
  </si>
  <si>
    <t>0.0829594 Y</t>
  </si>
  <si>
    <t>0.782984 X</t>
  </si>
  <si>
    <t>0.0691345 Z</t>
  </si>
  <si>
    <t>0.077033 Y</t>
  </si>
  <si>
    <t>0.765632 X</t>
  </si>
  <si>
    <t>0.0591923 Z</t>
  </si>
  <si>
    <t>0.0984113 Y</t>
  </si>
  <si>
    <t>0.769522 X</t>
  </si>
  <si>
    <t>0.0883917 Z</t>
  </si>
  <si>
    <t>0.0669392 Y</t>
  </si>
  <si>
    <t>0.76669 X</t>
  </si>
  <si>
    <t>0.0681 Z</t>
  </si>
  <si>
    <t>0.0831681 Y</t>
  </si>
  <si>
    <t>0.785347 X</t>
  </si>
  <si>
    <t>0.0695938 Z</t>
  </si>
  <si>
    <t>0.0685641 Y</t>
  </si>
  <si>
    <t>0.766272 X</t>
  </si>
  <si>
    <t>0.0622193 Z</t>
  </si>
  <si>
    <t>0.0829419 Y</t>
  </si>
  <si>
    <t>0.782787 X</t>
  </si>
  <si>
    <t>0.0668635 Z</t>
  </si>
  <si>
    <t>0.0756047 Y</t>
  </si>
  <si>
    <t>0.783245 X</t>
  </si>
  <si>
    <t>0.0650436 Z</t>
  </si>
  <si>
    <t>0.0787293 Y</t>
  </si>
  <si>
    <t>0.790407 X</t>
  </si>
  <si>
    <t>0.0631639 Z</t>
  </si>
  <si>
    <t>0.0635551 Y</t>
  </si>
  <si>
    <t>0.768225 X</t>
  </si>
  <si>
    <t>0.0807623 Z</t>
  </si>
  <si>
    <t>0.0698034 Y</t>
  </si>
  <si>
    <t>0.787424 X</t>
  </si>
  <si>
    <t>0.0642239 Z</t>
  </si>
  <si>
    <t>0.0679548 Y</t>
  </si>
  <si>
    <t>0.751405 X</t>
  </si>
  <si>
    <t>0.0579894 Z</t>
  </si>
  <si>
    <t>0.0874487 Y</t>
  </si>
  <si>
    <t>0.770964 X</t>
  </si>
  <si>
    <t>0.0764503 Z</t>
  </si>
  <si>
    <t>0.0774685 Y</t>
  </si>
  <si>
    <t>0.772128 X</t>
  </si>
  <si>
    <t>0.0735967 Z</t>
  </si>
  <si>
    <t>0.0794738 Y</t>
  </si>
  <si>
    <t>0.769277 X</t>
  </si>
  <si>
    <t>0.0623119 Z</t>
  </si>
  <si>
    <t>0.0848706 Y</t>
  </si>
  <si>
    <t>0.782418 X</t>
  </si>
  <si>
    <t>0.0726933 Z</t>
  </si>
  <si>
    <t>0.0660404 Y</t>
  </si>
  <si>
    <t>0.771328 X</t>
  </si>
  <si>
    <t>0.0799734 Z</t>
  </si>
  <si>
    <t>0.0785306 Y</t>
  </si>
  <si>
    <t>0.768541 X</t>
  </si>
  <si>
    <t>0.0863716 Z</t>
  </si>
  <si>
    <t>0.0735174 Y</t>
  </si>
  <si>
    <t>0.770078 X</t>
  </si>
  <si>
    <t>0.0910818 Z</t>
  </si>
  <si>
    <t>0.0799219 Y</t>
  </si>
  <si>
    <t>0.787101 X</t>
  </si>
  <si>
    <t>0.0658133 Z</t>
  </si>
  <si>
    <t>0.0674604 Y</t>
  </si>
  <si>
    <t>0.780948 X</t>
  </si>
  <si>
    <t>0.0648851 Z</t>
  </si>
  <si>
    <t>0.0849735 Y</t>
  </si>
  <si>
    <t>0.774434 X</t>
  </si>
  <si>
    <t>0.0876955 Z</t>
  </si>
  <si>
    <t>0.0722687 Y</t>
  </si>
  <si>
    <t>0.0835923 Z</t>
  </si>
  <si>
    <t>0.0670546 Y</t>
  </si>
  <si>
    <t>0.787364 X</t>
  </si>
  <si>
    <t>0.0866374 Z</t>
  </si>
  <si>
    <t>0.0678269 Y</t>
  </si>
  <si>
    <t>0.787977 X</t>
  </si>
  <si>
    <t>0.0583792 Z</t>
  </si>
  <si>
    <t>0.067082 Y</t>
  </si>
  <si>
    <t>0.776062 X</t>
  </si>
  <si>
    <t>0.0740741 Z</t>
  </si>
  <si>
    <t>0.0795623 Y</t>
  </si>
  <si>
    <t>0.773371 X</t>
  </si>
  <si>
    <t>0.0755975 Z</t>
  </si>
  <si>
    <t>0.0804824 Y</t>
  </si>
  <si>
    <t>0.769519 X</t>
  </si>
  <si>
    <t>0.0828797 Z</t>
  </si>
  <si>
    <t>0.0770515 Y</t>
  </si>
  <si>
    <t>0.765909 X</t>
  </si>
  <si>
    <t>0.0734556 Y</t>
  </si>
  <si>
    <t>0.764637 X</t>
  </si>
  <si>
    <t>0.0959575 Z</t>
  </si>
  <si>
    <t>0.0572683 Y</t>
  </si>
  <si>
    <t>0.0684912 Z</t>
  </si>
  <si>
    <t>0.0741113 Y</t>
  </si>
  <si>
    <t>0.776124 X</t>
  </si>
  <si>
    <t>0.0747686 Z</t>
  </si>
  <si>
    <t>0.083947 Y</t>
  </si>
  <si>
    <t>0.788982 X</t>
  </si>
  <si>
    <t>0.0702504 Z</t>
  </si>
  <si>
    <t>0.0454308 Y</t>
  </si>
  <si>
    <t>0.774536 X</t>
  </si>
  <si>
    <t>0.0820913 Z</t>
  </si>
  <si>
    <t>0.0719628 Y</t>
  </si>
  <si>
    <t>0.771989 X</t>
  </si>
  <si>
    <t>0.0651147 Z</t>
  </si>
  <si>
    <t>0.08282 Y</t>
  </si>
  <si>
    <t>0.770786 X</t>
  </si>
  <si>
    <t>0.0790774 Z</t>
  </si>
  <si>
    <t>0.0696106 Y</t>
  </si>
  <si>
    <t>0.772924 X</t>
  </si>
  <si>
    <t>0.0792268 Z</t>
  </si>
  <si>
    <t>0.0796517 Y</t>
  </si>
  <si>
    <t>0.77429 X</t>
  </si>
  <si>
    <t>0.0857484 Z</t>
  </si>
  <si>
    <t>0.0644194 Y</t>
  </si>
  <si>
    <t>0.0859943 Z</t>
  </si>
  <si>
    <t>0.0572465 Y</t>
  </si>
  <si>
    <t>0.758328 X</t>
  </si>
  <si>
    <t>0.0745513 Z</t>
  </si>
  <si>
    <t>0.0746891 Y</t>
  </si>
  <si>
    <t>0.795206 X</t>
  </si>
  <si>
    <t>0.0543836 Z</t>
  </si>
  <si>
    <t>0.0796844 Y</t>
  </si>
  <si>
    <t>0.0842328 Z</t>
  </si>
  <si>
    <t>0.0777326 Y</t>
  </si>
  <si>
    <t>0.785694 X</t>
  </si>
  <si>
    <t>0.0766578 Z</t>
  </si>
  <si>
    <t>0.0679431 Y</t>
  </si>
  <si>
    <t>0.770145 X</t>
  </si>
  <si>
    <t>0.0822569 Z</t>
  </si>
  <si>
    <t>0.075159 Y</t>
  </si>
  <si>
    <t>0.771503 X</t>
  </si>
  <si>
    <t>0.0753911 Z</t>
  </si>
  <si>
    <t>0.0695505 Y</t>
  </si>
  <si>
    <t>0.0878451 Z</t>
  </si>
  <si>
    <t>0.0561841 Y</t>
  </si>
  <si>
    <t>0.769675 X</t>
  </si>
  <si>
    <t>0.074387 Z</t>
  </si>
  <si>
    <t>0.0813128 Y</t>
  </si>
  <si>
    <t>0.776386 X</t>
  </si>
  <si>
    <t>0.0843407 Z</t>
  </si>
  <si>
    <t>0.0515998 Y</t>
  </si>
  <si>
    <t>0.772809 X</t>
  </si>
  <si>
    <t>0.0835548 Z</t>
  </si>
  <si>
    <t>0.0546494 Y</t>
  </si>
  <si>
    <t>0.772352 X</t>
  </si>
  <si>
    <t>0.0830124 Z</t>
  </si>
  <si>
    <t>0.0680153 Y</t>
  </si>
  <si>
    <t>0.768746 X</t>
  </si>
  <si>
    <t>0.0987974 Z</t>
  </si>
  <si>
    <t>0.0784631 Y</t>
  </si>
  <si>
    <t>0.784249 X</t>
  </si>
  <si>
    <t>0.083659 Z</t>
  </si>
  <si>
    <t>0.0590691 Y</t>
  </si>
  <si>
    <t>0.755414 X</t>
  </si>
  <si>
    <t>0.0858562 Z</t>
  </si>
  <si>
    <t>0.0645863 Y</t>
  </si>
  <si>
    <t>0.774158 X</t>
  </si>
  <si>
    <t>0.075533 Y</t>
  </si>
  <si>
    <t>0.0736814 Z</t>
  </si>
  <si>
    <t>0.0958253 Y</t>
  </si>
  <si>
    <t>0.778476 X</t>
  </si>
  <si>
    <t>0.063054 Z</t>
  </si>
  <si>
    <t>0.0874935 Y</t>
  </si>
  <si>
    <t>0.753887 X</t>
  </si>
  <si>
    <t>0.0685928 Z</t>
  </si>
  <si>
    <t>0.0822812 Y</t>
  </si>
  <si>
    <t>0.784958 X</t>
  </si>
  <si>
    <t>0.0645607 Z</t>
  </si>
  <si>
    <t>0.0646728 Y</t>
  </si>
  <si>
    <t>0.777104 X</t>
  </si>
  <si>
    <t>0.0740374 Z</t>
  </si>
  <si>
    <t>0.0754382 Y</t>
  </si>
  <si>
    <t>0.765614 X</t>
  </si>
  <si>
    <t>0.0754898 Z</t>
  </si>
  <si>
    <t>0.0873009 Y</t>
  </si>
  <si>
    <t>0.771066 X</t>
  </si>
  <si>
    <t>0.0622671 Z</t>
  </si>
  <si>
    <t>0.103823 Y</t>
  </si>
  <si>
    <t>0.77823 X</t>
  </si>
  <si>
    <t>0.0891445 Z</t>
  </si>
  <si>
    <t>0.0533213 Y</t>
  </si>
  <si>
    <t>0.767705 X</t>
  </si>
  <si>
    <t>0.07587 Z</t>
  </si>
  <si>
    <t>0.0750734 Y</t>
  </si>
  <si>
    <t>0.773316 X</t>
  </si>
  <si>
    <t>0.0698031 Z</t>
  </si>
  <si>
    <t>0.0959479 Y</t>
  </si>
  <si>
    <t>0.771798 X</t>
  </si>
  <si>
    <t>0.08098 Z</t>
  </si>
  <si>
    <t>0.0740804 Y</t>
  </si>
  <si>
    <t>0.065267 Z</t>
  </si>
  <si>
    <t>0.0802521 Y</t>
  </si>
  <si>
    <t>0.770234 X</t>
  </si>
  <si>
    <t>0.0675784 Z</t>
  </si>
  <si>
    <t>0.0849935 Y</t>
  </si>
  <si>
    <t>0.789034 X</t>
  </si>
  <si>
    <t>0.061898 Z</t>
  </si>
  <si>
    <t>0.0803397 Y</t>
  </si>
  <si>
    <t>0.762052 X</t>
  </si>
  <si>
    <t>0.0714362 Z</t>
  </si>
  <si>
    <t>0.0903029 Y</t>
  </si>
  <si>
    <t>0.777561 X</t>
  </si>
  <si>
    <t>0.0656294 Z</t>
  </si>
  <si>
    <t>0.0751384 Y</t>
  </si>
  <si>
    <t>0.761885 X</t>
  </si>
  <si>
    <t>0.0842688 Z</t>
  </si>
  <si>
    <t>0.0613871 Y</t>
  </si>
  <si>
    <t>0.0869486 Z</t>
  </si>
  <si>
    <t>0.0791353 Y</t>
  </si>
  <si>
    <t>0.770602 X</t>
  </si>
  <si>
    <t>0.073177 Z</t>
  </si>
  <si>
    <t>0.0800765 Y</t>
  </si>
  <si>
    <t>0.756557 X</t>
  </si>
  <si>
    <t>0.0757188 Z</t>
  </si>
  <si>
    <t>0.074145 Y</t>
  </si>
  <si>
    <t>0.764261 X</t>
  </si>
  <si>
    <t>0.0840886 Z</t>
  </si>
  <si>
    <t>0.0748997 Y</t>
  </si>
  <si>
    <t>0.774146 X</t>
  </si>
  <si>
    <t>0.0823717 Z</t>
  </si>
  <si>
    <t>0.0722856 Y</t>
  </si>
  <si>
    <t>0.77245 X</t>
  </si>
  <si>
    <t>0.091987 Z</t>
  </si>
  <si>
    <t>0.0751413 Y</t>
  </si>
  <si>
    <t>0.774804 X</t>
  </si>
  <si>
    <t>0.0784673 Z</t>
  </si>
  <si>
    <t>0.0591313 Y</t>
  </si>
  <si>
    <t>0.762697 X</t>
  </si>
  <si>
    <t>0.0866184 Z</t>
  </si>
  <si>
    <t>0.0689776 Y</t>
  </si>
  <si>
    <t>0.766735 X</t>
  </si>
  <si>
    <t>0.0846163 Z</t>
  </si>
  <si>
    <t>0.0708797 Y</t>
  </si>
  <si>
    <t>0.774295 X</t>
  </si>
  <si>
    <t>0.0731478 Z</t>
  </si>
  <si>
    <t>0.0873 Y</t>
  </si>
  <si>
    <t>0.778347 X</t>
  </si>
  <si>
    <t>0.0814314 Z</t>
  </si>
  <si>
    <t>0.0552908 Y</t>
  </si>
  <si>
    <t>0.78653 X</t>
  </si>
  <si>
    <t>0.08228 Z</t>
  </si>
  <si>
    <t>0.0572764 Y</t>
  </si>
  <si>
    <t>0.777781 X</t>
  </si>
  <si>
    <t>0.0639852 Z</t>
  </si>
  <si>
    <t>0.0764592 Y</t>
  </si>
  <si>
    <t>0.790908 X</t>
  </si>
  <si>
    <t>0.0751555 Z</t>
  </si>
  <si>
    <t>0.0689648 Y</t>
  </si>
  <si>
    <t>0.788102 X</t>
  </si>
  <si>
    <t>0.0772653 Z</t>
  </si>
  <si>
    <t>0.0752461 Y</t>
  </si>
  <si>
    <t>0.788009 X</t>
  </si>
  <si>
    <t>0.0717312 Z</t>
  </si>
  <si>
    <t>0.057036 Y</t>
  </si>
  <si>
    <t>0.756791 X</t>
  </si>
  <si>
    <t>0.0813489 Z</t>
  </si>
  <si>
    <t>0.0870449 Y</t>
  </si>
  <si>
    <t>0.777897 X</t>
  </si>
  <si>
    <t>0.0792458 Z</t>
  </si>
  <si>
    <t>0.0732043 Y</t>
  </si>
  <si>
    <t>0.786006 X</t>
  </si>
  <si>
    <t>0.0772969 Z</t>
  </si>
  <si>
    <t>0.0702441 Y</t>
  </si>
  <si>
    <t>0.788616 X</t>
  </si>
  <si>
    <t>0.0734528 Z</t>
  </si>
  <si>
    <t>0.0851616 Y</t>
  </si>
  <si>
    <t>0.768309 X</t>
  </si>
  <si>
    <t>0.0733967 Z</t>
  </si>
  <si>
    <t>0.0862671 Y</t>
  </si>
  <si>
    <t>0.758103 X</t>
  </si>
  <si>
    <t>0.0662095 Z</t>
  </si>
  <si>
    <t>0.0923726 Y</t>
  </si>
  <si>
    <t>0.781666 X</t>
  </si>
  <si>
    <t>0.0696852 Z</t>
  </si>
  <si>
    <t>0.0770295 Y</t>
  </si>
  <si>
    <t>0.779461 X</t>
  </si>
  <si>
    <t>0.0546444 Z</t>
  </si>
  <si>
    <t>0.0902196 Y</t>
  </si>
  <si>
    <t>0.0885685 Z</t>
  </si>
  <si>
    <t>0.0653469 Y</t>
  </si>
  <si>
    <t>0.772518 X</t>
  </si>
  <si>
    <t>0.0809849 Z</t>
  </si>
  <si>
    <t>0.0805464 Y</t>
  </si>
  <si>
    <t>0.791044 X</t>
  </si>
  <si>
    <t>0.084182 Z</t>
  </si>
  <si>
    <t>0.0776784 Y</t>
  </si>
  <si>
    <t>0.769844 X</t>
  </si>
  <si>
    <t>0.079313 Z</t>
  </si>
  <si>
    <t>0.0688352 Y</t>
  </si>
  <si>
    <t>0.802668 X</t>
  </si>
  <si>
    <t>0.0640579 Z</t>
  </si>
  <si>
    <t>0.0624908 Y</t>
  </si>
  <si>
    <t>0.762682 X</t>
  </si>
  <si>
    <t>0.0762688 Z</t>
  </si>
  <si>
    <t>0.0846811 Y</t>
  </si>
  <si>
    <t>0.785319 X</t>
  </si>
  <si>
    <t>0.0859063 Z</t>
  </si>
  <si>
    <t>0.0680744 Y</t>
  </si>
  <si>
    <t>0.777275 X</t>
  </si>
  <si>
    <t>0.0797337 Z</t>
  </si>
  <si>
    <t>0.0681229 Y</t>
  </si>
  <si>
    <t>0.780563 X</t>
  </si>
  <si>
    <t>0.0655905 Z</t>
  </si>
  <si>
    <t>0.083155 Y</t>
  </si>
  <si>
    <t>0.797296 X</t>
  </si>
  <si>
    <t>0.064018 Z</t>
  </si>
  <si>
    <t>0.0629661 Y</t>
  </si>
  <si>
    <t>0.767673 X</t>
  </si>
  <si>
    <t>0.0711547 Z</t>
  </si>
  <si>
    <t>0.0824135 Y</t>
  </si>
  <si>
    <t>0.778847 X</t>
  </si>
  <si>
    <t>0.0748769 Z</t>
  </si>
  <si>
    <t>0.0628926 Y</t>
  </si>
  <si>
    <t>0.768535 X</t>
  </si>
  <si>
    <t>0.0775489 Z</t>
  </si>
  <si>
    <t>0.0882119 Y</t>
  </si>
  <si>
    <t>0.76894 X</t>
  </si>
  <si>
    <t>0.0824364 Z</t>
  </si>
  <si>
    <t>0.0772858 Y</t>
  </si>
  <si>
    <t>0.775403 X</t>
  </si>
  <si>
    <t>0.0697465 Z</t>
  </si>
  <si>
    <t>0.0759118 Y</t>
  </si>
  <si>
    <t>0.749174 X</t>
  </si>
  <si>
    <t>0.0725731 Z</t>
  </si>
  <si>
    <t>0.0885687 Y</t>
  </si>
  <si>
    <t>0.776839 X</t>
  </si>
  <si>
    <t>0.0634892 Z</t>
  </si>
  <si>
    <t>0.0826295 Y</t>
  </si>
  <si>
    <t>0.773553 X</t>
  </si>
  <si>
    <t>0.0717162 Z</t>
  </si>
  <si>
    <t>0.0775104 Y</t>
  </si>
  <si>
    <t>0.780557 X</t>
  </si>
  <si>
    <t>0.085578 Z</t>
  </si>
  <si>
    <t>0.0710916 Y</t>
  </si>
  <si>
    <t>0.770892 X</t>
  </si>
  <si>
    <t>0.0948054 Z</t>
  </si>
  <si>
    <t>0.0625941 Y</t>
  </si>
  <si>
    <t>0.773477 X</t>
  </si>
  <si>
    <t>0.0773473 Z</t>
  </si>
  <si>
    <t>0.0671982 Y</t>
  </si>
  <si>
    <t>0.789279 X</t>
  </si>
  <si>
    <t>0.0678635 Z</t>
  </si>
  <si>
    <t>0.069824 Y</t>
  </si>
  <si>
    <t>0.789691 X</t>
  </si>
  <si>
    <t>0.063304 Z</t>
  </si>
  <si>
    <t>0.780872 X</t>
  </si>
  <si>
    <t>0.0916419 Z</t>
  </si>
  <si>
    <t>0.0659173 Y</t>
  </si>
  <si>
    <t>0.785289 X</t>
  </si>
  <si>
    <t>0.0585737 Z</t>
  </si>
  <si>
    <t>0.0978159 Y</t>
  </si>
  <si>
    <t>0.769262 X</t>
  </si>
  <si>
    <t>0.0809626 Z</t>
  </si>
  <si>
    <t>0.0708468 Y</t>
  </si>
  <si>
    <t>0.769492 X</t>
  </si>
  <si>
    <t>0.0677615 Z</t>
  </si>
  <si>
    <t>0.0812126 Y</t>
  </si>
  <si>
    <t>0.778356 X</t>
  </si>
  <si>
    <t>0.0843015 Z</t>
  </si>
  <si>
    <t>0.0685647 Y</t>
  </si>
  <si>
    <t>0.78465 X</t>
  </si>
  <si>
    <t>0.0867264 Z</t>
  </si>
  <si>
    <t>0.0589394 Y</t>
  </si>
  <si>
    <t>0.76255 X</t>
  </si>
  <si>
    <t>0.0744874 Z</t>
  </si>
  <si>
    <t>0.0920284 Y</t>
  </si>
  <si>
    <t>0.793022 X</t>
  </si>
  <si>
    <t>0.0638554 Z</t>
  </si>
  <si>
    <t>0.084746 Y</t>
  </si>
  <si>
    <t>0.772698 X</t>
  </si>
  <si>
    <t>0.0769337 Z</t>
  </si>
  <si>
    <t>0.0753471 Y</t>
  </si>
  <si>
    <t>0.777764 X</t>
  </si>
  <si>
    <t>0.0754087 Z</t>
  </si>
  <si>
    <t>0.073102 Y</t>
  </si>
  <si>
    <t>0.778758 X</t>
  </si>
  <si>
    <t>0.0783846 Z</t>
  </si>
  <si>
    <t>0.0711084 Y</t>
  </si>
  <si>
    <t>0.777425 X</t>
  </si>
  <si>
    <t>0.0706584 Z</t>
  </si>
  <si>
    <t>0.0728198 Y</t>
  </si>
  <si>
    <t>0.782536 X</t>
  </si>
  <si>
    <t>0.0704421 Z</t>
  </si>
  <si>
    <t>0.0721153 Y</t>
  </si>
  <si>
    <t>0.772857 X</t>
  </si>
  <si>
    <t>0.0799295 Z</t>
  </si>
  <si>
    <t>0.0731473 Y</t>
  </si>
  <si>
    <t>0.777059 X</t>
  </si>
  <si>
    <t>0.0764136 Z</t>
  </si>
  <si>
    <t>0.0737125 Y</t>
  </si>
  <si>
    <t>0.0756044 Z</t>
  </si>
  <si>
    <t>0.0774609 Y</t>
  </si>
  <si>
    <t>0.77861 X</t>
  </si>
  <si>
    <t>0.0696995 Z</t>
  </si>
  <si>
    <t>0.0745874 Y</t>
  </si>
  <si>
    <t>0.776037 X</t>
  </si>
  <si>
    <t>0.0685447 Z</t>
  </si>
  <si>
    <t>0.0773383 Y</t>
  </si>
  <si>
    <t>0.777001 X</t>
  </si>
  <si>
    <t>0.0762563 Z</t>
  </si>
  <si>
    <t>0.0781219 Y</t>
  </si>
  <si>
    <t>0.772167 X</t>
  </si>
  <si>
    <t>0.073563 Z</t>
  </si>
  <si>
    <t>0.0750629 Y</t>
  </si>
  <si>
    <t>0.773641 X</t>
  </si>
  <si>
    <t>0.0791755 Z</t>
  </si>
  <si>
    <t>0.0709966 Y</t>
  </si>
  <si>
    <t>0.782393 X</t>
  </si>
  <si>
    <t>0.0704316 Z</t>
  </si>
  <si>
    <t>0.0726003 Y</t>
  </si>
  <si>
    <t>0.772013 X</t>
  </si>
  <si>
    <t>0.0721788 Z</t>
  </si>
  <si>
    <t>0.0685526 Y</t>
  </si>
  <si>
    <t>0.769371 X</t>
  </si>
  <si>
    <t>0.0818099 Z</t>
  </si>
  <si>
    <t>0.0733956 Y</t>
  </si>
  <si>
    <t>0.775885 X</t>
  </si>
  <si>
    <t>0.0793909 Z</t>
  </si>
  <si>
    <t>0.0716682 Y</t>
  </si>
  <si>
    <t>0.779239 X</t>
  </si>
  <si>
    <t>0.0787901 Z</t>
  </si>
  <si>
    <t>0.0671022 Y</t>
  </si>
  <si>
    <t>0.766974 X</t>
  </si>
  <si>
    <t>0.0845661 Z</t>
  </si>
  <si>
    <t>0.0740632 Y</t>
  </si>
  <si>
    <t>0.777309 X</t>
  </si>
  <si>
    <t>0.074355 Z</t>
  </si>
  <si>
    <t>0.0715425 Y</t>
  </si>
  <si>
    <t>0.773932 X</t>
  </si>
  <si>
    <t>0.0787621 Z</t>
  </si>
  <si>
    <t>0.0690616 Y</t>
  </si>
  <si>
    <t>0.778119 X</t>
  </si>
  <si>
    <t>0.072118 Z</t>
  </si>
  <si>
    <t>0.0867303 Y</t>
  </si>
  <si>
    <t>0.778551 X</t>
  </si>
  <si>
    <t>0.0677734 Z</t>
  </si>
  <si>
    <t>0.075676 Y</t>
  </si>
  <si>
    <t>0.774277 X</t>
  </si>
  <si>
    <t>0.0730335 Z</t>
  </si>
  <si>
    <t>0.0739682 Y</t>
  </si>
  <si>
    <t>0.774003 X</t>
  </si>
  <si>
    <t>0.0751043 Z</t>
  </si>
  <si>
    <t>0.0779457 Y</t>
  </si>
  <si>
    <t>0.774318 X</t>
  </si>
  <si>
    <t>0.0779645 Z</t>
  </si>
  <si>
    <t>0.0743204 Y</t>
  </si>
  <si>
    <t>0.770102 X</t>
  </si>
  <si>
    <t>0.0802466 Z</t>
  </si>
  <si>
    <t>0.0730924 Y</t>
  </si>
  <si>
    <t>0.0729829 Z</t>
  </si>
  <si>
    <t>0.0701092 Y</t>
  </si>
  <si>
    <t>0.771588 X</t>
  </si>
  <si>
    <t>0.0763348 Z</t>
  </si>
  <si>
    <t>0.0816778 Y</t>
  </si>
  <si>
    <t>0.774524 X</t>
  </si>
  <si>
    <t>0.0751243 Z</t>
  </si>
  <si>
    <t>0.0750772 Y</t>
  </si>
  <si>
    <t>0.777005 X</t>
  </si>
  <si>
    <t>0.0692669 Z</t>
  </si>
  <si>
    <t>0.0722131 Y</t>
  </si>
  <si>
    <t>0.781988 X</t>
  </si>
  <si>
    <t>0.0656709 Z</t>
  </si>
  <si>
    <t>0.0754292 Y</t>
  </si>
  <si>
    <t>0.769577 X</t>
  </si>
  <si>
    <t>0.0725934 Z</t>
  </si>
  <si>
    <t>0.0749167 Y</t>
  </si>
  <si>
    <t>0.777147 X</t>
  </si>
  <si>
    <t>0.0697235 Z</t>
  </si>
  <si>
    <t>0.0729363 Y</t>
  </si>
  <si>
    <t>0.778452 X</t>
  </si>
  <si>
    <t>0.0784733 Z</t>
  </si>
  <si>
    <t>0.0689749 Y</t>
  </si>
  <si>
    <t>0.7719 X</t>
  </si>
  <si>
    <t>0.0785046 Z</t>
  </si>
  <si>
    <t>0.0794646 Y</t>
  </si>
  <si>
    <t>0.772987 X</t>
  </si>
  <si>
    <t>0.0741166 Z</t>
  </si>
  <si>
    <t>0.0765324 Y</t>
  </si>
  <si>
    <t>0.773238 X</t>
  </si>
  <si>
    <t>0.0799021 Z</t>
  </si>
  <si>
    <t>0.0749862 Y</t>
  </si>
  <si>
    <t>0.771924 X</t>
  </si>
  <si>
    <t>0.0694833 Z</t>
  </si>
  <si>
    <t>0.0750983 Y</t>
  </si>
  <si>
    <t>0.775863 X</t>
  </si>
  <si>
    <t>0.0756477 Z</t>
  </si>
  <si>
    <t>0.0775486 Y</t>
  </si>
  <si>
    <t>0.774624 X</t>
  </si>
  <si>
    <t>0.0823828 Z</t>
  </si>
  <si>
    <t>0.0722423 Y</t>
  </si>
  <si>
    <t>0.777219 X</t>
  </si>
  <si>
    <t>0.0775311 Z</t>
  </si>
  <si>
    <t>0.0759605 Y</t>
  </si>
  <si>
    <t>0.776745 X</t>
  </si>
  <si>
    <t>0.0752663 Z</t>
  </si>
  <si>
    <t>0.066398 Y</t>
  </si>
  <si>
    <t>0.773248 X</t>
  </si>
  <si>
    <t>0.0775739 Z</t>
  </si>
  <si>
    <t>0.0770128 Y</t>
  </si>
  <si>
    <t>0.776552 X</t>
  </si>
  <si>
    <t>0.0724968 Z</t>
  </si>
  <si>
    <t>0.0701655 Y</t>
  </si>
  <si>
    <t>0.776682 X</t>
  </si>
  <si>
    <t>0.0756624 Z</t>
  </si>
  <si>
    <t>0.0699874 Y</t>
  </si>
  <si>
    <t>0.772038 X</t>
  </si>
  <si>
    <t>0.0721632 Z</t>
  </si>
  <si>
    <t>0.0779623 Y</t>
  </si>
  <si>
    <t>0.774131 X</t>
  </si>
  <si>
    <t>0.0742578 Z</t>
  </si>
  <si>
    <t>0.0709235 Y</t>
  </si>
  <si>
    <t>0.776711 X</t>
  </si>
  <si>
    <t>0.0764549 Z</t>
  </si>
  <si>
    <t>0.0726967 Y</t>
  </si>
  <si>
    <t>0.775183 X</t>
  </si>
  <si>
    <t>0.0683686 Z</t>
  </si>
  <si>
    <t>0.0752097 Y</t>
  </si>
  <si>
    <t>0.777307 X</t>
  </si>
  <si>
    <t>0.0740332 Z</t>
  </si>
  <si>
    <t>0.077031 Y</t>
  </si>
  <si>
    <t>0.773648 X</t>
  </si>
  <si>
    <t>0.0692193 Z</t>
  </si>
  <si>
    <t>0.0842133 Y</t>
  </si>
  <si>
    <t>0.776725 X</t>
  </si>
  <si>
    <t>0.0758762 Z</t>
  </si>
  <si>
    <t>0.0728796 Y</t>
  </si>
  <si>
    <t>0.779102 X</t>
  </si>
  <si>
    <t>0.0739081 Z</t>
  </si>
  <si>
    <t>0.0753477 Y</t>
  </si>
  <si>
    <t>0.771463 X</t>
  </si>
  <si>
    <t>0.0788201 Z</t>
  </si>
  <si>
    <t>0.0734358 Y</t>
  </si>
  <si>
    <t>0.778024 X</t>
  </si>
  <si>
    <t>0.0751172 Z</t>
  </si>
  <si>
    <t>0.0701633 Y</t>
  </si>
  <si>
    <t>0.0740294 Z</t>
  </si>
  <si>
    <t>0.0789068 Y</t>
  </si>
  <si>
    <t>0.77251 X</t>
  </si>
  <si>
    <t>0.0785625 Z</t>
  </si>
  <si>
    <t>0.0711364 Y</t>
  </si>
  <si>
    <t>0.777101 X</t>
  </si>
  <si>
    <t>0.0712212 Z</t>
  </si>
  <si>
    <t>0.0752985 Y</t>
  </si>
  <si>
    <t>0.778059 X</t>
  </si>
  <si>
    <t>0.0712783 Z</t>
  </si>
  <si>
    <t>0.0738286 Y</t>
  </si>
  <si>
    <t>0.77887 X</t>
  </si>
  <si>
    <t>0.0748663 Z</t>
  </si>
  <si>
    <t>0.0724743 Y</t>
  </si>
  <si>
    <t>0.775212 X</t>
  </si>
  <si>
    <t>0.0737003 Z</t>
  </si>
  <si>
    <t>0.0786885 Y</t>
  </si>
  <si>
    <t>0.777477 X</t>
  </si>
  <si>
    <t>0.0766318 Z</t>
  </si>
  <si>
    <t>0.0732977 Y</t>
  </si>
  <si>
    <t>0.774047 X</t>
  </si>
  <si>
    <t>0.0737586 Z</t>
  </si>
  <si>
    <t>0.0730917 Y</t>
  </si>
  <si>
    <t>0.779593 X</t>
  </si>
  <si>
    <t>0.0735212 Z</t>
  </si>
  <si>
    <t>0.0714043 Y</t>
  </si>
  <si>
    <t>0.772834 X</t>
  </si>
  <si>
    <t>0.0690364 Z</t>
  </si>
  <si>
    <t>0.776187 X</t>
  </si>
  <si>
    <t>0.0808178 Z</t>
  </si>
  <si>
    <t>0.0715528 Y</t>
  </si>
  <si>
    <t>0.777118 X</t>
  </si>
  <si>
    <t>0.0715783 Z</t>
  </si>
  <si>
    <t>0.0773344 Y</t>
  </si>
  <si>
    <t>0.778946 X</t>
  </si>
  <si>
    <t>0.0777627 Z</t>
  </si>
  <si>
    <t>0.0682086 Y</t>
  </si>
  <si>
    <t>0.773353 X</t>
  </si>
  <si>
    <t>0.0782421 Z</t>
  </si>
  <si>
    <t>0.076234 Y</t>
  </si>
  <si>
    <t>0.776066 X</t>
  </si>
  <si>
    <t>0.0698233 Z</t>
  </si>
  <si>
    <t>0.0740237 Y</t>
  </si>
  <si>
    <t>0.77023 X</t>
  </si>
  <si>
    <t>0.0767257 Z</t>
  </si>
  <si>
    <t>0.0830644 Y</t>
  </si>
  <si>
    <t>0.776468 X</t>
  </si>
  <si>
    <t>0.0702239 Z</t>
  </si>
  <si>
    <t>0.0771936 Y</t>
  </si>
  <si>
    <t>0.778001 X</t>
  </si>
  <si>
    <t>0.0742319 Z</t>
  </si>
  <si>
    <t>0.0688406 Y</t>
  </si>
  <si>
    <t>0.779871 X</t>
  </si>
  <si>
    <t>0.0736241 Z</t>
  </si>
  <si>
    <t>0.0712955 Y</t>
  </si>
  <si>
    <t>0.77361 X</t>
  </si>
  <si>
    <t>0.0836707 Z</t>
  </si>
  <si>
    <t>0.0716934 Y</t>
  </si>
  <si>
    <t>0.776306 X</t>
  </si>
  <si>
    <t>0.0755763 Z</t>
  </si>
  <si>
    <t>0.0746551 Y</t>
  </si>
  <si>
    <t>0.774854 X</t>
  </si>
  <si>
    <t>0.0753137 Z</t>
  </si>
  <si>
    <t>0.070681 Y</t>
  </si>
  <si>
    <t>0.776063 X</t>
  </si>
  <si>
    <t>0.0747217 Z</t>
  </si>
  <si>
    <t>0.0756347 Y</t>
  </si>
  <si>
    <t>0.777979 X</t>
  </si>
  <si>
    <t>0.0764721 Z</t>
  </si>
  <si>
    <t>0.0712947 Y</t>
  </si>
  <si>
    <t>0.776534 X</t>
  </si>
  <si>
    <t>0.0678506 Z</t>
  </si>
  <si>
    <t>0.079163 Y</t>
  </si>
  <si>
    <t>0.772274 X</t>
  </si>
  <si>
    <t>0.0780021 Z</t>
  </si>
  <si>
    <t>0.0757684 Y</t>
  </si>
  <si>
    <t>0.778197 X</t>
  </si>
  <si>
    <t>0.076666 Z</t>
  </si>
  <si>
    <t>0.0705724 Y</t>
  </si>
  <si>
    <t>0.772832 X</t>
  </si>
  <si>
    <t>0.0760708 Z</t>
  </si>
  <si>
    <t>0.074635 Y</t>
  </si>
  <si>
    <t>0.0738465 Z</t>
  </si>
  <si>
    <t>0.0717737 Y</t>
  </si>
  <si>
    <t>0.778504 X</t>
  </si>
  <si>
    <t>0.0718804 Z</t>
  </si>
  <si>
    <t>0.0761385 Y</t>
  </si>
  <si>
    <t>0.766726 X</t>
  </si>
  <si>
    <t>0.0760381 Z</t>
  </si>
  <si>
    <t>0.0765205 Y</t>
  </si>
  <si>
    <t>0.779106 X</t>
  </si>
  <si>
    <t>0.0706674 Z</t>
  </si>
  <si>
    <t>0.0747923 Y</t>
  </si>
  <si>
    <t>0.773742 X</t>
  </si>
  <si>
    <t>0.0762221 Z</t>
  </si>
  <si>
    <t>0.0758479 Y</t>
  </si>
  <si>
    <t>0.770956 X</t>
  </si>
  <si>
    <t>0.0710318 Z</t>
  </si>
  <si>
    <t>0.0836736 Y</t>
  </si>
  <si>
    <t>0.778888 X</t>
  </si>
  <si>
    <t>0.074374 Z</t>
  </si>
  <si>
    <t>0.0778391 Y</t>
  </si>
  <si>
    <t>0.778264 X</t>
  </si>
  <si>
    <t>0.0753415 Z</t>
  </si>
  <si>
    <t>0.0723842 Y</t>
  </si>
  <si>
    <t>0.775846 X</t>
  </si>
  <si>
    <t>0.0691987 Z</t>
  </si>
  <si>
    <t>0.076855 Y</t>
  </si>
  <si>
    <t>0.781519 X</t>
  </si>
  <si>
    <t>0.073107 Z</t>
  </si>
  <si>
    <t>0.0735987 Y</t>
  </si>
  <si>
    <t>0.779527 X</t>
  </si>
  <si>
    <t>0.0717016 Z</t>
  </si>
  <si>
    <t>0.0721763 Y</t>
  </si>
  <si>
    <t>0.77298 X</t>
  </si>
  <si>
    <t>0.0791451 Z</t>
  </si>
  <si>
    <t>0.0748727 Y</t>
  </si>
  <si>
    <t>0.778417 X</t>
  </si>
  <si>
    <t>0.0738395 Z</t>
  </si>
  <si>
    <t>0.0819095 Z</t>
  </si>
  <si>
    <t>0.0656567 Y</t>
  </si>
  <si>
    <t>0.773266 X</t>
  </si>
  <si>
    <t>0.0799914 Z</t>
  </si>
  <si>
    <t>0.0685903 Y</t>
  </si>
  <si>
    <t>0.776896 X</t>
  </si>
  <si>
    <t>0.0745545 Z</t>
  </si>
  <si>
    <t>0.0741295 Y</t>
  </si>
  <si>
    <t>0.776391 X</t>
  </si>
  <si>
    <t>0.0730638 Z</t>
  </si>
  <si>
    <t>0.0729448 Y</t>
  </si>
  <si>
    <t>0.777936 X</t>
  </si>
  <si>
    <t>0.0778166 Z</t>
  </si>
  <si>
    <t>0.076072 Y</t>
  </si>
  <si>
    <t>0.778714 X</t>
  </si>
  <si>
    <t>0.0693505 Z</t>
  </si>
  <si>
    <t>0.0737654 Y</t>
  </si>
  <si>
    <t>0.777265 X</t>
  </si>
  <si>
    <t>0.0760274 Z</t>
  </si>
  <si>
    <t>0.0754152 Y</t>
  </si>
  <si>
    <t>0.781855 X</t>
  </si>
  <si>
    <t>0.0720931 Z</t>
  </si>
  <si>
    <t>0.0669503 Y</t>
  </si>
  <si>
    <t>0.774069 X</t>
  </si>
  <si>
    <t>0.0737954 Z</t>
  </si>
  <si>
    <t>0.0791573 Y</t>
  </si>
  <si>
    <t>0.775552 X</t>
  </si>
  <si>
    <t>0.0779046 Z</t>
  </si>
  <si>
    <t>0.0768275 Y</t>
  </si>
  <si>
    <t>0.770516 X</t>
  </si>
  <si>
    <t>0.076759 Z</t>
  </si>
  <si>
    <t>0.0731097 Y</t>
  </si>
  <si>
    <t>0.778936 X</t>
  </si>
  <si>
    <t>0.0699466 Z</t>
  </si>
  <si>
    <t>0.0751034 Y</t>
  </si>
  <si>
    <t>0.769757 X</t>
  </si>
  <si>
    <t>0.0811517 Z</t>
  </si>
  <si>
    <t>0.0767724 Y</t>
  </si>
  <si>
    <t>0.779013 X</t>
  </si>
  <si>
    <t>0.0771824 Z</t>
  </si>
  <si>
    <t>0.0660864 Y</t>
  </si>
  <si>
    <t>0.773591 X</t>
  </si>
  <si>
    <t>0.076256 Z</t>
  </si>
  <si>
    <t>0.070468 Y</t>
  </si>
  <si>
    <t>0.778303 X</t>
  </si>
  <si>
    <t>0.0787793 Z</t>
  </si>
  <si>
    <t>0.0726896 Y</t>
  </si>
  <si>
    <t>0.776073 X</t>
  </si>
  <si>
    <t>0.0745562 Z</t>
  </si>
  <si>
    <t>0.0752124 Y</t>
  </si>
  <si>
    <t>0.772824 X</t>
  </si>
  <si>
    <t>0.0722051 Z</t>
  </si>
  <si>
    <t>0.0726056 Y</t>
  </si>
  <si>
    <t>0.770504 X</t>
  </si>
  <si>
    <t>0.0717259 Z</t>
  </si>
  <si>
    <t>0.0810131 Y</t>
  </si>
  <si>
    <t>0.778095 X</t>
  </si>
  <si>
    <t>0.0696397 Z</t>
  </si>
  <si>
    <t>0.0738743 Y</t>
  </si>
  <si>
    <t>0.773987 X</t>
  </si>
  <si>
    <t>0.0787204 Z</t>
  </si>
  <si>
    <t>0.0778133 Y</t>
  </si>
  <si>
    <t>0.779357 X</t>
  </si>
  <si>
    <t>0.0721182 Z</t>
  </si>
  <si>
    <t>0.0767559 Y</t>
  </si>
  <si>
    <t>0.77926 X</t>
  </si>
  <si>
    <t>0.0727816 Z</t>
  </si>
  <si>
    <t>0.772211 X</t>
  </si>
  <si>
    <t>0.0733682 Z</t>
  </si>
  <si>
    <t>0.0770867 Y</t>
  </si>
  <si>
    <t>0.777091 X</t>
  </si>
  <si>
    <t>0.0696131 Z</t>
  </si>
  <si>
    <t>0.0719318 Y</t>
  </si>
  <si>
    <t>0.775399 X</t>
  </si>
  <si>
    <t>0.0767906 Z</t>
  </si>
  <si>
    <t>0.0674057 Y</t>
  </si>
  <si>
    <t>0.777603 X</t>
  </si>
  <si>
    <t>0.075008 Z</t>
  </si>
  <si>
    <t>0.0712262 Y</t>
  </si>
  <si>
    <t>0.0720727 Z</t>
  </si>
  <si>
    <t>0.0749499 Y</t>
  </si>
  <si>
    <t>0.775931 X</t>
  </si>
  <si>
    <t>0.0779143 Z</t>
  </si>
  <si>
    <t>0.0741594 Y</t>
  </si>
  <si>
    <t>0.779094 X</t>
  </si>
  <si>
    <t>0.078882 Z</t>
  </si>
  <si>
    <t>0.0732739 Y</t>
  </si>
  <si>
    <t>0.772562 X</t>
  </si>
  <si>
    <t>0.0732159 Z</t>
  </si>
  <si>
    <t>0.0752227 Y</t>
  </si>
  <si>
    <t>0.771336 X</t>
  </si>
  <si>
    <t>0.0759163 Z</t>
  </si>
  <si>
    <t>0.0777519 Y</t>
  </si>
  <si>
    <t>0.77428 X</t>
  </si>
  <si>
    <t>0.0724256 Z</t>
  </si>
  <si>
    <t>0.0786326 Y</t>
  </si>
  <si>
    <t>0.774708 X</t>
  </si>
  <si>
    <t>0.0733358 Z</t>
  </si>
  <si>
    <t>0.0805642 Y</t>
  </si>
  <si>
    <t>0.771171 X</t>
  </si>
  <si>
    <t>0.067686 Z</t>
  </si>
  <si>
    <t>0.08326 Y</t>
  </si>
  <si>
    <t>0.781019 X</t>
  </si>
  <si>
    <t>0.0692493 Z</t>
  </si>
  <si>
    <t>0.0808397 Y</t>
  </si>
  <si>
    <t>0.783605 X</t>
  </si>
  <si>
    <t>0.0693113 Z</t>
  </si>
  <si>
    <t>0.075632 Y</t>
  </si>
  <si>
    <t>0.774701 X</t>
  </si>
  <si>
    <t>0.0730508 Z</t>
  </si>
  <si>
    <t>0.0726044 Y</t>
  </si>
  <si>
    <t>0.772677 X</t>
  </si>
  <si>
    <t>0.0767767 Z</t>
  </si>
  <si>
    <t>0.0755991 Y</t>
  </si>
  <si>
    <t>0.07739 Z</t>
  </si>
  <si>
    <t>0.0711473 Y</t>
  </si>
  <si>
    <t>0.77953 X</t>
  </si>
  <si>
    <t>0.0763661 Z</t>
  </si>
  <si>
    <t>0.0649112 Y</t>
  </si>
  <si>
    <t>0.773792 X</t>
  </si>
  <si>
    <t>0.0746385 Z</t>
  </si>
  <si>
    <t>0.0735097 Y</t>
  </si>
  <si>
    <t>0.777658 X</t>
  </si>
  <si>
    <t>0.0688737 Z</t>
  </si>
  <si>
    <t>0.0801214 Y</t>
  </si>
  <si>
    <t>0.775071 X</t>
  </si>
  <si>
    <t>0.0774553 Z</t>
  </si>
  <si>
    <t>0.0777971 Y</t>
  </si>
  <si>
    <t>0.0726082 Z</t>
  </si>
  <si>
    <t>0.0729251 Y</t>
  </si>
  <si>
    <t>0.776555 X</t>
  </si>
  <si>
    <t>0.0755581 Z</t>
  </si>
  <si>
    <t>0.0848638 Y</t>
  </si>
  <si>
    <t>0.779085 X</t>
  </si>
  <si>
    <t>0.0794307 Z</t>
  </si>
  <si>
    <t>0.0741933 Y</t>
  </si>
  <si>
    <t>0.773111 X</t>
  </si>
  <si>
    <t>0.0754281 Z</t>
  </si>
  <si>
    <t>0.0726639 Y</t>
  </si>
  <si>
    <t>0.774153 X</t>
  </si>
  <si>
    <t>0.0722219 Z</t>
  </si>
  <si>
    <t>0.0769722 Y</t>
  </si>
  <si>
    <t>0.0698002 Z</t>
  </si>
  <si>
    <t>0.0728011 Y</t>
  </si>
  <si>
    <t>0.774871 X</t>
  </si>
  <si>
    <t>0.0733629 Z</t>
  </si>
  <si>
    <t>0.0787572 Y</t>
  </si>
  <si>
    <t>0.778217 X</t>
  </si>
  <si>
    <t>0.0807525 Z</t>
  </si>
  <si>
    <t>0.0732534 Y</t>
  </si>
  <si>
    <t>0.775768 X</t>
  </si>
  <si>
    <t>0.076058 Z</t>
  </si>
  <si>
    <t>0.068517 Y</t>
  </si>
  <si>
    <t>0.769704 X</t>
  </si>
  <si>
    <t>0.0818605 Z</t>
  </si>
  <si>
    <t>0.0739891 Y</t>
  </si>
  <si>
    <t>0.769916 X</t>
  </si>
  <si>
    <t>0.0785905 Z</t>
  </si>
  <si>
    <t>0.0745289 Y</t>
  </si>
  <si>
    <t>0.773941 X</t>
  </si>
  <si>
    <t>0.0852044 Z</t>
  </si>
  <si>
    <t>0.0675581 Y</t>
  </si>
  <si>
    <t>0.778569 X</t>
  </si>
  <si>
    <t>0.0718603 Z</t>
  </si>
  <si>
    <t>0.0704826 Y</t>
  </si>
  <si>
    <t>0.779621 X</t>
  </si>
  <si>
    <t>0.0792828 Z</t>
  </si>
  <si>
    <t>0.0753869 Y</t>
  </si>
  <si>
    <t>0.770473 X</t>
  </si>
  <si>
    <t>0.0836615 Z</t>
  </si>
  <si>
    <t>0.0743714 Y</t>
  </si>
  <si>
    <t>0.774449 X</t>
  </si>
  <si>
    <t>0.0783541 Z</t>
  </si>
  <si>
    <t>0.0728762 Y</t>
  </si>
  <si>
    <t>0.771185 X</t>
  </si>
  <si>
    <t>0.0714567 Z</t>
  </si>
  <si>
    <t>0.0813116 Y</t>
  </si>
  <si>
    <t>0.774639 X</t>
  </si>
  <si>
    <t>0.0756228 Z</t>
  </si>
  <si>
    <t>0.0752291 Y</t>
  </si>
  <si>
    <t>0.782441 X</t>
  </si>
  <si>
    <t>0.0755279 Z</t>
  </si>
  <si>
    <t>0.0641392 Y</t>
  </si>
  <si>
    <t>0.767901 X</t>
  </si>
  <si>
    <t>0.0777322 Z</t>
  </si>
  <si>
    <t>0.0766919 Y</t>
  </si>
  <si>
    <t>0.776451 X</t>
  </si>
  <si>
    <t>0.0723558 Z</t>
  </si>
  <si>
    <t>0.0742425 Y</t>
  </si>
  <si>
    <t>0.774423 X</t>
  </si>
  <si>
    <t>0.0806294 Z</t>
  </si>
  <si>
    <t>0.0704627 Y</t>
  </si>
  <si>
    <t>0.767572 X</t>
  </si>
  <si>
    <t>0.0797397 Z</t>
  </si>
  <si>
    <t>0.0815241 Y</t>
  </si>
  <si>
    <t>0.778177 X</t>
  </si>
  <si>
    <t>0.0679131 Z</t>
  </si>
  <si>
    <t>0.0732634 Y</t>
  </si>
  <si>
    <t>0.777395 X</t>
  </si>
  <si>
    <t>0.0691381 Z</t>
  </si>
  <si>
    <t>0.0739739 Y</t>
  </si>
  <si>
    <t>0.776618 X</t>
  </si>
  <si>
    <t>0.0724173 Z</t>
  </si>
  <si>
    <t>0.0789311 Y</t>
  </si>
  <si>
    <t>0.777069 X</t>
  </si>
  <si>
    <t>0.0755509 Z</t>
  </si>
  <si>
    <t>0.075977 Y</t>
  </si>
  <si>
    <t>0.773697 X</t>
  </si>
  <si>
    <t>0.0748375 Z</t>
  </si>
  <si>
    <t>0.0731161 Y</t>
  </si>
  <si>
    <t>0.779187 X</t>
  </si>
  <si>
    <t>0.0704152 Z</t>
  </si>
  <si>
    <t>0.0718595 Y</t>
  </si>
  <si>
    <t>0.774292 X</t>
  </si>
  <si>
    <t>0.0739407 Z</t>
  </si>
  <si>
    <t>0.0794479 Y</t>
  </si>
  <si>
    <t>0.775793 X</t>
  </si>
  <si>
    <t>0.0743222 Z</t>
  </si>
  <si>
    <t>0.0733513 Y</t>
  </si>
  <si>
    <t>0.0714939 Z</t>
  </si>
  <si>
    <t>0.0742702 Y</t>
  </si>
  <si>
    <t>0.773817 X</t>
  </si>
  <si>
    <t>0.0730408 Z</t>
  </si>
  <si>
    <t>0.0772587 Y</t>
  </si>
  <si>
    <t>0.778635 X</t>
  </si>
  <si>
    <t>0.0749344 Z</t>
  </si>
  <si>
    <t>0.0778724 Y</t>
  </si>
  <si>
    <t>0.770419 X</t>
  </si>
  <si>
    <t>0.0761718 Z</t>
  </si>
  <si>
    <t>0.0771239 Y</t>
  </si>
  <si>
    <t>0.771818 X</t>
  </si>
  <si>
    <t>0.0771726 Z</t>
  </si>
  <si>
    <t>0.0786465 Y</t>
  </si>
  <si>
    <t>0.780535 X</t>
  </si>
  <si>
    <t>0.0722126 Z</t>
  </si>
  <si>
    <t>0.0711085 Y</t>
  </si>
  <si>
    <t>0.771115 X</t>
  </si>
  <si>
    <t>0.0798996 Z</t>
  </si>
  <si>
    <t>0.072511 Y</t>
  </si>
  <si>
    <t>0.775968 X</t>
  </si>
  <si>
    <t>0.0710071 Z</t>
  </si>
  <si>
    <t>0.0783154 Y</t>
  </si>
  <si>
    <t>0.780508 X</t>
  </si>
  <si>
    <t>0.0736045 Z</t>
  </si>
  <si>
    <t>0.074395 Y</t>
  </si>
  <si>
    <t>0.772693 X</t>
  </si>
  <si>
    <t>0.0776453 Z</t>
  </si>
  <si>
    <t>0.0766628 Y</t>
  </si>
  <si>
    <t>0.778437 X</t>
  </si>
  <si>
    <t>0.072434 Z</t>
  </si>
  <si>
    <t>0.0684209 Y</t>
  </si>
  <si>
    <t>0.771467 X</t>
  </si>
  <si>
    <t>0.0752021 Z</t>
  </si>
  <si>
    <t>0.0767518 Y</t>
  </si>
  <si>
    <t>0.780537 X</t>
  </si>
  <si>
    <t>0.0759903 Z</t>
  </si>
  <si>
    <t>0.0757705 Y</t>
  </si>
  <si>
    <t>0.770384 X</t>
  </si>
  <si>
    <t>0.0767404 Z</t>
  </si>
  <si>
    <t>0.0756071 Y</t>
  </si>
  <si>
    <t>0.778527 X</t>
  </si>
  <si>
    <t>0.0658804 Z</t>
  </si>
  <si>
    <t>0.0774782 Y</t>
  </si>
  <si>
    <t>0.781075 X</t>
  </si>
  <si>
    <t>0.0773346 Z</t>
  </si>
  <si>
    <t>0.0707519 Y</t>
  </si>
  <si>
    <t>0.774415 X</t>
  </si>
  <si>
    <t>0.0718975 Z</t>
  </si>
  <si>
    <t>0.07422 Y</t>
  </si>
  <si>
    <t>0.779057 X</t>
  </si>
  <si>
    <t>0.0724175 Z</t>
  </si>
  <si>
    <t>0.0798896 Y</t>
  </si>
  <si>
    <t>0.780596 X</t>
  </si>
  <si>
    <t>0.0722333 Z</t>
  </si>
  <si>
    <t>0.0730384 Y</t>
  </si>
  <si>
    <t>0.776575 X</t>
  </si>
  <si>
    <t>0.0712805 Z</t>
  </si>
  <si>
    <t>0.0741563 Y</t>
  </si>
  <si>
    <t>0.776065 X</t>
  </si>
  <si>
    <t>0.0746011 Z</t>
  </si>
  <si>
    <t>0.0721942 Y</t>
  </si>
  <si>
    <t>0.779414 X</t>
  </si>
  <si>
    <t>0.0733765 Z</t>
  </si>
  <si>
    <t>0.0741511 Y</t>
  </si>
  <si>
    <t>0.7778 X</t>
  </si>
  <si>
    <t>0.0736203 Z</t>
  </si>
  <si>
    <t>0.0781029 Y</t>
  </si>
  <si>
    <t>0.0735148 Z</t>
  </si>
  <si>
    <t>0.0668876 Y</t>
  </si>
  <si>
    <t>0.772135 X</t>
  </si>
  <si>
    <t>0.0764182 Z</t>
  </si>
  <si>
    <t>0.0816278 Y</t>
  </si>
  <si>
    <t>0.079138 Z</t>
  </si>
  <si>
    <t>0.0682275 Y</t>
  </si>
  <si>
    <t>0.775561 X</t>
  </si>
  <si>
    <t>0.0727211 Z</t>
  </si>
  <si>
    <t>0.0756472 Y</t>
  </si>
  <si>
    <t>0.771203 X</t>
  </si>
  <si>
    <t>0.0798998 Z</t>
  </si>
  <si>
    <t>0.0707588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</si>
</sst>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111111"/>
      <name val="ヒラギノ角ゴ Pro W3"/>
    </font>
    <font>
      <b/>
      <sz val="12"/>
      <color theme="1"/>
      <name val="Calibri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Calibri"/>
      <family val="2"/>
      <scheme val="minor"/>
    </font>
    <font>
      <sz val="12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3" fillId="0" borderId="0" xfId="0" applyFont="1"/>
    <xf numFmtId="20" fontId="0" fillId="0" borderId="0" xfId="0" applyNumberFormat="1"/>
    <xf numFmtId="20" fontId="3" fillId="0" borderId="0" xfId="0" applyNumberFormat="1" applyFont="1"/>
    <xf numFmtId="0" fontId="4" fillId="0" borderId="0" xfId="0" applyFont="1"/>
    <xf numFmtId="0" fontId="0" fillId="0" borderId="1" xfId="0" applyBorder="1"/>
    <xf numFmtId="20" fontId="3" fillId="0" borderId="1" xfId="0" applyNumberFormat="1" applyFont="1" applyBorder="1"/>
    <xf numFmtId="20" fontId="0" fillId="0" borderId="1" xfId="0" applyNumberFormat="1" applyBorder="1"/>
    <xf numFmtId="0" fontId="6" fillId="0" borderId="1" xfId="0" applyFont="1" applyBorder="1"/>
    <xf numFmtId="0" fontId="5" fillId="0" borderId="1" xfId="0" applyFont="1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" fontId="7" fillId="0" borderId="1" xfId="0" applyNumberFormat="1" applyFont="1" applyBorder="1"/>
    <xf numFmtId="0" fontId="5" fillId="0" borderId="0" xfId="0" applyFont="1"/>
    <xf numFmtId="0" fontId="3" fillId="0" borderId="1" xfId="0" applyFont="1" applyBorder="1"/>
    <xf numFmtId="0" fontId="8" fillId="0" borderId="1" xfId="0" applyFont="1" applyBorder="1"/>
    <xf numFmtId="0" fontId="5" fillId="0" borderId="1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chartsheet" Target="chartsheets/sheet1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MIM (10km:10km)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MeasureCount5000!$B$14:$K$14</c:f>
                <c:numCache>
                  <c:formatCode>General</c:formatCode>
                  <c:ptCount val="10"/>
                  <c:pt idx="0">
                    <c:v>0.0243786003378853</c:v>
                  </c:pt>
                  <c:pt idx="1">
                    <c:v>0.0173706594619354</c:v>
                  </c:pt>
                  <c:pt idx="2">
                    <c:v>0.0138079703901744</c:v>
                  </c:pt>
                  <c:pt idx="3">
                    <c:v>0.00895947743179863</c:v>
                  </c:pt>
                  <c:pt idx="4">
                    <c:v>0.00766952528321004</c:v>
                  </c:pt>
                  <c:pt idx="5">
                    <c:v>0.00585671550337862</c:v>
                  </c:pt>
                  <c:pt idx="6">
                    <c:v>0.00524823417984226</c:v>
                  </c:pt>
                  <c:pt idx="7">
                    <c:v>0.0045201398521316</c:v>
                  </c:pt>
                  <c:pt idx="8">
                    <c:v>0.00380561162393408</c:v>
                  </c:pt>
                  <c:pt idx="9">
                    <c:v>0.00344455033707543</c:v>
                  </c:pt>
                </c:numCache>
              </c:numRef>
            </c:plus>
            <c:minus>
              <c:numRef>
                <c:f>MeasureCount5000!$B$14:$K$14</c:f>
                <c:numCache>
                  <c:formatCode>General</c:formatCode>
                  <c:ptCount val="10"/>
                  <c:pt idx="0">
                    <c:v>0.0243786003378853</c:v>
                  </c:pt>
                  <c:pt idx="1">
                    <c:v>0.0173706594619354</c:v>
                  </c:pt>
                  <c:pt idx="2">
                    <c:v>0.0138079703901744</c:v>
                  </c:pt>
                  <c:pt idx="3">
                    <c:v>0.00895947743179863</c:v>
                  </c:pt>
                  <c:pt idx="4">
                    <c:v>0.00766952528321004</c:v>
                  </c:pt>
                  <c:pt idx="5">
                    <c:v>0.00585671550337862</c:v>
                  </c:pt>
                  <c:pt idx="6">
                    <c:v>0.00524823417984226</c:v>
                  </c:pt>
                  <c:pt idx="7">
                    <c:v>0.0045201398521316</c:v>
                  </c:pt>
                  <c:pt idx="8">
                    <c:v>0.00380561162393408</c:v>
                  </c:pt>
                  <c:pt idx="9">
                    <c:v>0.00344455033707543</c:v>
                  </c:pt>
                </c:numCache>
              </c:numRef>
            </c:minus>
          </c:errBars>
          <c:xVal>
            <c:numRef>
              <c:f>MeasureCount5000!$B$12:$K$12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MeasureCount5000!$B$13:$K$13</c:f>
              <c:numCache>
                <c:formatCode>General</c:formatCode>
                <c:ptCount val="10"/>
                <c:pt idx="0">
                  <c:v>0.7658937</c:v>
                </c:pt>
                <c:pt idx="1">
                  <c:v>0.76938867</c:v>
                </c:pt>
                <c:pt idx="2">
                  <c:v>0.770760483870968</c:v>
                </c:pt>
                <c:pt idx="3">
                  <c:v>0.77484974</c:v>
                </c:pt>
                <c:pt idx="4">
                  <c:v>0.77458447</c:v>
                </c:pt>
                <c:pt idx="5">
                  <c:v>0.774435611111111</c:v>
                </c:pt>
                <c:pt idx="6">
                  <c:v>0.775648439999999</c:v>
                </c:pt>
                <c:pt idx="7">
                  <c:v>0.7756706</c:v>
                </c:pt>
                <c:pt idx="8">
                  <c:v>0.77555619</c:v>
                </c:pt>
                <c:pt idx="9">
                  <c:v>0.77550616</c:v>
                </c:pt>
              </c:numCache>
            </c:numRef>
          </c:yVal>
          <c:smooth val="1"/>
        </c:ser>
        <c:ser>
          <c:idx val="1"/>
          <c:order val="1"/>
          <c:spPr>
            <a:ln w="28575" cmpd="sng"/>
            <a:effectLst/>
          </c:spPr>
          <c:marker>
            <c:symbol val="square"/>
            <c:size val="6"/>
            <c:spPr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MeasureCount5000!$B$12:$K$12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MeasureCount5000!$B$15:$K$15</c:f>
              <c:numCache>
                <c:formatCode>General</c:formatCode>
                <c:ptCount val="10"/>
                <c:pt idx="0">
                  <c:v>0.822687</c:v>
                </c:pt>
                <c:pt idx="1">
                  <c:v>0.808972</c:v>
                </c:pt>
                <c:pt idx="2">
                  <c:v>0.803545</c:v>
                </c:pt>
                <c:pt idx="3">
                  <c:v>0.802668</c:v>
                </c:pt>
                <c:pt idx="4">
                  <c:v>0.793628</c:v>
                </c:pt>
                <c:pt idx="5">
                  <c:v>0.788356</c:v>
                </c:pt>
                <c:pt idx="6">
                  <c:v>0.786954</c:v>
                </c:pt>
                <c:pt idx="7">
                  <c:v>0.789728</c:v>
                </c:pt>
                <c:pt idx="8">
                  <c:v>0.784068</c:v>
                </c:pt>
                <c:pt idx="9">
                  <c:v>0.783605</c:v>
                </c:pt>
              </c:numCache>
            </c:numRef>
          </c:yVal>
          <c:smooth val="1"/>
        </c:ser>
        <c:ser>
          <c:idx val="2"/>
          <c:order val="2"/>
          <c:spPr>
            <a:ln w="28575" cmpd="sng"/>
            <a:effectLst/>
          </c:spPr>
          <c:marker>
            <c:symbol val="triangle"/>
            <c:size val="6"/>
            <c:spPr>
              <a:solidFill>
                <a:schemeClr val="accent3"/>
              </a:solidFill>
              <a:effectLst/>
            </c:spPr>
          </c:marker>
          <c:xVal>
            <c:numRef>
              <c:f>MeasureCount5000!$B$12:$K$12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MeasureCount5000!$B$16:$K$16</c:f>
              <c:numCache>
                <c:formatCode>General</c:formatCode>
                <c:ptCount val="10"/>
                <c:pt idx="0">
                  <c:v>0.715029</c:v>
                </c:pt>
                <c:pt idx="1">
                  <c:v>0.723285</c:v>
                </c:pt>
                <c:pt idx="2">
                  <c:v>0.740632</c:v>
                </c:pt>
                <c:pt idx="3">
                  <c:v>0.751405</c:v>
                </c:pt>
                <c:pt idx="4">
                  <c:v>0.752183</c:v>
                </c:pt>
                <c:pt idx="5">
                  <c:v>0.76263</c:v>
                </c:pt>
                <c:pt idx="6">
                  <c:v>0.761507</c:v>
                </c:pt>
                <c:pt idx="7">
                  <c:v>0.766676</c:v>
                </c:pt>
                <c:pt idx="8">
                  <c:v>0.764506</c:v>
                </c:pt>
                <c:pt idx="9">
                  <c:v>0.767572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79816"/>
        <c:axId val="2117203496"/>
      </c:scatterChart>
      <c:valAx>
        <c:axId val="211727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03496"/>
        <c:crosses val="autoZero"/>
        <c:crossBetween val="midCat"/>
      </c:valAx>
      <c:valAx>
        <c:axId val="211720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7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memChange_dm!$I$44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memChange_dm!$J$44:$M$44</c:f>
              <c:numCache>
                <c:formatCode>General</c:formatCode>
                <c:ptCount val="4"/>
                <c:pt idx="0">
                  <c:v>0.0</c:v>
                </c:pt>
                <c:pt idx="1">
                  <c:v>0.00923772</c:v>
                </c:pt>
                <c:pt idx="2">
                  <c:v>0.00195431</c:v>
                </c:pt>
                <c:pt idx="3">
                  <c:v>-0.000725476</c:v>
                </c:pt>
              </c:numCache>
            </c:numRef>
          </c:val>
        </c:ser>
        <c:ser>
          <c:idx val="1"/>
          <c:order val="1"/>
          <c:tx>
            <c:strRef>
              <c:f>memChange_dm!$I$45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memChange_dm!$J$45:$M$45</c:f>
              <c:numCache>
                <c:formatCode>General</c:formatCode>
                <c:ptCount val="4"/>
                <c:pt idx="0">
                  <c:v>-0.00923772</c:v>
                </c:pt>
                <c:pt idx="1">
                  <c:v>0.0</c:v>
                </c:pt>
                <c:pt idx="2">
                  <c:v>-0.00256597</c:v>
                </c:pt>
                <c:pt idx="3">
                  <c:v>-0.0146674</c:v>
                </c:pt>
              </c:numCache>
            </c:numRef>
          </c:val>
        </c:ser>
        <c:ser>
          <c:idx val="2"/>
          <c:order val="2"/>
          <c:tx>
            <c:strRef>
              <c:f>memChange_dm!$I$46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memChange_dm!$J$46:$M$46</c:f>
              <c:numCache>
                <c:formatCode>General</c:formatCode>
                <c:ptCount val="4"/>
                <c:pt idx="0">
                  <c:v>-0.00195431</c:v>
                </c:pt>
                <c:pt idx="1">
                  <c:v>0.00256597</c:v>
                </c:pt>
                <c:pt idx="2">
                  <c:v>0.0</c:v>
                </c:pt>
                <c:pt idx="3">
                  <c:v>0.00227888</c:v>
                </c:pt>
              </c:numCache>
            </c:numRef>
          </c:val>
        </c:ser>
        <c:ser>
          <c:idx val="3"/>
          <c:order val="3"/>
          <c:tx>
            <c:strRef>
              <c:f>memChange_dm!$I$47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memChange_dm!$J$43:$M$43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memChange_dm!$J$47:$M$47</c:f>
              <c:numCache>
                <c:formatCode>General</c:formatCode>
                <c:ptCount val="4"/>
                <c:pt idx="0">
                  <c:v>0.000725476</c:v>
                </c:pt>
                <c:pt idx="1">
                  <c:v>0.0146674</c:v>
                </c:pt>
                <c:pt idx="2">
                  <c:v>-0.00227888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420280"/>
        <c:axId val="2117423400"/>
        <c:axId val="2117426520"/>
      </c:bar3DChart>
      <c:catAx>
        <c:axId val="21174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23400"/>
        <c:crosses val="autoZero"/>
        <c:auto val="1"/>
        <c:lblAlgn val="ctr"/>
        <c:lblOffset val="100"/>
        <c:noMultiLvlLbl val="0"/>
      </c:catAx>
      <c:valAx>
        <c:axId val="211742340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20280"/>
        <c:crosses val="autoZero"/>
        <c:crossBetween val="between"/>
      </c:valAx>
      <c:serAx>
        <c:axId val="211742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2340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memChange_dm!$H$63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memChange_dm!$I$63:$L$63</c:f>
              <c:numCache>
                <c:formatCode>General</c:formatCode>
                <c:ptCount val="4"/>
                <c:pt idx="0">
                  <c:v>0.243558</c:v>
                </c:pt>
                <c:pt idx="1">
                  <c:v>0.00856393</c:v>
                </c:pt>
                <c:pt idx="2">
                  <c:v>-0.0085922</c:v>
                </c:pt>
                <c:pt idx="3">
                  <c:v>-0.000121879</c:v>
                </c:pt>
              </c:numCache>
            </c:numRef>
          </c:val>
        </c:ser>
        <c:ser>
          <c:idx val="1"/>
          <c:order val="1"/>
          <c:tx>
            <c:strRef>
              <c:f>memChange_dm!$H$64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memChange_dm!$I$64:$L$64</c:f>
              <c:numCache>
                <c:formatCode>General</c:formatCode>
                <c:ptCount val="4"/>
                <c:pt idx="0">
                  <c:v>0.00856393</c:v>
                </c:pt>
                <c:pt idx="1">
                  <c:v>0.254601</c:v>
                </c:pt>
                <c:pt idx="2">
                  <c:v>0.0129268</c:v>
                </c:pt>
                <c:pt idx="3">
                  <c:v>0.0104215</c:v>
                </c:pt>
              </c:numCache>
            </c:numRef>
          </c:val>
        </c:ser>
        <c:ser>
          <c:idx val="2"/>
          <c:order val="2"/>
          <c:tx>
            <c:strRef>
              <c:f>memChange_dm!$H$65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memChange_dm!$I$65:$L$65</c:f>
              <c:numCache>
                <c:formatCode>General</c:formatCode>
                <c:ptCount val="4"/>
                <c:pt idx="0">
                  <c:v>-0.0085922</c:v>
                </c:pt>
                <c:pt idx="1">
                  <c:v>0.0129268</c:v>
                </c:pt>
                <c:pt idx="2">
                  <c:v>0.244479</c:v>
                </c:pt>
                <c:pt idx="3">
                  <c:v>0.00363119</c:v>
                </c:pt>
              </c:numCache>
            </c:numRef>
          </c:val>
        </c:ser>
        <c:ser>
          <c:idx val="3"/>
          <c:order val="3"/>
          <c:tx>
            <c:strRef>
              <c:f>memChange_dm!$H$66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memChange_dm!$I$62:$L$62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memChange_dm!$I$66:$L$66</c:f>
              <c:numCache>
                <c:formatCode>General</c:formatCode>
                <c:ptCount val="4"/>
                <c:pt idx="0">
                  <c:v>-0.000121879</c:v>
                </c:pt>
                <c:pt idx="1">
                  <c:v>0.0104215</c:v>
                </c:pt>
                <c:pt idx="2">
                  <c:v>0.00363119</c:v>
                </c:pt>
                <c:pt idx="3">
                  <c:v>0.257362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042920"/>
        <c:axId val="2032046040"/>
        <c:axId val="2032049160"/>
      </c:bar3DChart>
      <c:catAx>
        <c:axId val="20320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46040"/>
        <c:crosses val="autoZero"/>
        <c:auto val="1"/>
        <c:lblAlgn val="ctr"/>
        <c:lblOffset val="100"/>
        <c:noMultiLvlLbl val="0"/>
      </c:catAx>
      <c:valAx>
        <c:axId val="2032046040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42920"/>
        <c:crosses val="autoZero"/>
        <c:crossBetween val="between"/>
      </c:valAx>
      <c:serAx>
        <c:axId val="203204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4604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memChange_dm!$H$68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memChange_dm!$I$68:$L$68</c:f>
              <c:numCache>
                <c:formatCode>General</c:formatCode>
                <c:ptCount val="4"/>
                <c:pt idx="0">
                  <c:v>0.0</c:v>
                </c:pt>
                <c:pt idx="1">
                  <c:v>0.000507117</c:v>
                </c:pt>
                <c:pt idx="2">
                  <c:v>0.00299314</c:v>
                </c:pt>
                <c:pt idx="3">
                  <c:v>0.000752544</c:v>
                </c:pt>
              </c:numCache>
            </c:numRef>
          </c:val>
        </c:ser>
        <c:ser>
          <c:idx val="1"/>
          <c:order val="1"/>
          <c:tx>
            <c:strRef>
              <c:f>memChange_dm!$H$69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memChange_dm!$I$69:$L$69</c:f>
              <c:numCache>
                <c:formatCode>General</c:formatCode>
                <c:ptCount val="4"/>
                <c:pt idx="0">
                  <c:v>-0.000507117</c:v>
                </c:pt>
                <c:pt idx="1">
                  <c:v>0.0</c:v>
                </c:pt>
                <c:pt idx="2">
                  <c:v>-0.00105034</c:v>
                </c:pt>
                <c:pt idx="3">
                  <c:v>-0.0124831</c:v>
                </c:pt>
              </c:numCache>
            </c:numRef>
          </c:val>
        </c:ser>
        <c:ser>
          <c:idx val="2"/>
          <c:order val="2"/>
          <c:tx>
            <c:strRef>
              <c:f>memChange_dm!$H$70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memChange_dm!$I$70:$L$70</c:f>
              <c:numCache>
                <c:formatCode>General</c:formatCode>
                <c:ptCount val="4"/>
                <c:pt idx="0">
                  <c:v>-0.00299314</c:v>
                </c:pt>
                <c:pt idx="1">
                  <c:v>0.00105034</c:v>
                </c:pt>
                <c:pt idx="2">
                  <c:v>0.0</c:v>
                </c:pt>
                <c:pt idx="3">
                  <c:v>0.00245848</c:v>
                </c:pt>
              </c:numCache>
            </c:numRef>
          </c:val>
        </c:ser>
        <c:ser>
          <c:idx val="3"/>
          <c:order val="3"/>
          <c:tx>
            <c:strRef>
              <c:f>memChange_dm!$H$71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memChange_dm!$I$67:$L$67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memChange_dm!$I$71:$L$71</c:f>
              <c:numCache>
                <c:formatCode>General</c:formatCode>
                <c:ptCount val="4"/>
                <c:pt idx="0">
                  <c:v>-0.000752544</c:v>
                </c:pt>
                <c:pt idx="1">
                  <c:v>0.0124831</c:v>
                </c:pt>
                <c:pt idx="2">
                  <c:v>-0.00245848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457336"/>
        <c:axId val="2117460456"/>
        <c:axId val="2117463576"/>
      </c:bar3DChart>
      <c:catAx>
        <c:axId val="21174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60456"/>
        <c:crosses val="autoZero"/>
        <c:auto val="1"/>
        <c:lblAlgn val="ctr"/>
        <c:lblOffset val="100"/>
        <c:noMultiLvlLbl val="0"/>
      </c:catAx>
      <c:valAx>
        <c:axId val="2117460456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57336"/>
        <c:crosses val="autoZero"/>
        <c:crossBetween val="between"/>
      </c:valAx>
      <c:serAx>
        <c:axId val="21174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60456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MM (20km)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/>
            <a:effectLst/>
          </c:spPr>
          <c:marker>
            <c:symbol val="diamond"/>
            <c:size val="6"/>
            <c:spPr>
              <a:solidFill>
                <a:schemeClr val="accent1"/>
              </a:solidFill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MeasureCount5000!$B$4:$K$4</c:f>
                <c:numCache>
                  <c:formatCode>General</c:formatCode>
                  <c:ptCount val="10"/>
                  <c:pt idx="0">
                    <c:v>0.0250374558096485</c:v>
                  </c:pt>
                  <c:pt idx="1">
                    <c:v>0.0170215492896445</c:v>
                  </c:pt>
                  <c:pt idx="2">
                    <c:v>0.0128227591003597</c:v>
                  </c:pt>
                  <c:pt idx="3">
                    <c:v>0.00967727435265559</c:v>
                  </c:pt>
                  <c:pt idx="4">
                    <c:v>0.00771696099827444</c:v>
                  </c:pt>
                  <c:pt idx="5">
                    <c:v>0.00622371051425534</c:v>
                  </c:pt>
                  <c:pt idx="6">
                    <c:v>0.00520182836989054</c:v>
                  </c:pt>
                  <c:pt idx="7">
                    <c:v>0.00487339479814491</c:v>
                  </c:pt>
                  <c:pt idx="8">
                    <c:v>0.00408214422369302</c:v>
                  </c:pt>
                  <c:pt idx="9">
                    <c:v>0.0032694434444975</c:v>
                  </c:pt>
                </c:numCache>
              </c:numRef>
            </c:plus>
            <c:minus>
              <c:numRef>
                <c:f>MeasureCount5000!$B$4:$K$4</c:f>
                <c:numCache>
                  <c:formatCode>General</c:formatCode>
                  <c:ptCount val="10"/>
                  <c:pt idx="0">
                    <c:v>0.0250374558096485</c:v>
                  </c:pt>
                  <c:pt idx="1">
                    <c:v>0.0170215492896445</c:v>
                  </c:pt>
                  <c:pt idx="2">
                    <c:v>0.0128227591003597</c:v>
                  </c:pt>
                  <c:pt idx="3">
                    <c:v>0.00967727435265559</c:v>
                  </c:pt>
                  <c:pt idx="4">
                    <c:v>0.00771696099827444</c:v>
                  </c:pt>
                  <c:pt idx="5">
                    <c:v>0.00622371051425534</c:v>
                  </c:pt>
                  <c:pt idx="6">
                    <c:v>0.00520182836989054</c:v>
                  </c:pt>
                  <c:pt idx="7">
                    <c:v>0.00487339479814491</c:v>
                  </c:pt>
                  <c:pt idx="8">
                    <c:v>0.00408214422369302</c:v>
                  </c:pt>
                  <c:pt idx="9">
                    <c:v>0.0032694434444975</c:v>
                  </c:pt>
                </c:numCache>
              </c:numRef>
            </c:minus>
          </c:errBars>
          <c:xVal>
            <c:numRef>
              <c:f>MeasureCount5000!$B$2:$K$2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MeasureCount5000!$B$3:$K$3</c:f>
              <c:numCache>
                <c:formatCode>General</c:formatCode>
                <c:ptCount val="10"/>
                <c:pt idx="0">
                  <c:v>0.77764171</c:v>
                </c:pt>
                <c:pt idx="1">
                  <c:v>0.77574068</c:v>
                </c:pt>
                <c:pt idx="2">
                  <c:v>0.77586194</c:v>
                </c:pt>
                <c:pt idx="3">
                  <c:v>0.77514518</c:v>
                </c:pt>
                <c:pt idx="4">
                  <c:v>0.77633104</c:v>
                </c:pt>
                <c:pt idx="5">
                  <c:v>0.77676798</c:v>
                </c:pt>
                <c:pt idx="6">
                  <c:v>0.77595279</c:v>
                </c:pt>
                <c:pt idx="7">
                  <c:v>0.7766145</c:v>
                </c:pt>
                <c:pt idx="8">
                  <c:v>0.77595946</c:v>
                </c:pt>
                <c:pt idx="9">
                  <c:v>0.77583626</c:v>
                </c:pt>
              </c:numCache>
            </c:numRef>
          </c:yVal>
          <c:smooth val="1"/>
        </c:ser>
        <c:ser>
          <c:idx val="1"/>
          <c:order val="1"/>
          <c:spPr>
            <a:ln w="28575" cap="rnd" cmpd="sng"/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mpd="sng"/>
              <a:effectLst/>
            </c:spPr>
          </c:marker>
          <c:xVal>
            <c:numRef>
              <c:f>MeasureCount5000!$B$2:$K$2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MeasureCount5000!$B$5:$K$5</c:f>
              <c:numCache>
                <c:formatCode>General</c:formatCode>
                <c:ptCount val="10"/>
                <c:pt idx="0">
                  <c:v>0.829739</c:v>
                </c:pt>
                <c:pt idx="1">
                  <c:v>0.814078</c:v>
                </c:pt>
                <c:pt idx="2">
                  <c:v>0.814537</c:v>
                </c:pt>
                <c:pt idx="3">
                  <c:v>0.797296</c:v>
                </c:pt>
                <c:pt idx="4">
                  <c:v>0.793281</c:v>
                </c:pt>
                <c:pt idx="5">
                  <c:v>0.791021</c:v>
                </c:pt>
                <c:pt idx="6">
                  <c:v>0.787493</c:v>
                </c:pt>
                <c:pt idx="7">
                  <c:v>0.789728</c:v>
                </c:pt>
                <c:pt idx="8">
                  <c:v>0.785107</c:v>
                </c:pt>
                <c:pt idx="9">
                  <c:v>0.782536</c:v>
                </c:pt>
              </c:numCache>
            </c:numRef>
          </c:yVal>
          <c:smooth val="1"/>
        </c:ser>
        <c:ser>
          <c:idx val="2"/>
          <c:order val="2"/>
          <c:spPr>
            <a:ln w="28575" cmpd="sng"/>
            <a:effectLst/>
          </c:spPr>
          <c:marker>
            <c:symbol val="triangle"/>
            <c:size val="6"/>
            <c:spPr>
              <a:solidFill>
                <a:schemeClr val="accent3"/>
              </a:solidFill>
              <a:effectLst/>
            </c:spPr>
          </c:marker>
          <c:xVal>
            <c:numRef>
              <c:f>MeasureCount5000!$B$2:$K$2</c:f>
              <c:numCache>
                <c:formatCode>General</c:formatCode>
                <c:ptCount val="10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25000.0</c:v>
                </c:pt>
                <c:pt idx="6">
                  <c:v>35000.0</c:v>
                </c:pt>
                <c:pt idx="7">
                  <c:v>45000.0</c:v>
                </c:pt>
                <c:pt idx="8">
                  <c:v>55000.0</c:v>
                </c:pt>
                <c:pt idx="9">
                  <c:v>65000.0</c:v>
                </c:pt>
              </c:numCache>
            </c:numRef>
          </c:xVal>
          <c:yVal>
            <c:numRef>
              <c:f>MeasureCount5000!$B$6:$K$6</c:f>
              <c:numCache>
                <c:formatCode>General</c:formatCode>
                <c:ptCount val="10"/>
                <c:pt idx="0">
                  <c:v>0.731005</c:v>
                </c:pt>
                <c:pt idx="1">
                  <c:v>0.726222</c:v>
                </c:pt>
                <c:pt idx="2">
                  <c:v>0.740227</c:v>
                </c:pt>
                <c:pt idx="3">
                  <c:v>0.749174</c:v>
                </c:pt>
                <c:pt idx="4">
                  <c:v>0.755248</c:v>
                </c:pt>
                <c:pt idx="5">
                  <c:v>0.763217</c:v>
                </c:pt>
                <c:pt idx="6">
                  <c:v>0.76421</c:v>
                </c:pt>
                <c:pt idx="7">
                  <c:v>0.766676</c:v>
                </c:pt>
                <c:pt idx="8">
                  <c:v>0.765256</c:v>
                </c:pt>
                <c:pt idx="9">
                  <c:v>0.766726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84104"/>
        <c:axId val="2031991032"/>
      </c:scatterChart>
      <c:valAx>
        <c:axId val="203198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Tomography measurement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991032"/>
        <c:crosses val="autoZero"/>
        <c:crossBetween val="midCat"/>
      </c:valAx>
      <c:valAx>
        <c:axId val="203199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Fidelity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98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measCountChangeData!$H$15:$AA$15</c:f>
              <c:numCache>
                <c:formatCode>0</c:formatCod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 formatCode="General">
                  <c:v>70000.0</c:v>
                </c:pt>
                <c:pt idx="14">
                  <c:v>75000.0</c:v>
                </c:pt>
                <c:pt idx="15" formatCode="General">
                  <c:v>80000.0</c:v>
                </c:pt>
                <c:pt idx="16" formatCode="General">
                  <c:v>85000.0</c:v>
                </c:pt>
                <c:pt idx="17" formatCode="General">
                  <c:v>90000.0</c:v>
                </c:pt>
                <c:pt idx="18" formatCode="General">
                  <c:v>95000.0</c:v>
                </c:pt>
                <c:pt idx="19" formatCode="General">
                  <c:v>100000.0</c:v>
                </c:pt>
              </c:numCache>
            </c:numRef>
          </c:xVal>
          <c:yVal>
            <c:numRef>
              <c:f>measCountChangeData!$H$16:$AA$16</c:f>
              <c:numCache>
                <c:formatCode>General</c:formatCode>
                <c:ptCount val="20"/>
                <c:pt idx="0">
                  <c:v>0.757029</c:v>
                </c:pt>
                <c:pt idx="1">
                  <c:v>0.749652</c:v>
                </c:pt>
                <c:pt idx="2">
                  <c:v>0.75348</c:v>
                </c:pt>
                <c:pt idx="3">
                  <c:v>0.771873</c:v>
                </c:pt>
                <c:pt idx="4">
                  <c:v>0.757729</c:v>
                </c:pt>
                <c:pt idx="5">
                  <c:v>0.760873</c:v>
                </c:pt>
                <c:pt idx="6">
                  <c:v>0.756689</c:v>
                </c:pt>
                <c:pt idx="7">
                  <c:v>0.762309</c:v>
                </c:pt>
                <c:pt idx="8">
                  <c:v>0.760827</c:v>
                </c:pt>
                <c:pt idx="9">
                  <c:v>0.761939</c:v>
                </c:pt>
                <c:pt idx="10">
                  <c:v>0.760791</c:v>
                </c:pt>
                <c:pt idx="11">
                  <c:v>0.76599</c:v>
                </c:pt>
                <c:pt idx="12">
                  <c:v>0.759327</c:v>
                </c:pt>
                <c:pt idx="13">
                  <c:v>0.762048</c:v>
                </c:pt>
                <c:pt idx="14">
                  <c:v>0.759185</c:v>
                </c:pt>
                <c:pt idx="15">
                  <c:v>0.757779</c:v>
                </c:pt>
                <c:pt idx="16">
                  <c:v>0.755351</c:v>
                </c:pt>
                <c:pt idx="17">
                  <c:v>0.757024</c:v>
                </c:pt>
                <c:pt idx="18">
                  <c:v>0.755811</c:v>
                </c:pt>
                <c:pt idx="19">
                  <c:v>0.762613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51720"/>
        <c:axId val="2115141992"/>
      </c:scatterChart>
      <c:valAx>
        <c:axId val="2116351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5141992"/>
        <c:crosses val="autoZero"/>
        <c:crossBetween val="midCat"/>
      </c:valAx>
      <c:valAx>
        <c:axId val="211514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5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measCountChangeData!$H$6:$AA$6</c:f>
              <c:numCache>
                <c:formatCode>0</c:formatCode>
                <c:ptCount val="2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 formatCode="General">
                  <c:v>70000.0</c:v>
                </c:pt>
                <c:pt idx="14">
                  <c:v>75000.0</c:v>
                </c:pt>
                <c:pt idx="15" formatCode="General">
                  <c:v>80000.0</c:v>
                </c:pt>
                <c:pt idx="16" formatCode="General">
                  <c:v>85000.0</c:v>
                </c:pt>
                <c:pt idx="17" formatCode="General">
                  <c:v>90000.0</c:v>
                </c:pt>
                <c:pt idx="18" formatCode="General">
                  <c:v>95000.0</c:v>
                </c:pt>
                <c:pt idx="19" formatCode="General">
                  <c:v>100000.0</c:v>
                </c:pt>
              </c:numCache>
            </c:numRef>
          </c:xVal>
          <c:yVal>
            <c:numRef>
              <c:f>measCountChangeData!$H$7:$AA$7</c:f>
              <c:numCache>
                <c:formatCode>General</c:formatCode>
                <c:ptCount val="20"/>
                <c:pt idx="0">
                  <c:v>0.756834</c:v>
                </c:pt>
                <c:pt idx="1">
                  <c:v>0.752199</c:v>
                </c:pt>
                <c:pt idx="2">
                  <c:v>0.750556</c:v>
                </c:pt>
                <c:pt idx="3">
                  <c:v>0.756949</c:v>
                </c:pt>
                <c:pt idx="4">
                  <c:v>0.757789</c:v>
                </c:pt>
                <c:pt idx="5">
                  <c:v>0.757962</c:v>
                </c:pt>
                <c:pt idx="6">
                  <c:v>0.759032</c:v>
                </c:pt>
                <c:pt idx="7">
                  <c:v>0.762314</c:v>
                </c:pt>
                <c:pt idx="8">
                  <c:v>0.762514</c:v>
                </c:pt>
                <c:pt idx="9">
                  <c:v>0.760693</c:v>
                </c:pt>
                <c:pt idx="10">
                  <c:v>0.759491</c:v>
                </c:pt>
                <c:pt idx="11">
                  <c:v>0.760614</c:v>
                </c:pt>
                <c:pt idx="12">
                  <c:v>0.760685</c:v>
                </c:pt>
                <c:pt idx="13">
                  <c:v>0.759284</c:v>
                </c:pt>
                <c:pt idx="14">
                  <c:v>0.761176</c:v>
                </c:pt>
                <c:pt idx="15">
                  <c:v>0.760247</c:v>
                </c:pt>
                <c:pt idx="16">
                  <c:v>0.760895</c:v>
                </c:pt>
                <c:pt idx="17">
                  <c:v>0.761121</c:v>
                </c:pt>
                <c:pt idx="18">
                  <c:v>0.76057</c:v>
                </c:pt>
                <c:pt idx="19">
                  <c:v>0.760888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97080"/>
        <c:axId val="2113600152"/>
      </c:scatterChart>
      <c:valAx>
        <c:axId val="21135970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3600152"/>
        <c:crosses val="autoZero"/>
        <c:crossBetween val="midCat"/>
      </c:valAx>
      <c:valAx>
        <c:axId val="21136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9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memory error rate to fidelity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memChange!$D$3</c:f>
              <c:strCache>
                <c:ptCount val="1"/>
                <c:pt idx="0">
                  <c:v>1:19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memChange!$D$4:$D$23</c:f>
              <c:numCache>
                <c:formatCode>General</c:formatCode>
                <c:ptCount val="20"/>
                <c:pt idx="0">
                  <c:v>0.92993</c:v>
                </c:pt>
                <c:pt idx="1">
                  <c:v>0.914003</c:v>
                </c:pt>
                <c:pt idx="2">
                  <c:v>0.843151</c:v>
                </c:pt>
                <c:pt idx="3">
                  <c:v>0.778625</c:v>
                </c:pt>
                <c:pt idx="4">
                  <c:v>0.665394</c:v>
                </c:pt>
                <c:pt idx="5">
                  <c:v>0.595975</c:v>
                </c:pt>
                <c:pt idx="6">
                  <c:v>0.520614</c:v>
                </c:pt>
                <c:pt idx="7">
                  <c:v>0.454659</c:v>
                </c:pt>
                <c:pt idx="8">
                  <c:v>0.40926</c:v>
                </c:pt>
                <c:pt idx="9">
                  <c:v>0.388546</c:v>
                </c:pt>
                <c:pt idx="10">
                  <c:v>0.355793</c:v>
                </c:pt>
                <c:pt idx="11">
                  <c:v>0.330849</c:v>
                </c:pt>
                <c:pt idx="12">
                  <c:v>0.314033</c:v>
                </c:pt>
                <c:pt idx="13">
                  <c:v>0.298612</c:v>
                </c:pt>
                <c:pt idx="14">
                  <c:v>0.298334</c:v>
                </c:pt>
                <c:pt idx="15">
                  <c:v>0.291045</c:v>
                </c:pt>
                <c:pt idx="16">
                  <c:v>0.265987</c:v>
                </c:pt>
                <c:pt idx="17">
                  <c:v>0.273913</c:v>
                </c:pt>
                <c:pt idx="18">
                  <c:v>0.256992</c:v>
                </c:pt>
                <c:pt idx="19">
                  <c:v>0.252977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memChange!$E$3</c:f>
              <c:strCache>
                <c:ptCount val="1"/>
                <c:pt idx="0">
                  <c:v>2:18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memChange!$E$4:$E$23</c:f>
              <c:numCache>
                <c:formatCode>General</c:formatCode>
                <c:ptCount val="20"/>
                <c:pt idx="0">
                  <c:v>0.932452</c:v>
                </c:pt>
                <c:pt idx="1">
                  <c:v>0.912367</c:v>
                </c:pt>
                <c:pt idx="2">
                  <c:v>0.856844</c:v>
                </c:pt>
                <c:pt idx="3">
                  <c:v>0.791374</c:v>
                </c:pt>
                <c:pt idx="4">
                  <c:v>0.679507</c:v>
                </c:pt>
                <c:pt idx="5">
                  <c:v>0.599373</c:v>
                </c:pt>
                <c:pt idx="6">
                  <c:v>0.504614</c:v>
                </c:pt>
                <c:pt idx="7">
                  <c:v>0.45756</c:v>
                </c:pt>
                <c:pt idx="8">
                  <c:v>0.412179</c:v>
                </c:pt>
                <c:pt idx="9">
                  <c:v>0.378991</c:v>
                </c:pt>
                <c:pt idx="10">
                  <c:v>0.340621</c:v>
                </c:pt>
                <c:pt idx="11">
                  <c:v>0.351563</c:v>
                </c:pt>
                <c:pt idx="12">
                  <c:v>0.311255</c:v>
                </c:pt>
                <c:pt idx="13">
                  <c:v>0.282735</c:v>
                </c:pt>
                <c:pt idx="14">
                  <c:v>0.286405</c:v>
                </c:pt>
                <c:pt idx="15">
                  <c:v>0.288587</c:v>
                </c:pt>
                <c:pt idx="16">
                  <c:v>0.286779</c:v>
                </c:pt>
                <c:pt idx="17">
                  <c:v>0.270437</c:v>
                </c:pt>
                <c:pt idx="18">
                  <c:v>0.260025</c:v>
                </c:pt>
                <c:pt idx="19">
                  <c:v>0.254154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memChange!$F$3</c:f>
              <c:strCache>
                <c:ptCount val="1"/>
                <c:pt idx="0">
                  <c:v>3:17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memChange!$F$4:$F$23</c:f>
              <c:numCache>
                <c:formatCode>General</c:formatCode>
                <c:ptCount val="20"/>
                <c:pt idx="0">
                  <c:v>0.926885</c:v>
                </c:pt>
                <c:pt idx="1">
                  <c:v>0.913852</c:v>
                </c:pt>
                <c:pt idx="2">
                  <c:v>0.851525</c:v>
                </c:pt>
                <c:pt idx="3">
                  <c:v>0.800332</c:v>
                </c:pt>
                <c:pt idx="4">
                  <c:v>0.67366</c:v>
                </c:pt>
                <c:pt idx="5">
                  <c:v>0.588105</c:v>
                </c:pt>
                <c:pt idx="6">
                  <c:v>0.51659</c:v>
                </c:pt>
                <c:pt idx="7">
                  <c:v>0.453713</c:v>
                </c:pt>
                <c:pt idx="8">
                  <c:v>0.403903</c:v>
                </c:pt>
                <c:pt idx="9">
                  <c:v>0.383875</c:v>
                </c:pt>
                <c:pt idx="10">
                  <c:v>0.341975</c:v>
                </c:pt>
                <c:pt idx="11">
                  <c:v>0.329777</c:v>
                </c:pt>
                <c:pt idx="12">
                  <c:v>0.306205</c:v>
                </c:pt>
                <c:pt idx="13">
                  <c:v>0.305706</c:v>
                </c:pt>
                <c:pt idx="14">
                  <c:v>0.280621</c:v>
                </c:pt>
                <c:pt idx="15">
                  <c:v>0.279996</c:v>
                </c:pt>
                <c:pt idx="16">
                  <c:v>0.271106</c:v>
                </c:pt>
                <c:pt idx="17">
                  <c:v>0.275391</c:v>
                </c:pt>
                <c:pt idx="18">
                  <c:v>0.255793</c:v>
                </c:pt>
                <c:pt idx="19">
                  <c:v>0.244103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memChange!$G$3</c:f>
              <c:strCache>
                <c:ptCount val="1"/>
                <c:pt idx="0">
                  <c:v>4:16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memChange!$G$4:$G$23</c:f>
              <c:numCache>
                <c:formatCode>General</c:formatCode>
                <c:ptCount val="20"/>
                <c:pt idx="0">
                  <c:v>0.933764</c:v>
                </c:pt>
                <c:pt idx="1">
                  <c:v>0.910016</c:v>
                </c:pt>
                <c:pt idx="2">
                  <c:v>0.862116</c:v>
                </c:pt>
                <c:pt idx="3">
                  <c:v>0.782482</c:v>
                </c:pt>
                <c:pt idx="4">
                  <c:v>0.674026</c:v>
                </c:pt>
                <c:pt idx="5">
                  <c:v>0.591147</c:v>
                </c:pt>
                <c:pt idx="6">
                  <c:v>0.515427</c:v>
                </c:pt>
                <c:pt idx="7">
                  <c:v>0.454842</c:v>
                </c:pt>
                <c:pt idx="8">
                  <c:v>0.421701</c:v>
                </c:pt>
                <c:pt idx="9">
                  <c:v>0.373673</c:v>
                </c:pt>
                <c:pt idx="10">
                  <c:v>0.358009</c:v>
                </c:pt>
                <c:pt idx="11">
                  <c:v>0.324579</c:v>
                </c:pt>
                <c:pt idx="12">
                  <c:v>0.312621</c:v>
                </c:pt>
                <c:pt idx="13">
                  <c:v>0.294315</c:v>
                </c:pt>
                <c:pt idx="14">
                  <c:v>0.282542</c:v>
                </c:pt>
                <c:pt idx="15">
                  <c:v>0.268208</c:v>
                </c:pt>
                <c:pt idx="16">
                  <c:v>0.278109</c:v>
                </c:pt>
                <c:pt idx="17">
                  <c:v>0.270711</c:v>
                </c:pt>
                <c:pt idx="18">
                  <c:v>0.261763</c:v>
                </c:pt>
                <c:pt idx="19">
                  <c:v>0.24357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memChange!$H$3</c:f>
              <c:strCache>
                <c:ptCount val="1"/>
                <c:pt idx="0">
                  <c:v>5:15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memChange!$H$4:$H$23</c:f>
              <c:numCache>
                <c:formatCode>General</c:formatCode>
                <c:ptCount val="20"/>
                <c:pt idx="0">
                  <c:v>0.925104</c:v>
                </c:pt>
                <c:pt idx="1">
                  <c:v>0.906622</c:v>
                </c:pt>
                <c:pt idx="2">
                  <c:v>0.852202</c:v>
                </c:pt>
                <c:pt idx="3">
                  <c:v>0.777665</c:v>
                </c:pt>
                <c:pt idx="4">
                  <c:v>0.668393</c:v>
                </c:pt>
                <c:pt idx="5">
                  <c:v>0.582333</c:v>
                </c:pt>
                <c:pt idx="6">
                  <c:v>0.504751</c:v>
                </c:pt>
                <c:pt idx="7">
                  <c:v>0.46242</c:v>
                </c:pt>
                <c:pt idx="8">
                  <c:v>0.407152</c:v>
                </c:pt>
                <c:pt idx="9">
                  <c:v>0.388841</c:v>
                </c:pt>
                <c:pt idx="10">
                  <c:v>0.357902</c:v>
                </c:pt>
                <c:pt idx="11">
                  <c:v>0.329758</c:v>
                </c:pt>
                <c:pt idx="12">
                  <c:v>0.324342</c:v>
                </c:pt>
                <c:pt idx="13">
                  <c:v>0.29605</c:v>
                </c:pt>
                <c:pt idx="14">
                  <c:v>0.291594</c:v>
                </c:pt>
                <c:pt idx="15">
                  <c:v>0.293119</c:v>
                </c:pt>
                <c:pt idx="16">
                  <c:v>0.264921</c:v>
                </c:pt>
                <c:pt idx="17">
                  <c:v>0.273645</c:v>
                </c:pt>
                <c:pt idx="18">
                  <c:v>0.258366</c:v>
                </c:pt>
                <c:pt idx="19">
                  <c:v>0.244347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memChange!$I$3</c:f>
              <c:strCache>
                <c:ptCount val="1"/>
                <c:pt idx="0">
                  <c:v>6:14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memChange!$I$4:$I$23</c:f>
              <c:numCache>
                <c:formatCode>General</c:formatCode>
                <c:ptCount val="20"/>
                <c:pt idx="0">
                  <c:v>0.926798</c:v>
                </c:pt>
                <c:pt idx="1">
                  <c:v>0.906681</c:v>
                </c:pt>
                <c:pt idx="2">
                  <c:v>0.848433</c:v>
                </c:pt>
                <c:pt idx="3">
                  <c:v>0.784247</c:v>
                </c:pt>
                <c:pt idx="4">
                  <c:v>0.677379</c:v>
                </c:pt>
                <c:pt idx="5">
                  <c:v>0.594852</c:v>
                </c:pt>
                <c:pt idx="6">
                  <c:v>0.512864</c:v>
                </c:pt>
                <c:pt idx="7">
                  <c:v>0.452344</c:v>
                </c:pt>
                <c:pt idx="8">
                  <c:v>0.417459</c:v>
                </c:pt>
                <c:pt idx="9">
                  <c:v>0.388158</c:v>
                </c:pt>
                <c:pt idx="10">
                  <c:v>0.355872</c:v>
                </c:pt>
                <c:pt idx="11">
                  <c:v>0.333396</c:v>
                </c:pt>
                <c:pt idx="12">
                  <c:v>0.322119</c:v>
                </c:pt>
                <c:pt idx="13">
                  <c:v>0.305411</c:v>
                </c:pt>
                <c:pt idx="14">
                  <c:v>0.289925</c:v>
                </c:pt>
                <c:pt idx="15">
                  <c:v>0.275322</c:v>
                </c:pt>
                <c:pt idx="16">
                  <c:v>0.263445</c:v>
                </c:pt>
                <c:pt idx="17">
                  <c:v>0.257857</c:v>
                </c:pt>
                <c:pt idx="18">
                  <c:v>0.261524</c:v>
                </c:pt>
                <c:pt idx="19">
                  <c:v>0.250709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memChange!$J$3</c:f>
              <c:strCache>
                <c:ptCount val="1"/>
                <c:pt idx="0">
                  <c:v>7:13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memChange!$J$4:$J$23</c:f>
              <c:numCache>
                <c:formatCode>General</c:formatCode>
                <c:ptCount val="20"/>
                <c:pt idx="0">
                  <c:v>0.932574</c:v>
                </c:pt>
                <c:pt idx="1">
                  <c:v>0.910343</c:v>
                </c:pt>
                <c:pt idx="2">
                  <c:v>0.854402</c:v>
                </c:pt>
                <c:pt idx="3">
                  <c:v>0.774281</c:v>
                </c:pt>
                <c:pt idx="4">
                  <c:v>0.677902</c:v>
                </c:pt>
                <c:pt idx="5">
                  <c:v>0.580409</c:v>
                </c:pt>
                <c:pt idx="6">
                  <c:v>0.519963</c:v>
                </c:pt>
                <c:pt idx="7">
                  <c:v>0.467955</c:v>
                </c:pt>
                <c:pt idx="8">
                  <c:v>0.415588</c:v>
                </c:pt>
                <c:pt idx="9">
                  <c:v>0.381889</c:v>
                </c:pt>
                <c:pt idx="10">
                  <c:v>0.358927</c:v>
                </c:pt>
                <c:pt idx="11">
                  <c:v>0.332303</c:v>
                </c:pt>
                <c:pt idx="12">
                  <c:v>0.313633</c:v>
                </c:pt>
                <c:pt idx="13">
                  <c:v>0.304185</c:v>
                </c:pt>
                <c:pt idx="14">
                  <c:v>0.27998</c:v>
                </c:pt>
                <c:pt idx="15">
                  <c:v>0.283994</c:v>
                </c:pt>
                <c:pt idx="16">
                  <c:v>0.274038</c:v>
                </c:pt>
                <c:pt idx="17">
                  <c:v>0.27285</c:v>
                </c:pt>
                <c:pt idx="18">
                  <c:v>0.250116</c:v>
                </c:pt>
                <c:pt idx="19">
                  <c:v>0.249482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memChange!$K$3</c:f>
              <c:strCache>
                <c:ptCount val="1"/>
                <c:pt idx="0">
                  <c:v>8:12</c:v>
                </c:pt>
              </c:strCache>
            </c:strRef>
          </c:tx>
          <c:spPr>
            <a:ln w="12700" cmpd="sng"/>
          </c:spP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memChange!$K$4:$K$23</c:f>
              <c:numCache>
                <c:formatCode>General</c:formatCode>
                <c:ptCount val="20"/>
                <c:pt idx="0">
                  <c:v>0.924938</c:v>
                </c:pt>
                <c:pt idx="1">
                  <c:v>0.913496</c:v>
                </c:pt>
                <c:pt idx="2">
                  <c:v>0.852966</c:v>
                </c:pt>
                <c:pt idx="3">
                  <c:v>0.784481</c:v>
                </c:pt>
                <c:pt idx="4">
                  <c:v>0.667471</c:v>
                </c:pt>
                <c:pt idx="5">
                  <c:v>0.583245</c:v>
                </c:pt>
                <c:pt idx="6">
                  <c:v>0.523007</c:v>
                </c:pt>
                <c:pt idx="7">
                  <c:v>0.463614</c:v>
                </c:pt>
                <c:pt idx="8">
                  <c:v>0.424904</c:v>
                </c:pt>
                <c:pt idx="9">
                  <c:v>0.38718</c:v>
                </c:pt>
                <c:pt idx="10">
                  <c:v>0.351367</c:v>
                </c:pt>
                <c:pt idx="11">
                  <c:v>0.337551</c:v>
                </c:pt>
                <c:pt idx="12">
                  <c:v>0.312221</c:v>
                </c:pt>
                <c:pt idx="13">
                  <c:v>0.315384</c:v>
                </c:pt>
                <c:pt idx="14">
                  <c:v>0.280053</c:v>
                </c:pt>
                <c:pt idx="15">
                  <c:v>0.272737</c:v>
                </c:pt>
                <c:pt idx="16">
                  <c:v>0.249996</c:v>
                </c:pt>
                <c:pt idx="17">
                  <c:v>0.264725</c:v>
                </c:pt>
                <c:pt idx="18">
                  <c:v>0.255809</c:v>
                </c:pt>
                <c:pt idx="19">
                  <c:v>0.246768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memChange!$L$3</c:f>
              <c:strCache>
                <c:ptCount val="1"/>
                <c:pt idx="0">
                  <c:v>9:11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memChange!$L$4:$L$23</c:f>
              <c:numCache>
                <c:formatCode>General</c:formatCode>
                <c:ptCount val="20"/>
                <c:pt idx="0">
                  <c:v>0.923419</c:v>
                </c:pt>
                <c:pt idx="1">
                  <c:v>0.906372</c:v>
                </c:pt>
                <c:pt idx="2">
                  <c:v>0.855533</c:v>
                </c:pt>
                <c:pt idx="3">
                  <c:v>0.788688</c:v>
                </c:pt>
                <c:pt idx="4">
                  <c:v>0.671518</c:v>
                </c:pt>
                <c:pt idx="5">
                  <c:v>0.583904</c:v>
                </c:pt>
                <c:pt idx="6">
                  <c:v>0.520507</c:v>
                </c:pt>
                <c:pt idx="7">
                  <c:v>0.460779</c:v>
                </c:pt>
                <c:pt idx="8">
                  <c:v>0.404848</c:v>
                </c:pt>
                <c:pt idx="9">
                  <c:v>0.37449</c:v>
                </c:pt>
                <c:pt idx="10">
                  <c:v>0.346975</c:v>
                </c:pt>
                <c:pt idx="11">
                  <c:v>0.328573</c:v>
                </c:pt>
                <c:pt idx="12">
                  <c:v>0.308188</c:v>
                </c:pt>
                <c:pt idx="13">
                  <c:v>0.302084</c:v>
                </c:pt>
                <c:pt idx="14">
                  <c:v>0.296209</c:v>
                </c:pt>
                <c:pt idx="15">
                  <c:v>0.281475</c:v>
                </c:pt>
                <c:pt idx="16">
                  <c:v>0.27607</c:v>
                </c:pt>
                <c:pt idx="17">
                  <c:v>0.270298</c:v>
                </c:pt>
                <c:pt idx="18">
                  <c:v>0.254047</c:v>
                </c:pt>
                <c:pt idx="19">
                  <c:v>0.250343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memChange!$M$3</c:f>
              <c:strCache>
                <c:ptCount val="1"/>
                <c:pt idx="0">
                  <c:v>10:10</c:v>
                </c:pt>
              </c:strCache>
            </c:strRef>
          </c:tx>
          <c:spPr>
            <a:ln w="12700" cmpd="sng"/>
          </c:spPr>
          <c:dPt>
            <c:idx val="18"/>
            <c:marker>
              <c:spPr>
                <a:ln w="3175" cmpd="sng"/>
                <a:effectLst/>
              </c:spPr>
            </c:marker>
            <c:bubble3D val="0"/>
            <c:spPr>
              <a:ln w="12700" cmpd="sng"/>
              <a:effectLst/>
            </c:spPr>
          </c:dPt>
          <c:xVal>
            <c:numRef>
              <c:f>memChange!$C$4:$C$23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memChange!$M$4:$M$23</c:f>
              <c:numCache>
                <c:formatCode>General</c:formatCode>
                <c:ptCount val="20"/>
                <c:pt idx="0">
                  <c:v>0.929148</c:v>
                </c:pt>
                <c:pt idx="1">
                  <c:v>0.911608</c:v>
                </c:pt>
                <c:pt idx="2">
                  <c:v>0.86053</c:v>
                </c:pt>
                <c:pt idx="3">
                  <c:v>0.77681</c:v>
                </c:pt>
                <c:pt idx="4">
                  <c:v>0.678898</c:v>
                </c:pt>
                <c:pt idx="5">
                  <c:v>0.588275</c:v>
                </c:pt>
                <c:pt idx="6">
                  <c:v>0.511241</c:v>
                </c:pt>
                <c:pt idx="7">
                  <c:v>0.455145</c:v>
                </c:pt>
                <c:pt idx="8">
                  <c:v>0.421752</c:v>
                </c:pt>
                <c:pt idx="9">
                  <c:v>0.383922</c:v>
                </c:pt>
                <c:pt idx="10">
                  <c:v>0.351707</c:v>
                </c:pt>
                <c:pt idx="11">
                  <c:v>0.345991</c:v>
                </c:pt>
                <c:pt idx="12">
                  <c:v>0.305131</c:v>
                </c:pt>
                <c:pt idx="13">
                  <c:v>0.2925</c:v>
                </c:pt>
                <c:pt idx="14">
                  <c:v>0.289645</c:v>
                </c:pt>
                <c:pt idx="15">
                  <c:v>0.279421</c:v>
                </c:pt>
                <c:pt idx="16">
                  <c:v>0.275744</c:v>
                </c:pt>
                <c:pt idx="17">
                  <c:v>0.27261</c:v>
                </c:pt>
                <c:pt idx="18">
                  <c:v>0.257608</c:v>
                </c:pt>
                <c:pt idx="19">
                  <c:v>0.250338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01352"/>
        <c:axId val="2119207160"/>
      </c:scatterChart>
      <c:valAx>
        <c:axId val="211920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Memory error rate (</a:t>
                </a:r>
                <a:r>
                  <a:rPr lang="en-US" altLang="ja-JP" sz="1800"/>
                  <a:t>μs)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07160"/>
        <c:crosses val="autoZero"/>
        <c:crossBetween val="midCat"/>
      </c:valAx>
      <c:valAx>
        <c:axId val="211920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Fidelity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01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Bell</a:t>
            </a:r>
            <a:r>
              <a:rPr lang="en-US" baseline="0"/>
              <a:t> pair generation rate (30000 measurements/tomography time)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memChange_BellpairCreation!$D$3</c:f>
              <c:strCache>
                <c:ptCount val="1"/>
                <c:pt idx="0">
                  <c:v>1:19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memChange_BellpairCreation!$D$4:$D$23</c:f>
              <c:numCache>
                <c:formatCode>General</c:formatCode>
                <c:ptCount val="20"/>
                <c:pt idx="0">
                  <c:v>264548.0</c:v>
                </c:pt>
                <c:pt idx="1">
                  <c:v>263686.0</c:v>
                </c:pt>
                <c:pt idx="2">
                  <c:v>264116.0</c:v>
                </c:pt>
                <c:pt idx="3">
                  <c:v>262831.0</c:v>
                </c:pt>
                <c:pt idx="4">
                  <c:v>263686.0</c:v>
                </c:pt>
                <c:pt idx="5">
                  <c:v>263258.0</c:v>
                </c:pt>
                <c:pt idx="6">
                  <c:v>263686.0</c:v>
                </c:pt>
                <c:pt idx="7">
                  <c:v>264980.0</c:v>
                </c:pt>
                <c:pt idx="8">
                  <c:v>263258.0</c:v>
                </c:pt>
                <c:pt idx="9">
                  <c:v>263686.0</c:v>
                </c:pt>
                <c:pt idx="10">
                  <c:v>262831.0</c:v>
                </c:pt>
                <c:pt idx="11">
                  <c:v>263258.0</c:v>
                </c:pt>
                <c:pt idx="12">
                  <c:v>263686.0</c:v>
                </c:pt>
                <c:pt idx="13">
                  <c:v>261981.0</c:v>
                </c:pt>
                <c:pt idx="14">
                  <c:v>264548.0</c:v>
                </c:pt>
                <c:pt idx="15">
                  <c:v>263258.0</c:v>
                </c:pt>
                <c:pt idx="16">
                  <c:v>263686.0</c:v>
                </c:pt>
                <c:pt idx="17">
                  <c:v>262831.0</c:v>
                </c:pt>
                <c:pt idx="18">
                  <c:v>265414.0</c:v>
                </c:pt>
                <c:pt idx="19">
                  <c:v>263686.0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memChange_BellpairCreation!$E$3</c:f>
              <c:strCache>
                <c:ptCount val="1"/>
                <c:pt idx="0">
                  <c:v>2:18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memChange_BellpairCreation!$E$4:$E$23</c:f>
              <c:numCache>
                <c:formatCode>General</c:formatCode>
                <c:ptCount val="20"/>
                <c:pt idx="0">
                  <c:v>277001.0</c:v>
                </c:pt>
                <c:pt idx="1">
                  <c:v>277902.0</c:v>
                </c:pt>
                <c:pt idx="2">
                  <c:v>278808.0</c:v>
                </c:pt>
                <c:pt idx="3">
                  <c:v>278808.0</c:v>
                </c:pt>
                <c:pt idx="4">
                  <c:v>277902.0</c:v>
                </c:pt>
                <c:pt idx="5">
                  <c:v>279263.0</c:v>
                </c:pt>
                <c:pt idx="6">
                  <c:v>278808.0</c:v>
                </c:pt>
                <c:pt idx="7">
                  <c:v>278808.0</c:v>
                </c:pt>
                <c:pt idx="8">
                  <c:v>277001.0</c:v>
                </c:pt>
                <c:pt idx="9">
                  <c:v>277451.0</c:v>
                </c:pt>
                <c:pt idx="10">
                  <c:v>279263.0</c:v>
                </c:pt>
                <c:pt idx="11">
                  <c:v>278354.0</c:v>
                </c:pt>
                <c:pt idx="12">
                  <c:v>277001.0</c:v>
                </c:pt>
                <c:pt idx="13">
                  <c:v>277902.0</c:v>
                </c:pt>
                <c:pt idx="14">
                  <c:v>275662.0</c:v>
                </c:pt>
                <c:pt idx="15">
                  <c:v>278808.0</c:v>
                </c:pt>
                <c:pt idx="16">
                  <c:v>277451.0</c:v>
                </c:pt>
                <c:pt idx="17">
                  <c:v>281099.0</c:v>
                </c:pt>
                <c:pt idx="18">
                  <c:v>276107.0</c:v>
                </c:pt>
                <c:pt idx="19">
                  <c:v>278808.0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memChange_BellpairCreation!$F$3</c:f>
              <c:strCache>
                <c:ptCount val="1"/>
                <c:pt idx="0">
                  <c:v>3:17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memChange_BellpairCreation!$F$4:$F$23</c:f>
              <c:numCache>
                <c:formatCode>General</c:formatCode>
                <c:ptCount val="20"/>
                <c:pt idx="0">
                  <c:v>295712.0</c:v>
                </c:pt>
                <c:pt idx="1">
                  <c:v>295230.0</c:v>
                </c:pt>
                <c:pt idx="2">
                  <c:v>294270.0</c:v>
                </c:pt>
                <c:pt idx="3">
                  <c:v>293793.0</c:v>
                </c:pt>
                <c:pt idx="4">
                  <c:v>293317.0</c:v>
                </c:pt>
                <c:pt idx="5">
                  <c:v>294749.0</c:v>
                </c:pt>
                <c:pt idx="6">
                  <c:v>296196.0</c:v>
                </c:pt>
                <c:pt idx="7">
                  <c:v>296681.0</c:v>
                </c:pt>
                <c:pt idx="8">
                  <c:v>292370.0</c:v>
                </c:pt>
                <c:pt idx="9">
                  <c:v>295230.0</c:v>
                </c:pt>
                <c:pt idx="10">
                  <c:v>293793.0</c:v>
                </c:pt>
                <c:pt idx="11">
                  <c:v>294749.0</c:v>
                </c:pt>
                <c:pt idx="12">
                  <c:v>296196.0</c:v>
                </c:pt>
                <c:pt idx="13">
                  <c:v>294749.0</c:v>
                </c:pt>
                <c:pt idx="14">
                  <c:v>293793.0</c:v>
                </c:pt>
                <c:pt idx="15">
                  <c:v>293793.0</c:v>
                </c:pt>
                <c:pt idx="16">
                  <c:v>297656.0</c:v>
                </c:pt>
                <c:pt idx="17">
                  <c:v>297168.0</c:v>
                </c:pt>
                <c:pt idx="18">
                  <c:v>293793.0</c:v>
                </c:pt>
                <c:pt idx="19">
                  <c:v>292842.0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memChange_BellpairCreation!$G$3</c:f>
              <c:strCache>
                <c:ptCount val="1"/>
                <c:pt idx="0">
                  <c:v>4:16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memChange_BellpairCreation!$G$4:$G$23</c:f>
              <c:numCache>
                <c:formatCode>General</c:formatCode>
                <c:ptCount val="20"/>
                <c:pt idx="0">
                  <c:v>313197.0</c:v>
                </c:pt>
                <c:pt idx="1">
                  <c:v>310668.0</c:v>
                </c:pt>
                <c:pt idx="2">
                  <c:v>313197.0</c:v>
                </c:pt>
                <c:pt idx="3">
                  <c:v>312688.0</c:v>
                </c:pt>
                <c:pt idx="4">
                  <c:v>313197.0</c:v>
                </c:pt>
                <c:pt idx="5">
                  <c:v>313708.0</c:v>
                </c:pt>
                <c:pt idx="6">
                  <c:v>310668.0</c:v>
                </c:pt>
                <c:pt idx="7">
                  <c:v>312180.0</c:v>
                </c:pt>
                <c:pt idx="8">
                  <c:v>312180.0</c:v>
                </c:pt>
                <c:pt idx="9">
                  <c:v>311171.0</c:v>
                </c:pt>
                <c:pt idx="10">
                  <c:v>312180.0</c:v>
                </c:pt>
                <c:pt idx="11">
                  <c:v>313708.0</c:v>
                </c:pt>
                <c:pt idx="12">
                  <c:v>312688.0</c:v>
                </c:pt>
                <c:pt idx="13">
                  <c:v>312180.0</c:v>
                </c:pt>
                <c:pt idx="14">
                  <c:v>313708.0</c:v>
                </c:pt>
                <c:pt idx="15">
                  <c:v>314220.0</c:v>
                </c:pt>
                <c:pt idx="16">
                  <c:v>313708.0</c:v>
                </c:pt>
                <c:pt idx="17">
                  <c:v>311171.0</c:v>
                </c:pt>
                <c:pt idx="18">
                  <c:v>312688.0</c:v>
                </c:pt>
                <c:pt idx="19">
                  <c:v>313197.0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memChange_BellpairCreation!$H$3</c:f>
              <c:strCache>
                <c:ptCount val="1"/>
                <c:pt idx="0">
                  <c:v>5:15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memChange_BellpairCreation!$H$4:$H$23</c:f>
              <c:numCache>
                <c:formatCode>General</c:formatCode>
                <c:ptCount val="20"/>
                <c:pt idx="0">
                  <c:v>335199.0</c:v>
                </c:pt>
                <c:pt idx="1">
                  <c:v>333023.0</c:v>
                </c:pt>
                <c:pt idx="2">
                  <c:v>333023.0</c:v>
                </c:pt>
                <c:pt idx="3">
                  <c:v>332484.0</c:v>
                </c:pt>
                <c:pt idx="4">
                  <c:v>334653.0</c:v>
                </c:pt>
                <c:pt idx="5">
                  <c:v>334653.0</c:v>
                </c:pt>
                <c:pt idx="6">
                  <c:v>332484.0</c:v>
                </c:pt>
                <c:pt idx="7">
                  <c:v>334653.0</c:v>
                </c:pt>
                <c:pt idx="8">
                  <c:v>335199.0</c:v>
                </c:pt>
                <c:pt idx="9">
                  <c:v>335199.0</c:v>
                </c:pt>
                <c:pt idx="10">
                  <c:v>333565.0</c:v>
                </c:pt>
                <c:pt idx="11">
                  <c:v>331946.0</c:v>
                </c:pt>
                <c:pt idx="12">
                  <c:v>333023.0</c:v>
                </c:pt>
                <c:pt idx="13">
                  <c:v>332484.0</c:v>
                </c:pt>
                <c:pt idx="14">
                  <c:v>332484.0</c:v>
                </c:pt>
                <c:pt idx="15">
                  <c:v>333565.0</c:v>
                </c:pt>
                <c:pt idx="16">
                  <c:v>335748.0</c:v>
                </c:pt>
                <c:pt idx="17">
                  <c:v>332484.0</c:v>
                </c:pt>
                <c:pt idx="18">
                  <c:v>334653.0</c:v>
                </c:pt>
                <c:pt idx="19">
                  <c:v>330875.0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memChange_BellpairCreation!$I$3</c:f>
              <c:strCache>
                <c:ptCount val="1"/>
                <c:pt idx="0">
                  <c:v>6:14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memChange_BellpairCreation!$I$4:$I$23</c:f>
              <c:numCache>
                <c:formatCode>General</c:formatCode>
                <c:ptCount val="20"/>
                <c:pt idx="0">
                  <c:v>357429.0</c:v>
                </c:pt>
                <c:pt idx="1">
                  <c:v>358011.0</c:v>
                </c:pt>
                <c:pt idx="2">
                  <c:v>357429.0</c:v>
                </c:pt>
                <c:pt idx="3">
                  <c:v>355119.0</c:v>
                </c:pt>
                <c:pt idx="4">
                  <c:v>359181.0</c:v>
                </c:pt>
                <c:pt idx="5">
                  <c:v>356270.0</c:v>
                </c:pt>
                <c:pt idx="6">
                  <c:v>359768.0</c:v>
                </c:pt>
                <c:pt idx="7">
                  <c:v>356849.0</c:v>
                </c:pt>
                <c:pt idx="8">
                  <c:v>358011.0</c:v>
                </c:pt>
                <c:pt idx="9">
                  <c:v>358011.0</c:v>
                </c:pt>
                <c:pt idx="10">
                  <c:v>356270.0</c:v>
                </c:pt>
                <c:pt idx="11">
                  <c:v>356270.0</c:v>
                </c:pt>
                <c:pt idx="12">
                  <c:v>357429.0</c:v>
                </c:pt>
                <c:pt idx="13">
                  <c:v>358595.0</c:v>
                </c:pt>
                <c:pt idx="14">
                  <c:v>358011.0</c:v>
                </c:pt>
                <c:pt idx="15">
                  <c:v>359181.0</c:v>
                </c:pt>
                <c:pt idx="16">
                  <c:v>357429.0</c:v>
                </c:pt>
                <c:pt idx="17">
                  <c:v>359181.0</c:v>
                </c:pt>
                <c:pt idx="18">
                  <c:v>355694.0</c:v>
                </c:pt>
                <c:pt idx="19">
                  <c:v>357429.0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memChange_BellpairCreation!$J$3</c:f>
              <c:strCache>
                <c:ptCount val="1"/>
                <c:pt idx="0">
                  <c:v>7:13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memChange_BellpairCreation!$J$4:$J$23</c:f>
              <c:numCache>
                <c:formatCode>General</c:formatCode>
                <c:ptCount val="20"/>
                <c:pt idx="0">
                  <c:v>385598.0</c:v>
                </c:pt>
                <c:pt idx="1">
                  <c:v>385598.0</c:v>
                </c:pt>
                <c:pt idx="2">
                  <c:v>383723.0</c:v>
                </c:pt>
                <c:pt idx="3">
                  <c:v>384346.0</c:v>
                </c:pt>
                <c:pt idx="4">
                  <c:v>384971.0</c:v>
                </c:pt>
                <c:pt idx="5">
                  <c:v>384346.0</c:v>
                </c:pt>
                <c:pt idx="6">
                  <c:v>388127.0</c:v>
                </c:pt>
                <c:pt idx="7">
                  <c:v>382483.0</c:v>
                </c:pt>
                <c:pt idx="8">
                  <c:v>386858.0</c:v>
                </c:pt>
                <c:pt idx="9">
                  <c:v>383102.0</c:v>
                </c:pt>
                <c:pt idx="10">
                  <c:v>385598.0</c:v>
                </c:pt>
                <c:pt idx="11">
                  <c:v>385598.0</c:v>
                </c:pt>
                <c:pt idx="12">
                  <c:v>385598.0</c:v>
                </c:pt>
                <c:pt idx="13">
                  <c:v>386227.0</c:v>
                </c:pt>
                <c:pt idx="14">
                  <c:v>383723.0</c:v>
                </c:pt>
                <c:pt idx="15">
                  <c:v>384971.0</c:v>
                </c:pt>
                <c:pt idx="16">
                  <c:v>383723.0</c:v>
                </c:pt>
                <c:pt idx="17">
                  <c:v>385598.0</c:v>
                </c:pt>
                <c:pt idx="18">
                  <c:v>386227.0</c:v>
                </c:pt>
                <c:pt idx="19">
                  <c:v>385598.0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memChange_BellpairCreation!$K$3</c:f>
              <c:strCache>
                <c:ptCount val="1"/>
                <c:pt idx="0">
                  <c:v>8:12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memChange_BellpairCreation!$K$4:$K$23</c:f>
              <c:numCache>
                <c:formatCode>General</c:formatCode>
                <c:ptCount val="20"/>
                <c:pt idx="0">
                  <c:v>415759.0</c:v>
                </c:pt>
                <c:pt idx="1">
                  <c:v>415086.0</c:v>
                </c:pt>
                <c:pt idx="2">
                  <c:v>417112.0</c:v>
                </c:pt>
                <c:pt idx="3">
                  <c:v>414415.0</c:v>
                </c:pt>
                <c:pt idx="4">
                  <c:v>419157.0</c:v>
                </c:pt>
                <c:pt idx="5">
                  <c:v>415759.0</c:v>
                </c:pt>
                <c:pt idx="6">
                  <c:v>418473.0</c:v>
                </c:pt>
                <c:pt idx="7">
                  <c:v>415759.0</c:v>
                </c:pt>
                <c:pt idx="8">
                  <c:v>418473.0</c:v>
                </c:pt>
                <c:pt idx="9">
                  <c:v>414415.0</c:v>
                </c:pt>
                <c:pt idx="10">
                  <c:v>416434.0</c:v>
                </c:pt>
                <c:pt idx="11">
                  <c:v>418473.0</c:v>
                </c:pt>
                <c:pt idx="12">
                  <c:v>414415.0</c:v>
                </c:pt>
                <c:pt idx="13">
                  <c:v>415759.0</c:v>
                </c:pt>
                <c:pt idx="14">
                  <c:v>414415.0</c:v>
                </c:pt>
                <c:pt idx="15">
                  <c:v>415086.0</c:v>
                </c:pt>
                <c:pt idx="16">
                  <c:v>414415.0</c:v>
                </c:pt>
                <c:pt idx="17">
                  <c:v>415759.0</c:v>
                </c:pt>
                <c:pt idx="18">
                  <c:v>419157.0</c:v>
                </c:pt>
                <c:pt idx="19">
                  <c:v>417111.0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memChange_BellpairCreation!$L$3</c:f>
              <c:strCache>
                <c:ptCount val="1"/>
                <c:pt idx="0">
                  <c:v>9:11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memChange_BellpairCreation!$L$4:$L$23</c:f>
              <c:numCache>
                <c:formatCode>General</c:formatCode>
                <c:ptCount val="20"/>
                <c:pt idx="0">
                  <c:v>452165.0</c:v>
                </c:pt>
                <c:pt idx="1">
                  <c:v>454369.0</c:v>
                </c:pt>
                <c:pt idx="2">
                  <c:v>457340.0</c:v>
                </c:pt>
                <c:pt idx="3">
                  <c:v>458089.0</c:v>
                </c:pt>
                <c:pt idx="4">
                  <c:v>455108.0</c:v>
                </c:pt>
                <c:pt idx="5">
                  <c:v>452897.0</c:v>
                </c:pt>
                <c:pt idx="6">
                  <c:v>455849.0</c:v>
                </c:pt>
                <c:pt idx="7">
                  <c:v>455108.0</c:v>
                </c:pt>
                <c:pt idx="8">
                  <c:v>454369.0</c:v>
                </c:pt>
                <c:pt idx="9">
                  <c:v>452897.0</c:v>
                </c:pt>
                <c:pt idx="10">
                  <c:v>455108.0</c:v>
                </c:pt>
                <c:pt idx="11">
                  <c:v>454369.0</c:v>
                </c:pt>
                <c:pt idx="12">
                  <c:v>455849.0</c:v>
                </c:pt>
                <c:pt idx="13">
                  <c:v>456593.0</c:v>
                </c:pt>
                <c:pt idx="14">
                  <c:v>455108.0</c:v>
                </c:pt>
                <c:pt idx="15">
                  <c:v>453632.0</c:v>
                </c:pt>
                <c:pt idx="16">
                  <c:v>452897.0</c:v>
                </c:pt>
                <c:pt idx="17">
                  <c:v>455108.0</c:v>
                </c:pt>
                <c:pt idx="18">
                  <c:v>453632.0</c:v>
                </c:pt>
                <c:pt idx="19">
                  <c:v>455108.0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memChange_BellpairCreation!$M$3</c:f>
              <c:strCache>
                <c:ptCount val="1"/>
                <c:pt idx="0">
                  <c:v>10:10</c:v>
                </c:pt>
              </c:strCache>
            </c:strRef>
          </c:tx>
          <c:spPr>
            <a:ln w="28575" cmpd="sng"/>
            <a:effectLst/>
          </c:spPr>
          <c:marker>
            <c:spPr>
              <a:effectLst/>
            </c:spPr>
          </c:marker>
          <c:xVal>
            <c:numRef>
              <c:f>memChange_BellpairCreation!$C$4:$C$23</c:f>
              <c:numCache>
                <c:formatCode>General</c:formatCode>
                <c:ptCount val="20"/>
                <c:pt idx="0">
                  <c:v>0.0</c:v>
                </c:pt>
                <c:pt idx="1">
                  <c:v>0.0001</c:v>
                </c:pt>
                <c:pt idx="2">
                  <c:v>0.0005</c:v>
                </c:pt>
                <c:pt idx="3">
                  <c:v>0.001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0.007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0.011</c:v>
                </c:pt>
                <c:pt idx="14">
                  <c:v>0.012</c:v>
                </c:pt>
                <c:pt idx="15">
                  <c:v>0.013</c:v>
                </c:pt>
                <c:pt idx="16">
                  <c:v>0.014</c:v>
                </c:pt>
                <c:pt idx="17">
                  <c:v>0.015</c:v>
                </c:pt>
                <c:pt idx="18">
                  <c:v>0.02</c:v>
                </c:pt>
                <c:pt idx="19">
                  <c:v>0.03</c:v>
                </c:pt>
              </c:numCache>
            </c:numRef>
          </c:xVal>
          <c:yVal>
            <c:numRef>
              <c:f>memChange_BellpairCreation!$M$4:$M$23</c:f>
              <c:numCache>
                <c:formatCode>General</c:formatCode>
                <c:ptCount val="20"/>
                <c:pt idx="0">
                  <c:v>500720.0</c:v>
                </c:pt>
                <c:pt idx="1">
                  <c:v>495878.0</c:v>
                </c:pt>
                <c:pt idx="2">
                  <c:v>502355.0</c:v>
                </c:pt>
                <c:pt idx="3">
                  <c:v>501536.0</c:v>
                </c:pt>
                <c:pt idx="4">
                  <c:v>498288.0</c:v>
                </c:pt>
                <c:pt idx="5">
                  <c:v>502355.0</c:v>
                </c:pt>
                <c:pt idx="6">
                  <c:v>498288.0</c:v>
                </c:pt>
                <c:pt idx="7">
                  <c:v>499096.0</c:v>
                </c:pt>
                <c:pt idx="8">
                  <c:v>500720.0</c:v>
                </c:pt>
                <c:pt idx="9">
                  <c:v>499096.0</c:v>
                </c:pt>
                <c:pt idx="10">
                  <c:v>499907.0</c:v>
                </c:pt>
                <c:pt idx="11">
                  <c:v>502355.0</c:v>
                </c:pt>
                <c:pt idx="12">
                  <c:v>505657.0</c:v>
                </c:pt>
                <c:pt idx="13">
                  <c:v>498288.0</c:v>
                </c:pt>
                <c:pt idx="14">
                  <c:v>501536.0</c:v>
                </c:pt>
                <c:pt idx="15">
                  <c:v>500720.0</c:v>
                </c:pt>
                <c:pt idx="16">
                  <c:v>497482.0</c:v>
                </c:pt>
                <c:pt idx="17">
                  <c:v>498288.0</c:v>
                </c:pt>
                <c:pt idx="18">
                  <c:v>499096.0</c:v>
                </c:pt>
                <c:pt idx="19">
                  <c:v>502355.0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04936"/>
        <c:axId val="2115212824"/>
      </c:scatterChart>
      <c:valAx>
        <c:axId val="21152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Memory</a:t>
                </a:r>
                <a:r>
                  <a:rPr lang="en-US" sz="1800" baseline="0"/>
                  <a:t> error rate (</a:t>
                </a:r>
                <a:r>
                  <a:rPr lang="en-US" altLang="ja-JP" sz="1800" baseline="0"/>
                  <a:t>μs)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212824"/>
        <c:crosses val="autoZero"/>
        <c:crossBetween val="midCat"/>
      </c:valAx>
      <c:valAx>
        <c:axId val="2115212824"/>
        <c:scaling>
          <c:orientation val="minMax"/>
          <c:min val="2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Fidelity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20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memChange_dm!$I$7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memChange_dm!$J$7:$M$7</c:f>
              <c:numCache>
                <c:formatCode>General</c:formatCode>
                <c:ptCount val="4"/>
                <c:pt idx="0">
                  <c:v>0.35754</c:v>
                </c:pt>
                <c:pt idx="1">
                  <c:v>-0.00371935</c:v>
                </c:pt>
                <c:pt idx="2">
                  <c:v>0.0102197</c:v>
                </c:pt>
                <c:pt idx="3">
                  <c:v>0.221001</c:v>
                </c:pt>
              </c:numCache>
            </c:numRef>
          </c:val>
        </c:ser>
        <c:ser>
          <c:idx val="1"/>
          <c:order val="1"/>
          <c:tx>
            <c:strRef>
              <c:f>memChange_dm!$I$8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memChange_dm!$J$8:$M$8</c:f>
              <c:numCache>
                <c:formatCode>General</c:formatCode>
                <c:ptCount val="4"/>
                <c:pt idx="0">
                  <c:v>-0.00371935</c:v>
                </c:pt>
                <c:pt idx="1">
                  <c:v>0.132262</c:v>
                </c:pt>
                <c:pt idx="2">
                  <c:v>-0.00153869</c:v>
                </c:pt>
                <c:pt idx="3">
                  <c:v>-0.00554403</c:v>
                </c:pt>
              </c:numCache>
            </c:numRef>
          </c:val>
        </c:ser>
        <c:ser>
          <c:idx val="2"/>
          <c:order val="2"/>
          <c:tx>
            <c:strRef>
              <c:f>memChange_dm!$I$9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memChange_dm!$J$9:$M$9</c:f>
              <c:numCache>
                <c:formatCode>General</c:formatCode>
                <c:ptCount val="4"/>
                <c:pt idx="0">
                  <c:v>0.0102197</c:v>
                </c:pt>
                <c:pt idx="1">
                  <c:v>-0.00153869</c:v>
                </c:pt>
                <c:pt idx="2">
                  <c:v>0.133189</c:v>
                </c:pt>
                <c:pt idx="3">
                  <c:v>-0.00037182</c:v>
                </c:pt>
              </c:numCache>
            </c:numRef>
          </c:val>
        </c:ser>
        <c:ser>
          <c:idx val="3"/>
          <c:order val="3"/>
          <c:tx>
            <c:strRef>
              <c:f>memChange_dm!$I$10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memChange_dm!$J$6:$M$6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memChange_dm!$J$10:$M$10</c:f>
              <c:numCache>
                <c:formatCode>General</c:formatCode>
                <c:ptCount val="4"/>
                <c:pt idx="0">
                  <c:v>0.221001</c:v>
                </c:pt>
                <c:pt idx="1">
                  <c:v>-0.00554403</c:v>
                </c:pt>
                <c:pt idx="2">
                  <c:v>-0.00037182</c:v>
                </c:pt>
                <c:pt idx="3">
                  <c:v>0.377009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74760"/>
        <c:axId val="2118277880"/>
        <c:axId val="2118281000"/>
      </c:bar3DChart>
      <c:catAx>
        <c:axId val="21182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77880"/>
        <c:crosses val="autoZero"/>
        <c:auto val="1"/>
        <c:lblAlgn val="ctr"/>
        <c:lblOffset val="100"/>
        <c:noMultiLvlLbl val="0"/>
      </c:catAx>
      <c:valAx>
        <c:axId val="211827788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74760"/>
        <c:crosses val="autoZero"/>
        <c:crossBetween val="between"/>
      </c:valAx>
      <c:serAx>
        <c:axId val="21182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77880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memChange_dm!$I$12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memChange_dm!$J$12:$M$12</c:f>
              <c:numCache>
                <c:formatCode>General</c:formatCode>
                <c:ptCount val="4"/>
                <c:pt idx="0">
                  <c:v>0.0</c:v>
                </c:pt>
                <c:pt idx="1">
                  <c:v>-0.00477231</c:v>
                </c:pt>
                <c:pt idx="2">
                  <c:v>-0.00333471</c:v>
                </c:pt>
                <c:pt idx="3">
                  <c:v>0.00125821</c:v>
                </c:pt>
              </c:numCache>
            </c:numRef>
          </c:val>
        </c:ser>
        <c:ser>
          <c:idx val="1"/>
          <c:order val="1"/>
          <c:tx>
            <c:strRef>
              <c:f>memChange_dm!$I$13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memChange_dm!$J$13:$M$13</c:f>
              <c:numCache>
                <c:formatCode>General</c:formatCode>
                <c:ptCount val="4"/>
                <c:pt idx="0">
                  <c:v>0.00477231</c:v>
                </c:pt>
                <c:pt idx="1">
                  <c:v>0.0</c:v>
                </c:pt>
                <c:pt idx="2">
                  <c:v>-0.00421679</c:v>
                </c:pt>
                <c:pt idx="3">
                  <c:v>0.00619185</c:v>
                </c:pt>
              </c:numCache>
            </c:numRef>
          </c:val>
        </c:ser>
        <c:ser>
          <c:idx val="2"/>
          <c:order val="2"/>
          <c:tx>
            <c:strRef>
              <c:f>memChange_dm!$I$14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memChange_dm!$J$14:$M$14</c:f>
              <c:numCache>
                <c:formatCode>General</c:formatCode>
                <c:ptCount val="4"/>
                <c:pt idx="0">
                  <c:v>0.00333471</c:v>
                </c:pt>
                <c:pt idx="1">
                  <c:v>0.00421679</c:v>
                </c:pt>
                <c:pt idx="2">
                  <c:v>0.0</c:v>
                </c:pt>
                <c:pt idx="3">
                  <c:v>-0.00125943</c:v>
                </c:pt>
              </c:numCache>
            </c:numRef>
          </c:val>
        </c:ser>
        <c:ser>
          <c:idx val="3"/>
          <c:order val="3"/>
          <c:tx>
            <c:strRef>
              <c:f>memChange_dm!$I$15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memChange_dm!$J$11:$M$11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memChange_dm!$J$15:$M$15</c:f>
              <c:numCache>
                <c:formatCode>General</c:formatCode>
                <c:ptCount val="4"/>
                <c:pt idx="0">
                  <c:v>-0.00125821</c:v>
                </c:pt>
                <c:pt idx="1">
                  <c:v>-0.00619185</c:v>
                </c:pt>
                <c:pt idx="2">
                  <c:v>0.00125943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336984"/>
        <c:axId val="2117340104"/>
        <c:axId val="2117343224"/>
      </c:bar3DChart>
      <c:catAx>
        <c:axId val="21173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40104"/>
        <c:crosses val="autoZero"/>
        <c:auto val="1"/>
        <c:lblAlgn val="ctr"/>
        <c:lblOffset val="100"/>
        <c:noMultiLvlLbl val="0"/>
      </c:catAx>
      <c:valAx>
        <c:axId val="2117340104"/>
        <c:scaling>
          <c:orientation val="minMax"/>
          <c:max val="0.5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36984"/>
        <c:crosses val="autoZero"/>
        <c:crossBetween val="between"/>
      </c:valAx>
      <c:serAx>
        <c:axId val="2117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40104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memChange_dm!$I$39</c:f>
              <c:strCache>
                <c:ptCount val="1"/>
                <c:pt idx="0">
                  <c:v>|00&gt;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memChange_dm!$J$39:$M$39</c:f>
              <c:numCache>
                <c:formatCode>General</c:formatCode>
                <c:ptCount val="4"/>
                <c:pt idx="0">
                  <c:v>0.46766</c:v>
                </c:pt>
                <c:pt idx="1">
                  <c:v>0.00778502</c:v>
                </c:pt>
                <c:pt idx="2">
                  <c:v>0.00384178</c:v>
                </c:pt>
                <c:pt idx="3">
                  <c:v>0.452397</c:v>
                </c:pt>
              </c:numCache>
            </c:numRef>
          </c:val>
        </c:ser>
        <c:ser>
          <c:idx val="1"/>
          <c:order val="1"/>
          <c:tx>
            <c:strRef>
              <c:f>memChange_dm!$I$40</c:f>
              <c:strCache>
                <c:ptCount val="1"/>
                <c:pt idx="0">
                  <c:v>|01&gt;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memChange_dm!$J$40:$M$40</c:f>
              <c:numCache>
                <c:formatCode>General</c:formatCode>
                <c:ptCount val="4"/>
                <c:pt idx="0">
                  <c:v>0.00778502</c:v>
                </c:pt>
                <c:pt idx="1">
                  <c:v>0.0259314</c:v>
                </c:pt>
                <c:pt idx="2">
                  <c:v>0.00145425</c:v>
                </c:pt>
                <c:pt idx="3">
                  <c:v>-0.00758766</c:v>
                </c:pt>
              </c:numCache>
            </c:numRef>
          </c:val>
        </c:ser>
        <c:ser>
          <c:idx val="2"/>
          <c:order val="2"/>
          <c:tx>
            <c:strRef>
              <c:f>memChange_dm!$I$41</c:f>
              <c:strCache>
                <c:ptCount val="1"/>
                <c:pt idx="0">
                  <c:v>|10&gt;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memChange_dm!$J$41:$M$41</c:f>
              <c:numCache>
                <c:formatCode>General</c:formatCode>
                <c:ptCount val="4"/>
                <c:pt idx="0">
                  <c:v>0.00384178</c:v>
                </c:pt>
                <c:pt idx="1">
                  <c:v>0.00145425</c:v>
                </c:pt>
                <c:pt idx="2">
                  <c:v>0.0205663</c:v>
                </c:pt>
                <c:pt idx="3">
                  <c:v>-0.0109316</c:v>
                </c:pt>
              </c:numCache>
            </c:numRef>
          </c:val>
        </c:ser>
        <c:ser>
          <c:idx val="3"/>
          <c:order val="3"/>
          <c:tx>
            <c:strRef>
              <c:f>memChange_dm!$I$42</c:f>
              <c:strCache>
                <c:ptCount val="1"/>
                <c:pt idx="0">
                  <c:v>|11&gt;</c:v>
                </c:pt>
              </c:strCache>
            </c:strRef>
          </c:tx>
          <c:invertIfNegative val="0"/>
          <c:cat>
            <c:strRef>
              <c:f>memChange_dm!$J$38:$M$38</c:f>
              <c:strCache>
                <c:ptCount val="4"/>
                <c:pt idx="0">
                  <c:v>|00&gt;</c:v>
                </c:pt>
                <c:pt idx="1">
                  <c:v>|01&gt;</c:v>
                </c:pt>
                <c:pt idx="2">
                  <c:v>|10&gt;</c:v>
                </c:pt>
                <c:pt idx="3">
                  <c:v>|11&gt;</c:v>
                </c:pt>
              </c:strCache>
            </c:strRef>
          </c:cat>
          <c:val>
            <c:numRef>
              <c:f>memChange_dm!$J$42:$M$42</c:f>
              <c:numCache>
                <c:formatCode>General</c:formatCode>
                <c:ptCount val="4"/>
                <c:pt idx="0">
                  <c:v>0.452397</c:v>
                </c:pt>
                <c:pt idx="1">
                  <c:v>-0.00758766</c:v>
                </c:pt>
                <c:pt idx="2">
                  <c:v>-0.0109316</c:v>
                </c:pt>
                <c:pt idx="3">
                  <c:v>0.485842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377496"/>
        <c:axId val="2117380616"/>
        <c:axId val="2117383736"/>
      </c:bar3DChart>
      <c:catAx>
        <c:axId val="211737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80616"/>
        <c:crosses val="autoZero"/>
        <c:auto val="1"/>
        <c:lblAlgn val="ctr"/>
        <c:lblOffset val="100"/>
        <c:noMultiLvlLbl val="0"/>
      </c:catAx>
      <c:valAx>
        <c:axId val="211738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77496"/>
        <c:crosses val="autoZero"/>
        <c:crossBetween val="between"/>
      </c:valAx>
      <c:serAx>
        <c:axId val="21173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80616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17</xdr:row>
      <xdr:rowOff>177800</xdr:rowOff>
    </xdr:from>
    <xdr:to>
      <xdr:col>17</xdr:col>
      <xdr:colOff>234950</xdr:colOff>
      <xdr:row>32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0</xdr:row>
      <xdr:rowOff>101600</xdr:rowOff>
    </xdr:from>
    <xdr:to>
      <xdr:col>17</xdr:col>
      <xdr:colOff>450850</xdr:colOff>
      <xdr:row>14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12</xdr:row>
      <xdr:rowOff>25400</xdr:rowOff>
    </xdr:from>
    <xdr:to>
      <xdr:col>19</xdr:col>
      <xdr:colOff>590550</xdr:colOff>
      <xdr:row>25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5</xdr:row>
      <xdr:rowOff>127000</xdr:rowOff>
    </xdr:from>
    <xdr:to>
      <xdr:col>13</xdr:col>
      <xdr:colOff>514350</xdr:colOff>
      <xdr:row>18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8429" cy="56061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16</xdr:row>
      <xdr:rowOff>171450</xdr:rowOff>
    </xdr:from>
    <xdr:to>
      <xdr:col>12</xdr:col>
      <xdr:colOff>679450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16</xdr:row>
      <xdr:rowOff>184150</xdr:rowOff>
    </xdr:from>
    <xdr:to>
      <xdr:col>18</xdr:col>
      <xdr:colOff>514350</xdr:colOff>
      <xdr:row>31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19050</xdr:rowOff>
    </xdr:from>
    <xdr:to>
      <xdr:col>13</xdr:col>
      <xdr:colOff>209550</xdr:colOff>
      <xdr:row>51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387350</xdr:colOff>
      <xdr:row>37</xdr:row>
      <xdr:rowOff>19050</xdr:rowOff>
    </xdr:from>
    <xdr:to>
      <xdr:col>19</xdr:col>
      <xdr:colOff>6350</xdr:colOff>
      <xdr:row>51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336550</xdr:colOff>
      <xdr:row>58</xdr:row>
      <xdr:rowOff>31750</xdr:rowOff>
    </xdr:from>
    <xdr:to>
      <xdr:col>12</xdr:col>
      <xdr:colOff>781050</xdr:colOff>
      <xdr:row>72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58</xdr:row>
      <xdr:rowOff>6350</xdr:rowOff>
    </xdr:from>
    <xdr:to>
      <xdr:col>19</xdr:col>
      <xdr:colOff>171450</xdr:colOff>
      <xdr:row>72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428"/>
  <sheetViews>
    <sheetView tabSelected="1" workbookViewId="0">
      <selection activeCell="K18" sqref="K18"/>
    </sheetView>
  </sheetViews>
  <sheetFormatPr baseColWidth="10" defaultRowHeight="15" x14ac:dyDescent="0"/>
  <sheetData>
    <row r="1" spans="1:11">
      <c r="A1" s="16" t="s">
        <v>775</v>
      </c>
    </row>
    <row r="2" spans="1:11">
      <c r="A2" t="s">
        <v>913</v>
      </c>
      <c r="B2" s="16">
        <v>1000</v>
      </c>
      <c r="C2" s="16">
        <v>3000</v>
      </c>
      <c r="D2" s="16">
        <v>5000</v>
      </c>
      <c r="E2" s="16">
        <v>10000</v>
      </c>
      <c r="F2" s="16">
        <v>15000</v>
      </c>
      <c r="G2" s="16">
        <v>25000</v>
      </c>
      <c r="H2" s="16">
        <v>35000</v>
      </c>
      <c r="I2" s="16">
        <v>45000</v>
      </c>
      <c r="J2" s="16">
        <v>55000</v>
      </c>
      <c r="K2" s="16">
        <v>65000</v>
      </c>
    </row>
    <row r="3" spans="1:11">
      <c r="A3" t="s">
        <v>909</v>
      </c>
      <c r="B3">
        <f ca="1">SUM(FN21:FN120)/COUNT(FN21:FN120)</f>
        <v>0.77764171000000015</v>
      </c>
      <c r="C3">
        <f ca="1">SUM(B21:B120)/COUNT(B21:B120)</f>
        <v>0.77574067999999974</v>
      </c>
      <c r="D3">
        <f ca="1">SUM(Z21:Z120)/COUNT(Z21:Z120)</f>
        <v>0.77586194000000053</v>
      </c>
      <c r="E3">
        <f ca="1">SUM(GL21:GL120)/COUNT(GL21:GL120)</f>
        <v>0.77514518000000021</v>
      </c>
      <c r="F3">
        <f ca="1">SUM(AX21:AX120)/COUNT(AX21:AX120)</f>
        <v>0.77633104000000008</v>
      </c>
      <c r="G3">
        <f ca="1">SUM(BV21:BV120)/COUNT(BV21:BV120)</f>
        <v>0.77676798000000002</v>
      </c>
      <c r="H3">
        <f ca="1">SUM(CT21:CT120)/COUNT(CT21:CT120)</f>
        <v>0.77595278999999995</v>
      </c>
      <c r="I3">
        <f ca="1">SUM(DR21:DR120)/COUNT(DR21:DR120)</f>
        <v>0.77661449999999976</v>
      </c>
      <c r="J3">
        <f ca="1">SUM(EP21:EP120)/COUNT(EP21:EP120)</f>
        <v>0.77595945999999982</v>
      </c>
      <c r="K3">
        <f ca="1">SUM(HJ21:HJ120)/COUNT(HJ21:HJ120)</f>
        <v>0.77583625999999983</v>
      </c>
    </row>
    <row r="4" spans="1:11">
      <c r="A4" t="s">
        <v>910</v>
      </c>
      <c r="B4">
        <f ca="1">STDEV(FN21:FN120)</f>
        <v>2.5037455809648498E-2</v>
      </c>
      <c r="C4">
        <f ca="1">STDEV(B21:B120)</f>
        <v>1.7021549289644521E-2</v>
      </c>
      <c r="D4">
        <f ca="1">STDEV(Z21:Z120)</f>
        <v>1.2822759100359741E-2</v>
      </c>
      <c r="E4">
        <f ca="1">STDEV(GL21:GL120)</f>
        <v>9.6772743526555901E-3</v>
      </c>
      <c r="F4">
        <f ca="1">STDEV(AX21:AX120)</f>
        <v>7.716960998274445E-3</v>
      </c>
      <c r="G4">
        <f ca="1">STDEV(BV21:BV120)</f>
        <v>6.2237105142553383E-3</v>
      </c>
      <c r="H4">
        <f ca="1">STDEV(CT21:CT120)</f>
        <v>5.2018283698905378E-3</v>
      </c>
      <c r="I4">
        <f ca="1">STDEV(DR21:DR120)</f>
        <v>4.8733947981449092E-3</v>
      </c>
      <c r="J4">
        <f ca="1">STDEV(EP21:EP120)</f>
        <v>4.0821442236930209E-3</v>
      </c>
      <c r="K4">
        <f ca="1">STDEV(HJ21:HJ120)</f>
        <v>3.2694434444974999E-3</v>
      </c>
    </row>
    <row r="5" spans="1:11">
      <c r="A5" t="s">
        <v>911</v>
      </c>
      <c r="B5">
        <f ca="1">MAX(FN21:FN120)</f>
        <v>0.829739</v>
      </c>
      <c r="C5">
        <f ca="1">MAX(B21:B120)</f>
        <v>0.81407799999999997</v>
      </c>
      <c r="D5">
        <f ca="1">MAX(Z21:Z120)</f>
        <v>0.81453699999999996</v>
      </c>
      <c r="E5">
        <f ca="1">MAX(GL21:GL120)</f>
        <v>0.797296</v>
      </c>
      <c r="F5">
        <f ca="1">MAX(AX21:AX120)</f>
        <v>0.79328100000000001</v>
      </c>
      <c r="G5">
        <f ca="1">MAX(BV21:BV120)</f>
        <v>0.79102099999999997</v>
      </c>
      <c r="H5">
        <f ca="1">MAX(CT21:CT120)</f>
        <v>0.787493</v>
      </c>
      <c r="I5">
        <f ca="1">MAX(DR21:DR120)</f>
        <v>0.78972799999999999</v>
      </c>
      <c r="J5">
        <f ca="1">MAX(EP21:EP120)</f>
        <v>0.785107</v>
      </c>
      <c r="K5">
        <f ca="1">MAX(HJ21:HJ120)</f>
        <v>0.78253600000000001</v>
      </c>
    </row>
    <row r="6" spans="1:11">
      <c r="A6" t="s">
        <v>912</v>
      </c>
      <c r="B6">
        <f ca="1">MIN(FN21:FN120)</f>
        <v>0.73100500000000002</v>
      </c>
      <c r="C6">
        <f ca="1">MIN(B21:B120)</f>
        <v>0.72622200000000003</v>
      </c>
      <c r="D6">
        <f ca="1">MIN(Z21:Z120)</f>
        <v>0.74022699999999997</v>
      </c>
      <c r="E6">
        <f ca="1">MIN(GL21:GL120)</f>
        <v>0.74917400000000001</v>
      </c>
      <c r="F6">
        <f ca="1">MIN(AX21:AX120)</f>
        <v>0.75524800000000003</v>
      </c>
      <c r="G6">
        <f ca="1">MIN(BV21:BV120)</f>
        <v>0.76321700000000003</v>
      </c>
      <c r="H6">
        <f ca="1">MIN(CT21:CT120)</f>
        <v>0.76420999999999994</v>
      </c>
      <c r="I6">
        <f ca="1">MIN(DR21:DR120)</f>
        <v>0.76667600000000002</v>
      </c>
      <c r="J6">
        <f ca="1">MIN(EP21:EP120)</f>
        <v>0.76525600000000005</v>
      </c>
      <c r="K6">
        <f ca="1">MIN(HJ21:HJ120)</f>
        <v>0.76672600000000002</v>
      </c>
    </row>
    <row r="7" spans="1:11">
      <c r="A7" t="s">
        <v>746</v>
      </c>
      <c r="B7">
        <f ca="1">SUM(FP21:FP120)/COUNT(FP21:FP120)</f>
        <v>251158.41</v>
      </c>
      <c r="C7">
        <f ca="1">SUM(D21:D120)/COUNT(D21:D120)</f>
        <v>250663.31</v>
      </c>
      <c r="D7">
        <f ca="1">SUM(AB21:AB120)/COUNT(AB21:AB120)</f>
        <v>250211.01</v>
      </c>
      <c r="E7">
        <f ca="1">SUM(GN21:GN120)/COUNT(GN21:GN120)</f>
        <v>250530.04</v>
      </c>
      <c r="F7">
        <f ca="1">SUM(AZ21:AZ120)/COUNT(AZ21:AZ120)</f>
        <v>250432.88</v>
      </c>
      <c r="G7">
        <f ca="1">SUM(BX21:BX120)/COUNT(BX21:BX120)</f>
        <v>250402.11</v>
      </c>
      <c r="H7">
        <f ca="1">SUM(CV21:CV120)/COUNT(CV21:CV120)</f>
        <v>250398.66</v>
      </c>
      <c r="I7">
        <f ca="1">SUM(DT21:DT120)/COUNT(DT21:DT120)</f>
        <v>250293.91</v>
      </c>
      <c r="J7">
        <f ca="1">SUM(ER21:ER120)/COUNT(ER21:ER120)</f>
        <v>250372.06</v>
      </c>
      <c r="K7">
        <f ca="1">SUM(HL21:HL120)/COUNT(HL21:HL120)</f>
        <v>250341.76000000001</v>
      </c>
    </row>
    <row r="8" spans="1:11">
      <c r="A8" t="s">
        <v>5251</v>
      </c>
      <c r="B8">
        <f ca="1">B5-B6</f>
        <v>9.8733999999999988E-2</v>
      </c>
      <c r="C8">
        <f t="shared" ref="C8:I8" ca="1" si="0">C5-C6</f>
        <v>8.7855999999999934E-2</v>
      </c>
      <c r="D8">
        <f ca="1">D5-D6</f>
        <v>7.4309999999999987E-2</v>
      </c>
      <c r="E8">
        <f ca="1">E5-E6</f>
        <v>4.8121999999999998E-2</v>
      </c>
      <c r="F8">
        <f ca="1">F5-F6</f>
        <v>3.8032999999999983E-2</v>
      </c>
      <c r="G8">
        <f ca="1">G5-G6</f>
        <v>2.780399999999994E-2</v>
      </c>
      <c r="H8">
        <f ca="1">H5-H6</f>
        <v>2.3283000000000054E-2</v>
      </c>
      <c r="I8">
        <f ca="1">I5-I6</f>
        <v>2.3051999999999961E-2</v>
      </c>
      <c r="J8">
        <f ca="1">J5-J6</f>
        <v>1.9850999999999952E-2</v>
      </c>
      <c r="K8">
        <f ca="1">K5-K6</f>
        <v>1.5809999999999991E-2</v>
      </c>
    </row>
    <row r="11" spans="1:11">
      <c r="A11" s="16" t="s">
        <v>774</v>
      </c>
    </row>
    <row r="12" spans="1:11">
      <c r="A12" t="s">
        <v>913</v>
      </c>
      <c r="B12" s="16">
        <v>1000</v>
      </c>
      <c r="C12" s="16">
        <v>3000</v>
      </c>
      <c r="D12" s="16">
        <v>5000</v>
      </c>
      <c r="E12" s="16">
        <v>10000</v>
      </c>
      <c r="F12" s="16">
        <v>15000</v>
      </c>
      <c r="G12" s="16">
        <v>25000</v>
      </c>
      <c r="H12" s="16">
        <v>35000</v>
      </c>
      <c r="I12" s="16">
        <v>45000</v>
      </c>
      <c r="J12" s="16">
        <v>55000</v>
      </c>
      <c r="K12" s="16">
        <v>65000</v>
      </c>
    </row>
    <row r="13" spans="1:11">
      <c r="A13" t="s">
        <v>909</v>
      </c>
      <c r="B13">
        <f ca="1">SUM(FO21:FO120)/COUNT(FO21:FO120)</f>
        <v>0.76589370000000012</v>
      </c>
      <c r="C13">
        <f ca="1">SUM(C21:C120)/COUNT(C21:C120)</f>
        <v>0.76938867</v>
      </c>
      <c r="D13">
        <f ca="1">SUM(AA28:AA127)/COUNT(AA28:AA127)</f>
        <v>0.77076048387096774</v>
      </c>
      <c r="E13">
        <f ca="1">SUM(GM21:GM120)/COUNT(GM21:GM120)</f>
        <v>0.77484974000000006</v>
      </c>
      <c r="F13">
        <f ca="1">SUM(AY21:AY120)/COUNT(AY21:AY120)</f>
        <v>0.77458447000000008</v>
      </c>
      <c r="G13">
        <f ca="1">SUM(BW31:BW130)/COUNT(BW31:BW130)</f>
        <v>0.77443561111111137</v>
      </c>
      <c r="H13" s="2">
        <f ca="1">SUM(CU21:CU120)/COUNT(CU21:CU120)</f>
        <v>0.77564843999999933</v>
      </c>
      <c r="I13">
        <f ca="1">SUM(DS21:DS120)/COUNT(DS21:DS120)</f>
        <v>0.77567059999999999</v>
      </c>
      <c r="J13">
        <f ca="1">SUM(EQ21:EQ120)/COUNT(EQ21:EQ120)</f>
        <v>0.77555618999999998</v>
      </c>
      <c r="K13">
        <f ca="1">SUM(HK21:HK120)/COUNT(HK21:HK120)</f>
        <v>0.77550615999999972</v>
      </c>
    </row>
    <row r="14" spans="1:11">
      <c r="A14" t="s">
        <v>910</v>
      </c>
      <c r="B14">
        <f ca="1">STDEV(FO21:FO120)</f>
        <v>2.4378600337885342E-2</v>
      </c>
      <c r="C14">
        <f ca="1">STDEV(C21:C120)</f>
        <v>1.7370659461935393E-2</v>
      </c>
      <c r="D14">
        <f ca="1">STDEV(AA28:AA127)</f>
        <v>1.3807970390174392E-2</v>
      </c>
      <c r="E14">
        <f ca="1">STDEV(GM21:GM120)</f>
        <v>8.9594774317986372E-3</v>
      </c>
      <c r="F14">
        <f ca="1">STDEV(AY21:AY120)</f>
        <v>7.6695252832100404E-3</v>
      </c>
      <c r="G14">
        <f ca="1">STDEV(BW31:BW130)</f>
        <v>5.8567155033786237E-3</v>
      </c>
      <c r="H14">
        <f ca="1">STDEV(CU21:CU120)</f>
        <v>5.2482341798422644E-3</v>
      </c>
      <c r="I14">
        <f ca="1">STDEV(DS21:DS120)</f>
        <v>4.5201398521316051E-3</v>
      </c>
      <c r="J14">
        <f ca="1">STDEV(EQ21:EQ120)</f>
        <v>3.8056116239340854E-3</v>
      </c>
      <c r="K14">
        <f ca="1">STDEV(HK21:HK120)</f>
        <v>3.4445503370754268E-3</v>
      </c>
    </row>
    <row r="15" spans="1:11">
      <c r="A15" t="s">
        <v>911</v>
      </c>
      <c r="B15">
        <f ca="1">MAX(FO21:FO120)</f>
        <v>0.82268699999999995</v>
      </c>
      <c r="C15">
        <f ca="1">MAX(C21:C120)</f>
        <v>0.80897200000000002</v>
      </c>
      <c r="D15">
        <f ca="1">MAX(AA28:AA127)</f>
        <v>0.80354499999999995</v>
      </c>
      <c r="E15">
        <f ca="1">MAX(GM21:GM120)</f>
        <v>0.80266800000000005</v>
      </c>
      <c r="F15">
        <f ca="1">MAX(AY21:AY120)</f>
        <v>0.793628</v>
      </c>
      <c r="G15">
        <f ca="1">MAX(BW31:BW130)</f>
        <v>0.78835599999999995</v>
      </c>
      <c r="H15">
        <f ca="1">MAX(CU21:CU120)</f>
        <v>0.78695400000000004</v>
      </c>
      <c r="I15">
        <f ca="1">MAX(DR21:DR120)</f>
        <v>0.78972799999999999</v>
      </c>
      <c r="J15">
        <f ca="1">MAX(EQ21:EQ120)</f>
        <v>0.78406799999999999</v>
      </c>
      <c r="K15">
        <f ca="1">MAX(HK21:HK120)</f>
        <v>0.783605</v>
      </c>
    </row>
    <row r="16" spans="1:11">
      <c r="A16" t="s">
        <v>912</v>
      </c>
      <c r="B16">
        <f ca="1">MIN(FO21:FO120)</f>
        <v>0.71502900000000003</v>
      </c>
      <c r="C16">
        <f ca="1">MIN(C21:C120)</f>
        <v>0.72328499999999996</v>
      </c>
      <c r="D16">
        <f ca="1">MIN(AA28:AA127)</f>
        <v>0.74063199999999996</v>
      </c>
      <c r="E16">
        <f ca="1">MIN(GM21:GM120)</f>
        <v>0.75140499999999999</v>
      </c>
      <c r="F16" s="2">
        <f ca="1">MIN(AY21:AY120)</f>
        <v>0.75218300000000005</v>
      </c>
      <c r="G16">
        <f ca="1">MIN(BW31:BW130)</f>
        <v>0.76263000000000003</v>
      </c>
      <c r="H16">
        <f ca="1">MIN(CU21:CU120)</f>
        <v>0.76150700000000004</v>
      </c>
      <c r="I16">
        <f ca="1">MIN(DR21:DR120)</f>
        <v>0.76667600000000002</v>
      </c>
      <c r="J16">
        <f ca="1">MIN(EQ21:EQ120)</f>
        <v>0.76450600000000002</v>
      </c>
      <c r="K16">
        <f ca="1">MIN(HK21:HK120)</f>
        <v>0.76757200000000003</v>
      </c>
    </row>
    <row r="17" spans="1:240">
      <c r="A17" t="s">
        <v>746</v>
      </c>
      <c r="B17">
        <f ca="1">SUM(FQ21:FQ120)/COUNT(FQ21:FQ120)</f>
        <v>497819.16</v>
      </c>
      <c r="C17">
        <f ca="1">SUM(E21:E120)/COUNT(E21:E120)</f>
        <v>498625.76</v>
      </c>
      <c r="D17">
        <f ca="1">SUM(AC21:AC120)/COUNT(AC21:AC120)</f>
        <v>498714.7</v>
      </c>
      <c r="F17">
        <f ca="1">SUM(BA21:BA120)/COUNT(BA21:BA120)</f>
        <v>499923.48</v>
      </c>
      <c r="G17">
        <f ca="1">SUM(BA12:BA120)/COUNT(BY21:BY120)</f>
        <v>499923.48</v>
      </c>
      <c r="H17">
        <f ca="1">SUM(CW21:CW120)/COUNT(CW21:CW120)</f>
        <v>500430.7</v>
      </c>
      <c r="I17">
        <f ca="1">SUM(DU21:DU120)/COUNT(DU21:DU120)</f>
        <v>500578.62</v>
      </c>
      <c r="J17">
        <f ca="1">SUM(ES21:ES120)/COUNT(ES21:ES120)</f>
        <v>500672.56</v>
      </c>
      <c r="K17">
        <f ca="1">SUM(HM21:HM120)/COUNT(HM21:HM120)</f>
        <v>500561.25</v>
      </c>
    </row>
    <row r="18" spans="1:240">
      <c r="A18" t="s">
        <v>5251</v>
      </c>
      <c r="B18">
        <f ca="1">B15-B16</f>
        <v>0.10765799999999992</v>
      </c>
      <c r="C18">
        <f t="shared" ref="C18:I18" ca="1" si="1">C15-C16</f>
        <v>8.5687000000000069E-2</v>
      </c>
      <c r="D18">
        <f ca="1">D15-D16</f>
        <v>6.2912999999999997E-2</v>
      </c>
      <c r="F18">
        <f ca="1">F15-F16</f>
        <v>4.1444999999999954E-2</v>
      </c>
      <c r="G18">
        <f ca="1">G15-G16</f>
        <v>2.5725999999999916E-2</v>
      </c>
      <c r="H18">
        <f ca="1">H15-H16</f>
        <v>2.5446999999999997E-2</v>
      </c>
      <c r="I18">
        <f ca="1">I15-I16</f>
        <v>2.3051999999999961E-2</v>
      </c>
      <c r="J18">
        <f ca="1">J15-J16</f>
        <v>1.9561999999999968E-2</v>
      </c>
      <c r="K18">
        <f ca="1">K15-K16</f>
        <v>1.6032999999999964E-2</v>
      </c>
    </row>
    <row r="20" spans="1:240">
      <c r="A20" t="s">
        <v>908</v>
      </c>
      <c r="B20" t="s">
        <v>775</v>
      </c>
      <c r="C20" t="s">
        <v>774</v>
      </c>
      <c r="D20" t="s">
        <v>918</v>
      </c>
      <c r="E20" t="s">
        <v>917</v>
      </c>
      <c r="Y20" t="s">
        <v>908</v>
      </c>
      <c r="Z20" t="s">
        <v>775</v>
      </c>
      <c r="AA20" t="s">
        <v>774</v>
      </c>
      <c r="AB20" t="s">
        <v>918</v>
      </c>
      <c r="AC20" t="s">
        <v>917</v>
      </c>
      <c r="AW20" t="s">
        <v>908</v>
      </c>
      <c r="AX20" t="s">
        <v>775</v>
      </c>
      <c r="AY20" t="s">
        <v>774</v>
      </c>
      <c r="AZ20" t="s">
        <v>918</v>
      </c>
      <c r="BA20" t="s">
        <v>917</v>
      </c>
      <c r="BU20" t="s">
        <v>908</v>
      </c>
      <c r="BV20" t="s">
        <v>775</v>
      </c>
      <c r="BW20" t="s">
        <v>774</v>
      </c>
      <c r="BX20" t="s">
        <v>918</v>
      </c>
      <c r="BY20" t="s">
        <v>917</v>
      </c>
      <c r="CS20" t="s">
        <v>908</v>
      </c>
      <c r="CT20" t="s">
        <v>775</v>
      </c>
      <c r="CU20" t="s">
        <v>774</v>
      </c>
      <c r="CV20" t="s">
        <v>918</v>
      </c>
      <c r="CW20" t="s">
        <v>917</v>
      </c>
      <c r="DQ20" t="s">
        <v>908</v>
      </c>
      <c r="DR20" t="s">
        <v>775</v>
      </c>
      <c r="DS20" t="s">
        <v>774</v>
      </c>
      <c r="DT20" t="s">
        <v>918</v>
      </c>
      <c r="DU20" t="s">
        <v>917</v>
      </c>
      <c r="EO20" t="s">
        <v>908</v>
      </c>
      <c r="EP20" t="s">
        <v>775</v>
      </c>
      <c r="EQ20" t="s">
        <v>774</v>
      </c>
      <c r="ER20" t="s">
        <v>918</v>
      </c>
      <c r="ES20" t="s">
        <v>917</v>
      </c>
      <c r="FM20" t="s">
        <v>908</v>
      </c>
      <c r="FN20" t="s">
        <v>775</v>
      </c>
      <c r="FO20" t="s">
        <v>774</v>
      </c>
      <c r="FP20" t="s">
        <v>918</v>
      </c>
      <c r="FQ20" t="s">
        <v>917</v>
      </c>
      <c r="GK20" t="s">
        <v>908</v>
      </c>
      <c r="GL20" t="s">
        <v>775</v>
      </c>
      <c r="GM20" t="s">
        <v>774</v>
      </c>
      <c r="GN20" t="s">
        <v>918</v>
      </c>
      <c r="GO20" t="s">
        <v>917</v>
      </c>
      <c r="HI20" t="s">
        <v>908</v>
      </c>
      <c r="HJ20" t="s">
        <v>775</v>
      </c>
      <c r="HK20" t="s">
        <v>774</v>
      </c>
      <c r="HL20" t="s">
        <v>918</v>
      </c>
      <c r="HM20" t="s">
        <v>917</v>
      </c>
    </row>
    <row r="21" spans="1:240">
      <c r="A21">
        <v>1</v>
      </c>
      <c r="B21">
        <f ca="1">INDIRECT("MeasureCount5000!K"&amp;ROW(K21)*4-63)</f>
        <v>0.79703000000000002</v>
      </c>
      <c r="C21">
        <f ca="1">INDIRECT("MeasureCount5000!K"&amp;ROW(K22)*4-66)</f>
        <v>0.77955700000000006</v>
      </c>
      <c r="D21">
        <f ca="1">INDIRECT("MeasureCount5000!M"&amp;ROW(M21)*4-63)</f>
        <v>250283</v>
      </c>
      <c r="E21">
        <f ca="1">INDIRECT("MeasureCount5000!M"&amp;ROW(M22)*4-66)</f>
        <v>500311</v>
      </c>
      <c r="F21" t="s">
        <v>777</v>
      </c>
      <c r="G21">
        <v>628.95500000000004</v>
      </c>
      <c r="H21" t="s">
        <v>25</v>
      </c>
      <c r="I21" t="s">
        <v>757</v>
      </c>
      <c r="J21" t="s">
        <v>27</v>
      </c>
      <c r="K21">
        <v>0.79703000000000002</v>
      </c>
      <c r="L21" t="s">
        <v>28</v>
      </c>
      <c r="M21">
        <v>250283</v>
      </c>
      <c r="N21" t="s">
        <v>29</v>
      </c>
      <c r="O21">
        <v>1.1986444395E-2</v>
      </c>
      <c r="P21" t="s">
        <v>30</v>
      </c>
      <c r="Q21">
        <v>3000</v>
      </c>
      <c r="R21" t="s">
        <v>923</v>
      </c>
      <c r="S21">
        <v>3000</v>
      </c>
      <c r="T21" t="s">
        <v>778</v>
      </c>
      <c r="U21" t="s">
        <v>4455</v>
      </c>
      <c r="V21" t="s">
        <v>4456</v>
      </c>
      <c r="W21" t="s">
        <v>4457</v>
      </c>
      <c r="X21">
        <v>8.2025799999999996E-2</v>
      </c>
      <c r="Y21">
        <v>1</v>
      </c>
      <c r="Z21">
        <f ca="1">INDIRECT("MeasureCount5000!AI"&amp;ROW(AI21)*4-63)</f>
        <v>0.798875</v>
      </c>
      <c r="AA21">
        <f ca="1">INDIRECT("MeasureCount5000!AI"&amp;ROW(AI22)*4-66)</f>
        <v>0.76727299999999998</v>
      </c>
      <c r="AB21">
        <f ca="1">INDIRECT("MeasureCount5000!AK"&amp;ROW(AK21)*4-63)</f>
        <v>250283</v>
      </c>
      <c r="AC21">
        <f ca="1">INDIRECT("MeasureCount5000!AK"&amp;ROW(AK22)*4-66)</f>
        <v>500312</v>
      </c>
      <c r="AD21" t="s">
        <v>777</v>
      </c>
      <c r="AE21">
        <v>626.05200000000002</v>
      </c>
      <c r="AF21" t="s">
        <v>25</v>
      </c>
      <c r="AG21" t="s">
        <v>757</v>
      </c>
      <c r="AH21" t="s">
        <v>27</v>
      </c>
      <c r="AI21">
        <v>0.798875</v>
      </c>
      <c r="AJ21" t="s">
        <v>28</v>
      </c>
      <c r="AK21">
        <v>250283</v>
      </c>
      <c r="AL21" t="s">
        <v>29</v>
      </c>
      <c r="AM21">
        <v>1.9977374324999998E-2</v>
      </c>
      <c r="AN21" t="s">
        <v>30</v>
      </c>
      <c r="AO21">
        <v>5000</v>
      </c>
      <c r="AP21" t="s">
        <v>923</v>
      </c>
      <c r="AQ21">
        <v>5000</v>
      </c>
      <c r="AR21" t="s">
        <v>778</v>
      </c>
      <c r="AS21" t="s">
        <v>924</v>
      </c>
      <c r="AT21" t="s">
        <v>925</v>
      </c>
      <c r="AU21" t="s">
        <v>926</v>
      </c>
      <c r="AV21">
        <v>6.5618700000000002E-2</v>
      </c>
      <c r="AW21">
        <v>1</v>
      </c>
      <c r="AX21">
        <f ca="1">INDIRECT("MeasureCount5000!BG"&amp;ROW(BG21)*4-63)</f>
        <v>0.783439</v>
      </c>
      <c r="AY21">
        <f ca="1">INDIRECT("MeasureCount5000!BG"&amp;ROW(BG22)*4-66)</f>
        <v>0.77064999999999995</v>
      </c>
      <c r="AZ21">
        <f ca="1">INDIRECT("MeasureCount5000!BI"&amp;ROW(BI21)*4-63)</f>
        <v>251100</v>
      </c>
      <c r="BA21">
        <f ca="1">INDIRECT("MeasureCount5000!BI"&amp;ROW(BI22)*4-66)</f>
        <v>501945</v>
      </c>
      <c r="BB21" t="s">
        <v>777</v>
      </c>
      <c r="BC21">
        <v>648.84699999999998</v>
      </c>
      <c r="BD21" t="s">
        <v>25</v>
      </c>
      <c r="BE21" t="s">
        <v>757</v>
      </c>
      <c r="BF21" t="s">
        <v>27</v>
      </c>
      <c r="BG21">
        <v>0.783439</v>
      </c>
      <c r="BH21" t="s">
        <v>28</v>
      </c>
      <c r="BI21">
        <v>251100</v>
      </c>
      <c r="BJ21" t="s">
        <v>29</v>
      </c>
      <c r="BK21">
        <v>5.9737123245000003E-2</v>
      </c>
      <c r="BL21" t="s">
        <v>30</v>
      </c>
      <c r="BM21">
        <v>15000</v>
      </c>
      <c r="BN21" t="s">
        <v>923</v>
      </c>
      <c r="BO21">
        <v>15000</v>
      </c>
      <c r="BP21" t="s">
        <v>778</v>
      </c>
      <c r="BQ21" t="s">
        <v>1523</v>
      </c>
      <c r="BR21" t="s">
        <v>1524</v>
      </c>
      <c r="BS21" t="s">
        <v>1525</v>
      </c>
      <c r="BT21">
        <v>6.1356899999999999E-2</v>
      </c>
      <c r="BU21">
        <v>1</v>
      </c>
      <c r="BV21">
        <f ca="1">INDIRECT("MeasureCount5000!CE"&amp;ROW(CE21)*4-63)</f>
        <v>0.77752600000000005</v>
      </c>
      <c r="BW21">
        <f ca="1">INDIRECT("MeasureCount5000!CE"&amp;ROW(CE22)*4-66)</f>
        <v>0.77271500000000004</v>
      </c>
      <c r="BX21">
        <f ca="1">INDIRECT("MeasureCount5000!CG"&amp;ROW(CG21)*4-63)</f>
        <v>249796</v>
      </c>
      <c r="BY21">
        <f ca="1">INDIRECT("MeasureCount5000!CG"&amp;ROW(CG22)*4-66)</f>
        <v>501291</v>
      </c>
      <c r="BZ21" t="s">
        <v>777</v>
      </c>
      <c r="CA21">
        <v>662.19299999999998</v>
      </c>
      <c r="CB21" t="s">
        <v>25</v>
      </c>
      <c r="CC21" t="s">
        <v>757</v>
      </c>
      <c r="CD21" t="s">
        <v>27</v>
      </c>
      <c r="CE21">
        <v>0.77752600000000005</v>
      </c>
      <c r="CF21" t="s">
        <v>28</v>
      </c>
      <c r="CG21">
        <v>249796</v>
      </c>
      <c r="CH21" t="s">
        <v>29</v>
      </c>
      <c r="CI21">
        <v>0.10008157435499999</v>
      </c>
      <c r="CJ21" t="s">
        <v>30</v>
      </c>
      <c r="CK21">
        <v>25000</v>
      </c>
      <c r="CL21" t="s">
        <v>923</v>
      </c>
      <c r="CM21">
        <v>25000</v>
      </c>
      <c r="CN21" t="s">
        <v>778</v>
      </c>
      <c r="CO21" t="s">
        <v>2102</v>
      </c>
      <c r="CP21" t="s">
        <v>2103</v>
      </c>
      <c r="CQ21" t="s">
        <v>2104</v>
      </c>
      <c r="CR21">
        <v>7.1458400000000005E-2</v>
      </c>
      <c r="CS21">
        <v>1</v>
      </c>
      <c r="CT21">
        <f ca="1">INDIRECT("MeasureCount5000!DC"&amp;ROW(DC21)*4-63)</f>
        <v>0.77282200000000001</v>
      </c>
      <c r="CU21">
        <f ca="1">INDIRECT("MeasureCount5000!DC"&amp;ROW(DC22)*4-66)</f>
        <v>0.77469200000000005</v>
      </c>
      <c r="CV21">
        <f ca="1">INDIRECT("MeasureCount5000!DE"&amp;ROW(DE21)*4-63)</f>
        <v>250983</v>
      </c>
      <c r="CW21">
        <f ca="1">INDIRECT("MeasureCount5000!DE"&amp;ROW(DE22)*4-66)</f>
        <v>499617</v>
      </c>
      <c r="CX21" t="s">
        <v>777</v>
      </c>
      <c r="CY21">
        <v>667.10900000000004</v>
      </c>
      <c r="CZ21" t="s">
        <v>25</v>
      </c>
      <c r="DA21" t="s">
        <v>757</v>
      </c>
      <c r="DB21" t="s">
        <v>27</v>
      </c>
      <c r="DC21">
        <v>0.77282200000000001</v>
      </c>
      <c r="DD21" t="s">
        <v>28</v>
      </c>
      <c r="DE21">
        <v>250983</v>
      </c>
      <c r="DF21" t="s">
        <v>29</v>
      </c>
      <c r="DG21">
        <v>0.13945152181500001</v>
      </c>
      <c r="DH21" t="s">
        <v>30</v>
      </c>
      <c r="DI21">
        <v>35000</v>
      </c>
      <c r="DJ21" t="s">
        <v>923</v>
      </c>
      <c r="DK21">
        <v>35000</v>
      </c>
      <c r="DL21" t="s">
        <v>778</v>
      </c>
      <c r="DM21" t="s">
        <v>2696</v>
      </c>
      <c r="DN21" t="s">
        <v>2697</v>
      </c>
      <c r="DO21" t="s">
        <v>2698</v>
      </c>
      <c r="DP21">
        <v>7.6396699999999998E-2</v>
      </c>
      <c r="DQ21">
        <v>1</v>
      </c>
      <c r="DR21">
        <f ca="1">INDIRECT("MeasureCount5000!EA"&amp;ROW(EA21)*4-63)</f>
        <v>0.77962699999999996</v>
      </c>
      <c r="DS21">
        <f ca="1">INDIRECT("MeasureCount5000!EA"&amp;ROW(EA22)*4-66)</f>
        <v>0.77537100000000003</v>
      </c>
      <c r="DT21">
        <f ca="1">INDIRECT("MeasureCount5000!EC"&amp;ROW(EC21)*4-63)</f>
        <v>250013</v>
      </c>
      <c r="DU21">
        <f ca="1">INDIRECT("MeasureCount5000!EC"&amp;ROW(EC22)*4-66)</f>
        <v>500856</v>
      </c>
      <c r="DV21" t="s">
        <v>777</v>
      </c>
      <c r="DW21">
        <v>658.05799999999999</v>
      </c>
      <c r="DX21" t="s">
        <v>25</v>
      </c>
      <c r="DY21" t="s">
        <v>757</v>
      </c>
      <c r="DZ21" t="s">
        <v>27</v>
      </c>
      <c r="EA21">
        <v>0.77962699999999996</v>
      </c>
      <c r="EB21" t="s">
        <v>28</v>
      </c>
      <c r="EC21">
        <v>250013</v>
      </c>
      <c r="ED21" t="s">
        <v>29</v>
      </c>
      <c r="EE21">
        <v>0.17999087365499999</v>
      </c>
      <c r="EF21" t="s">
        <v>30</v>
      </c>
      <c r="EG21">
        <v>45000</v>
      </c>
      <c r="EH21" t="s">
        <v>923</v>
      </c>
      <c r="EI21">
        <v>45000</v>
      </c>
      <c r="EJ21" t="s">
        <v>778</v>
      </c>
      <c r="EK21" t="s">
        <v>3285</v>
      </c>
      <c r="EL21" t="s">
        <v>3286</v>
      </c>
      <c r="EM21" t="s">
        <v>3287</v>
      </c>
      <c r="EN21">
        <v>7.5476799999999997E-2</v>
      </c>
      <c r="EO21">
        <v>1</v>
      </c>
      <c r="EP21">
        <f ca="1">INDIRECT("MeasureCount5000!EY"&amp;ROW(EY21)*4-63)</f>
        <v>0.77606699999999995</v>
      </c>
      <c r="EQ21">
        <f ca="1">INDIRECT("MeasureCount5000!EY"&amp;ROW(EY22)*4-66)</f>
        <v>0.77478999999999998</v>
      </c>
      <c r="ER21">
        <f ca="1">INDIRECT("MeasureCount5000!FA"&amp;ROW(FA21)*4-63)</f>
        <v>250506</v>
      </c>
      <c r="ES21">
        <f ca="1">INDIRECT("MeasureCount5000!FA"&amp;ROW(FA22)*4-66)</f>
        <v>501202</v>
      </c>
      <c r="ET21" t="s">
        <v>777</v>
      </c>
      <c r="EU21">
        <v>662.803</v>
      </c>
      <c r="EV21" t="s">
        <v>25</v>
      </c>
      <c r="EW21" t="s">
        <v>757</v>
      </c>
      <c r="EX21" t="s">
        <v>27</v>
      </c>
      <c r="EY21">
        <v>0.77606699999999995</v>
      </c>
      <c r="EZ21" t="s">
        <v>28</v>
      </c>
      <c r="FA21">
        <v>250506</v>
      </c>
      <c r="FB21" t="s">
        <v>29</v>
      </c>
      <c r="FC21">
        <v>0.219555721845</v>
      </c>
      <c r="FD21" t="s">
        <v>30</v>
      </c>
      <c r="FE21">
        <v>55000</v>
      </c>
      <c r="FF21" t="s">
        <v>923</v>
      </c>
      <c r="FG21">
        <v>55000</v>
      </c>
      <c r="FH21" t="s">
        <v>778</v>
      </c>
      <c r="FI21" t="s">
        <v>3870</v>
      </c>
      <c r="FJ21" t="s">
        <v>3871</v>
      </c>
      <c r="FK21" t="s">
        <v>3872</v>
      </c>
      <c r="FL21">
        <v>7.6207999999999998E-2</v>
      </c>
      <c r="FM21">
        <v>1</v>
      </c>
      <c r="FN21">
        <f ca="1">INDIRECT("MeasureCount5000!FW"&amp;ROW(FW21)*4-63)</f>
        <v>0.74466200000000005</v>
      </c>
      <c r="FO21">
        <f ca="1">INDIRECT("MeasureCount5000!FW"&amp;ROW(FW22)*4-66)</f>
        <v>0.78817800000000005</v>
      </c>
      <c r="FP21">
        <f ca="1">INDIRECT("MeasureCount5000!FY"&amp;ROW(FY21)*4-63)</f>
        <v>263115</v>
      </c>
      <c r="FQ21">
        <f ca="1">INDIRECT("MeasureCount5000!FY"&amp;ROW(FY22)*4-66)</f>
        <v>500308</v>
      </c>
      <c r="FR21" t="s">
        <v>777</v>
      </c>
      <c r="FS21">
        <v>685.38599999999997</v>
      </c>
      <c r="FT21" t="s">
        <v>25</v>
      </c>
      <c r="FU21" t="s">
        <v>757</v>
      </c>
      <c r="FV21" t="s">
        <v>27</v>
      </c>
      <c r="FW21">
        <v>0.74466200000000005</v>
      </c>
      <c r="FX21" t="s">
        <v>28</v>
      </c>
      <c r="FY21">
        <v>263115</v>
      </c>
      <c r="FZ21" t="s">
        <v>29</v>
      </c>
      <c r="GA21">
        <v>3.8006137350000001E-3</v>
      </c>
      <c r="GB21" t="s">
        <v>30</v>
      </c>
      <c r="GC21">
        <v>1000</v>
      </c>
      <c r="GD21" t="s">
        <v>923</v>
      </c>
      <c r="GE21">
        <v>1000</v>
      </c>
      <c r="GF21" t="s">
        <v>778</v>
      </c>
      <c r="GG21" t="s">
        <v>5047</v>
      </c>
      <c r="GH21" t="s">
        <v>5048</v>
      </c>
      <c r="GI21" t="s">
        <v>5049</v>
      </c>
      <c r="GJ21">
        <v>6.08934E-2</v>
      </c>
      <c r="GK21">
        <v>1</v>
      </c>
      <c r="GL21">
        <f ca="1">INDIRECT("MeasureCount5000!GU"&amp;ROW(GU21)*4-63)</f>
        <v>0.792686</v>
      </c>
      <c r="GM21">
        <f ca="1">INDIRECT("MeasureCount5000!GU"&amp;ROW(GU22)*4-66)</f>
        <v>0.77157600000000004</v>
      </c>
      <c r="GN21">
        <f ca="1">INDIRECT("MeasureCount5000!GW"&amp;ROW(GW21)*4-63)</f>
        <v>252128</v>
      </c>
      <c r="GO21">
        <f ca="1">INDIRECT("MeasureCount5000!GW"&amp;ROW(GW22)*4-66)</f>
        <v>499096</v>
      </c>
      <c r="GP21" t="s">
        <v>777</v>
      </c>
      <c r="GQ21">
        <v>631.21299999999997</v>
      </c>
      <c r="GR21" t="s">
        <v>25</v>
      </c>
      <c r="GS21" t="s">
        <v>757</v>
      </c>
      <c r="GT21" t="s">
        <v>27</v>
      </c>
      <c r="GU21">
        <v>0.792686</v>
      </c>
      <c r="GV21" t="s">
        <v>28</v>
      </c>
      <c r="GW21">
        <v>252128</v>
      </c>
      <c r="GX21" t="s">
        <v>29</v>
      </c>
      <c r="GY21">
        <v>3.9662348054999998E-2</v>
      </c>
      <c r="GZ21" t="s">
        <v>30</v>
      </c>
      <c r="HA21">
        <v>10000</v>
      </c>
      <c r="HB21" t="s">
        <v>923</v>
      </c>
      <c r="HC21">
        <v>10000</v>
      </c>
      <c r="HD21" t="s">
        <v>778</v>
      </c>
      <c r="HE21" t="s">
        <v>5252</v>
      </c>
      <c r="HF21" t="s">
        <v>5253</v>
      </c>
      <c r="HG21" t="s">
        <v>5254</v>
      </c>
      <c r="HH21">
        <v>4.6551000000000002E-2</v>
      </c>
      <c r="HI21">
        <v>1</v>
      </c>
      <c r="HJ21">
        <f ca="1">INDIRECT("MeasureCount5000!HS"&amp;ROW(HS21)*4-63)</f>
        <v>0.772698</v>
      </c>
      <c r="HK21">
        <f ca="1">INDIRECT("MeasureCount5000!HS"&amp;ROW(HS22)*4-66)</f>
        <v>0.77776400000000001</v>
      </c>
      <c r="HL21">
        <f ca="1">INDIRECT("MeasureCount5000!HU"&amp;ROW(HU21)*4-63)</f>
        <v>250284</v>
      </c>
      <c r="HM21">
        <f ca="1">INDIRECT("MeasureCount5000!HU"&amp;ROW(HU22)*4-66)</f>
        <v>500689</v>
      </c>
      <c r="HN21" t="s">
        <v>777</v>
      </c>
      <c r="HO21">
        <v>669.18799999999999</v>
      </c>
      <c r="HP21" t="s">
        <v>25</v>
      </c>
      <c r="HQ21" t="s">
        <v>757</v>
      </c>
      <c r="HR21" t="s">
        <v>27</v>
      </c>
      <c r="HS21">
        <v>0.772698</v>
      </c>
      <c r="HT21" t="s">
        <v>28</v>
      </c>
      <c r="HU21">
        <v>250284</v>
      </c>
      <c r="HV21" t="s">
        <v>29</v>
      </c>
      <c r="HW21">
        <v>0.25970527222500001</v>
      </c>
      <c r="HX21" t="s">
        <v>30</v>
      </c>
      <c r="HY21">
        <v>65000</v>
      </c>
      <c r="HZ21" t="s">
        <v>923</v>
      </c>
      <c r="IA21">
        <v>65000</v>
      </c>
      <c r="IB21" t="s">
        <v>778</v>
      </c>
      <c r="IC21" t="s">
        <v>5836</v>
      </c>
      <c r="ID21" t="s">
        <v>5837</v>
      </c>
      <c r="IE21" t="s">
        <v>5838</v>
      </c>
      <c r="IF21">
        <v>7.5021599999999994E-2</v>
      </c>
    </row>
    <row r="22" spans="1:240">
      <c r="A22">
        <v>2</v>
      </c>
      <c r="B22">
        <f t="shared" ref="B22:B85" ca="1" si="2">INDIRECT("MeasureCount5000!K"&amp;ROW(K22)*4-63)</f>
        <v>0.77151899999999995</v>
      </c>
      <c r="C22">
        <f t="shared" ref="C22:C85" ca="1" si="3">INDIRECT("MeasureCount5000!K"&amp;ROW(K23)*4-66)</f>
        <v>0.80897200000000002</v>
      </c>
      <c r="D22">
        <f t="shared" ref="D22:D85" ca="1" si="4">INDIRECT("MeasureCount5000!M"&amp;ROW(M22)*4-63)</f>
        <v>254420</v>
      </c>
      <c r="E22">
        <f t="shared" ref="E22:E85" ca="1" si="5">INDIRECT("MeasureCount5000!M"&amp;ROW(M23)*4-66)</f>
        <v>508581</v>
      </c>
      <c r="F22" t="s">
        <v>782</v>
      </c>
      <c r="G22">
        <v>328.9</v>
      </c>
      <c r="H22" t="s">
        <v>25</v>
      </c>
      <c r="I22" t="s">
        <v>36</v>
      </c>
      <c r="J22" t="s">
        <v>27</v>
      </c>
      <c r="K22">
        <v>0.77955700000000006</v>
      </c>
      <c r="L22" t="s">
        <v>28</v>
      </c>
      <c r="M22">
        <v>500311</v>
      </c>
      <c r="N22" t="s">
        <v>29</v>
      </c>
      <c r="O22">
        <v>5.9962651360000001E-3</v>
      </c>
      <c r="P22" t="s">
        <v>30</v>
      </c>
      <c r="Q22">
        <v>3000</v>
      </c>
      <c r="R22" t="s">
        <v>923</v>
      </c>
      <c r="S22">
        <v>3000</v>
      </c>
      <c r="T22" t="s">
        <v>783</v>
      </c>
      <c r="U22" t="s">
        <v>4458</v>
      </c>
      <c r="V22" t="s">
        <v>4459</v>
      </c>
      <c r="W22" t="s">
        <v>4460</v>
      </c>
      <c r="X22">
        <v>9.2085299999999995E-2</v>
      </c>
      <c r="Y22">
        <f>Y21+1</f>
        <v>2</v>
      </c>
      <c r="Z22">
        <f t="shared" ref="Z22:Z85" ca="1" si="6">INDIRECT("MeasureCount5000!AI"&amp;ROW(AI22)*4-63)</f>
        <v>0.771208</v>
      </c>
      <c r="AA22">
        <f t="shared" ref="AA22:AA85" ca="1" si="7">INDIRECT("MeasureCount5000!AI"&amp;ROW(AI23)*4-66)</f>
        <v>0.80349999999999999</v>
      </c>
      <c r="AB22">
        <f t="shared" ref="AB22:AB85" ca="1" si="8">INDIRECT("MeasureCount5000!AK"&amp;ROW(AK22)*4-63)</f>
        <v>250283</v>
      </c>
      <c r="AC22">
        <f t="shared" ref="AC22:AC85" ca="1" si="9">INDIRECT("MeasureCount5000!AK"&amp;ROW(AK23)*4-66)</f>
        <v>500312</v>
      </c>
      <c r="AD22" t="s">
        <v>782</v>
      </c>
      <c r="AE22">
        <v>339.51499999999999</v>
      </c>
      <c r="AF22" t="s">
        <v>25</v>
      </c>
      <c r="AG22" t="s">
        <v>36</v>
      </c>
      <c r="AH22" t="s">
        <v>27</v>
      </c>
      <c r="AI22">
        <v>0.76727299999999998</v>
      </c>
      <c r="AJ22" t="s">
        <v>28</v>
      </c>
      <c r="AK22">
        <v>500312</v>
      </c>
      <c r="AL22" t="s">
        <v>29</v>
      </c>
      <c r="AM22">
        <v>9.9937595600000009E-3</v>
      </c>
      <c r="AN22" t="s">
        <v>30</v>
      </c>
      <c r="AO22">
        <v>5000</v>
      </c>
      <c r="AP22" t="s">
        <v>923</v>
      </c>
      <c r="AQ22">
        <v>5000</v>
      </c>
      <c r="AR22" t="s">
        <v>783</v>
      </c>
      <c r="AS22" t="s">
        <v>927</v>
      </c>
      <c r="AT22" t="s">
        <v>928</v>
      </c>
      <c r="AU22" t="s">
        <v>929</v>
      </c>
      <c r="AV22">
        <v>8.5510100000000006E-2</v>
      </c>
      <c r="AW22">
        <f>AW21+1</f>
        <v>2</v>
      </c>
      <c r="AX22">
        <f t="shared" ref="AX22:AX85" ca="1" si="10">INDIRECT("MeasureCount5000!BG"&amp;ROW(BG22)*4-63)</f>
        <v>0.78278099999999995</v>
      </c>
      <c r="AY22">
        <f t="shared" ref="AY22:AY85" ca="1" si="11">INDIRECT("MeasureCount5000!BG"&amp;ROW(BG23)*4-66)</f>
        <v>0.76887399999999995</v>
      </c>
      <c r="AZ22">
        <f t="shared" ref="AZ22:AZ85" ca="1" si="12">INDIRECT("MeasureCount5000!BI"&amp;ROW(BI22)*4-63)</f>
        <v>251922</v>
      </c>
      <c r="BA22">
        <f t="shared" ref="BA22:BA85" ca="1" si="13">INDIRECT("MeasureCount5000!BI"&amp;ROW(BI23)*4-66)</f>
        <v>500313</v>
      </c>
      <c r="BB22" t="s">
        <v>782</v>
      </c>
      <c r="BC22">
        <v>335.45100000000002</v>
      </c>
      <c r="BD22" t="s">
        <v>25</v>
      </c>
      <c r="BE22" t="s">
        <v>36</v>
      </c>
      <c r="BF22" t="s">
        <v>27</v>
      </c>
      <c r="BG22">
        <v>0.77064999999999995</v>
      </c>
      <c r="BH22" t="s">
        <v>28</v>
      </c>
      <c r="BI22">
        <v>501945</v>
      </c>
      <c r="BJ22" t="s">
        <v>29</v>
      </c>
      <c r="BK22">
        <v>2.9883726816E-2</v>
      </c>
      <c r="BL22" t="s">
        <v>30</v>
      </c>
      <c r="BM22">
        <v>15000</v>
      </c>
      <c r="BN22" t="s">
        <v>923</v>
      </c>
      <c r="BO22">
        <v>15000</v>
      </c>
      <c r="BP22" t="s">
        <v>783</v>
      </c>
      <c r="BQ22" t="s">
        <v>1526</v>
      </c>
      <c r="BR22" t="s">
        <v>1527</v>
      </c>
      <c r="BS22" t="s">
        <v>1528</v>
      </c>
      <c r="BT22">
        <v>7.7964900000000004E-2</v>
      </c>
      <c r="BU22">
        <f>BU21+1</f>
        <v>2</v>
      </c>
      <c r="BV22">
        <f t="shared" ref="BV22:BV85" ca="1" si="14">INDIRECT("MeasureCount5000!CE"&amp;ROW(CE22)*4-63)</f>
        <v>0.77815800000000002</v>
      </c>
      <c r="BW22">
        <f t="shared" ref="BW22:BW85" ca="1" si="15">INDIRECT("MeasureCount5000!CE"&amp;ROW(CE23)*4-66)</f>
        <v>0.78760200000000002</v>
      </c>
      <c r="BX22">
        <f t="shared" ref="BX22:BX85" ca="1" si="16">INDIRECT("MeasureCount5000!CG"&amp;ROW(CG22)*4-63)</f>
        <v>248827</v>
      </c>
      <c r="BY22">
        <f t="shared" ref="BY22:BY85" ca="1" si="17">INDIRECT("MeasureCount5000!CG"&amp;ROW(CG23)*4-66)</f>
        <v>500313</v>
      </c>
      <c r="BZ22" t="s">
        <v>782</v>
      </c>
      <c r="CA22">
        <v>334.096</v>
      </c>
      <c r="CB22" t="s">
        <v>25</v>
      </c>
      <c r="CC22" t="s">
        <v>36</v>
      </c>
      <c r="CD22" t="s">
        <v>27</v>
      </c>
      <c r="CE22">
        <v>0.77271500000000004</v>
      </c>
      <c r="CF22" t="s">
        <v>28</v>
      </c>
      <c r="CG22">
        <v>501291</v>
      </c>
      <c r="CH22" t="s">
        <v>29</v>
      </c>
      <c r="CI22">
        <v>4.9871203936000003E-2</v>
      </c>
      <c r="CJ22" t="s">
        <v>30</v>
      </c>
      <c r="CK22">
        <v>25000</v>
      </c>
      <c r="CL22" t="s">
        <v>923</v>
      </c>
      <c r="CM22">
        <v>25000</v>
      </c>
      <c r="CN22" t="s">
        <v>783</v>
      </c>
      <c r="CO22" t="s">
        <v>2105</v>
      </c>
      <c r="CP22" t="s">
        <v>2106</v>
      </c>
      <c r="CQ22" t="s">
        <v>2107</v>
      </c>
      <c r="CR22">
        <v>7.5882699999999997E-2</v>
      </c>
      <c r="CS22">
        <f>CS21+1</f>
        <v>2</v>
      </c>
      <c r="CT22">
        <f t="shared" ref="CT22:CT85" ca="1" si="18">INDIRECT("MeasureCount5000!DC"&amp;ROW(DC22)*4-63)</f>
        <v>0.77849100000000004</v>
      </c>
      <c r="CU22">
        <f t="shared" ref="CU22:CU85" ca="1" si="19">INDIRECT("MeasureCount5000!DC"&amp;ROW(DC23)*4-66)</f>
        <v>0.78317700000000001</v>
      </c>
      <c r="CV22">
        <f t="shared" ref="CV22:CV85" ca="1" si="20">INDIRECT("MeasureCount5000!DE"&amp;ROW(DE22)*4-63)</f>
        <v>250284</v>
      </c>
      <c r="CW22">
        <f t="shared" ref="CW22:CW85" ca="1" si="21">INDIRECT("MeasureCount5000!DE"&amp;ROW(DE23)*4-66)</f>
        <v>498923</v>
      </c>
      <c r="CX22" t="s">
        <v>782</v>
      </c>
      <c r="CY22">
        <v>333.50700000000001</v>
      </c>
      <c r="CZ22" t="s">
        <v>25</v>
      </c>
      <c r="DA22" t="s">
        <v>36</v>
      </c>
      <c r="DB22" t="s">
        <v>27</v>
      </c>
      <c r="DC22">
        <v>0.77469200000000005</v>
      </c>
      <c r="DD22" t="s">
        <v>28</v>
      </c>
      <c r="DE22">
        <v>499617</v>
      </c>
      <c r="DF22" t="s">
        <v>29</v>
      </c>
      <c r="DG22">
        <v>7.0053675784E-2</v>
      </c>
      <c r="DH22" t="s">
        <v>30</v>
      </c>
      <c r="DI22">
        <v>35000</v>
      </c>
      <c r="DJ22" t="s">
        <v>923</v>
      </c>
      <c r="DK22">
        <v>35000</v>
      </c>
      <c r="DL22" t="s">
        <v>783</v>
      </c>
      <c r="DM22" t="s">
        <v>2699</v>
      </c>
      <c r="DN22" t="s">
        <v>2700</v>
      </c>
      <c r="DO22" t="s">
        <v>2701</v>
      </c>
      <c r="DP22">
        <v>7.4065500000000006E-2</v>
      </c>
      <c r="DQ22">
        <v>2</v>
      </c>
      <c r="DR22">
        <f t="shared" ref="DR22:DR85" ca="1" si="22">INDIRECT("MeasureCount5000!EA"&amp;ROW(EA22)*4-63)</f>
        <v>0.77449800000000002</v>
      </c>
      <c r="DS22">
        <f t="shared" ref="DS22:DS85" ca="1" si="23">INDIRECT("MeasureCount5000!EA"&amp;ROW(EA23)*4-66)</f>
        <v>0.78358700000000003</v>
      </c>
      <c r="DT22">
        <f t="shared" ref="DT22:DT85" ca="1" si="24">INDIRECT("MeasureCount5000!EC"&amp;ROW(EC22)*4-63)</f>
        <v>248934</v>
      </c>
      <c r="DU22">
        <f t="shared" ref="DU22:DU85" ca="1" si="25">INDIRECT("MeasureCount5000!EC"&amp;ROW(EC23)*4-66)</f>
        <v>499231</v>
      </c>
      <c r="DV22" t="s">
        <v>782</v>
      </c>
      <c r="DW22">
        <v>332.09899999999999</v>
      </c>
      <c r="DX22" t="s">
        <v>25</v>
      </c>
      <c r="DY22" t="s">
        <v>36</v>
      </c>
      <c r="DZ22" t="s">
        <v>27</v>
      </c>
      <c r="EA22">
        <v>0.77537100000000003</v>
      </c>
      <c r="EB22" t="s">
        <v>28</v>
      </c>
      <c r="EC22">
        <v>500856</v>
      </c>
      <c r="ED22" t="s">
        <v>29</v>
      </c>
      <c r="EE22">
        <v>8.9846148176000007E-2</v>
      </c>
      <c r="EF22" t="s">
        <v>30</v>
      </c>
      <c r="EG22">
        <v>45000</v>
      </c>
      <c r="EH22" t="s">
        <v>923</v>
      </c>
      <c r="EI22">
        <v>45000</v>
      </c>
      <c r="EJ22" t="s">
        <v>783</v>
      </c>
      <c r="EK22" t="s">
        <v>3288</v>
      </c>
      <c r="EL22" t="s">
        <v>3289</v>
      </c>
      <c r="EM22" t="s">
        <v>3290</v>
      </c>
      <c r="EN22">
        <v>7.3778399999999994E-2</v>
      </c>
      <c r="EO22">
        <v>2</v>
      </c>
      <c r="EP22">
        <f t="shared" ref="EP22:EP85" ca="1" si="26">INDIRECT("MeasureCount5000!EY"&amp;ROW(EY22)*4-63)</f>
        <v>0.77397199999999999</v>
      </c>
      <c r="EQ22">
        <f t="shared" ref="EQ22:EQ85" ca="1" si="27">INDIRECT("MeasureCount5000!EY"&amp;ROW(EY23)*4-66)</f>
        <v>0.779783</v>
      </c>
      <c r="ER22">
        <f t="shared" ref="ER22:ER85" ca="1" si="28">INDIRECT("MeasureCount5000!FA"&amp;ROW(FA22)*4-63)</f>
        <v>250506</v>
      </c>
      <c r="ES22">
        <f t="shared" ref="ES22:ES85" ca="1" si="29">INDIRECT("MeasureCount5000!FA"&amp;ROW(FA23)*4-66)</f>
        <v>499427</v>
      </c>
      <c r="ET22" t="s">
        <v>782</v>
      </c>
      <c r="EU22">
        <v>332.36799999999999</v>
      </c>
      <c r="EV22" t="s">
        <v>25</v>
      </c>
      <c r="EW22" t="s">
        <v>36</v>
      </c>
      <c r="EX22" t="s">
        <v>27</v>
      </c>
      <c r="EY22">
        <v>0.77478999999999998</v>
      </c>
      <c r="EZ22" t="s">
        <v>28</v>
      </c>
      <c r="FA22">
        <v>501202</v>
      </c>
      <c r="FB22" t="s">
        <v>29</v>
      </c>
      <c r="FC22">
        <v>0.109736120432</v>
      </c>
      <c r="FD22" t="s">
        <v>30</v>
      </c>
      <c r="FE22">
        <v>55000</v>
      </c>
      <c r="FF22" t="s">
        <v>923</v>
      </c>
      <c r="FG22">
        <v>55000</v>
      </c>
      <c r="FH22" t="s">
        <v>783</v>
      </c>
      <c r="FI22" t="s">
        <v>3873</v>
      </c>
      <c r="FJ22" t="s">
        <v>3874</v>
      </c>
      <c r="FK22" t="s">
        <v>3875</v>
      </c>
      <c r="FL22">
        <v>7.5961699999999993E-2</v>
      </c>
      <c r="FM22">
        <v>2</v>
      </c>
      <c r="FN22">
        <f t="shared" ref="FN22:FN85" ca="1" si="30">INDIRECT("MeasureCount5000!FW"&amp;ROW(FW22)*4-63)</f>
        <v>0.75142799999999998</v>
      </c>
      <c r="FO22">
        <f t="shared" ref="FO22:FO85" ca="1" si="31">INDIRECT("MeasureCount5000!FW"&amp;ROW(FW23)*4-66)</f>
        <v>0.78530800000000001</v>
      </c>
      <c r="FP22">
        <f t="shared" ref="FP22:FP85" ca="1" si="32">INDIRECT("MeasureCount5000!FY"&amp;ROW(FY22)*4-63)</f>
        <v>250281</v>
      </c>
      <c r="FQ22">
        <f t="shared" ref="FQ22:FQ85" ca="1" si="33">INDIRECT("MeasureCount5000!FY"&amp;ROW(FY23)*4-66)</f>
        <v>500309</v>
      </c>
      <c r="FR22" t="s">
        <v>782</v>
      </c>
      <c r="FS22">
        <v>321.74700000000001</v>
      </c>
      <c r="FT22" t="s">
        <v>25</v>
      </c>
      <c r="FU22" t="s">
        <v>36</v>
      </c>
      <c r="FV22" t="s">
        <v>27</v>
      </c>
      <c r="FW22">
        <v>0.78817800000000005</v>
      </c>
      <c r="FX22" t="s">
        <v>28</v>
      </c>
      <c r="FY22">
        <v>500308</v>
      </c>
      <c r="FZ22" t="s">
        <v>29</v>
      </c>
      <c r="GA22">
        <v>1.9987707120000002E-3</v>
      </c>
      <c r="GB22" t="s">
        <v>30</v>
      </c>
      <c r="GC22">
        <v>1000</v>
      </c>
      <c r="GD22" t="s">
        <v>923</v>
      </c>
      <c r="GE22">
        <v>1000</v>
      </c>
      <c r="GF22" t="s">
        <v>783</v>
      </c>
      <c r="GG22" t="s">
        <v>5050</v>
      </c>
      <c r="GH22" t="s">
        <v>5051</v>
      </c>
      <c r="GI22" t="s">
        <v>5052</v>
      </c>
      <c r="GJ22">
        <v>0.10467899999999999</v>
      </c>
      <c r="GK22">
        <v>2</v>
      </c>
      <c r="GL22">
        <f t="shared" ref="GL22:GL85" ca="1" si="34">INDIRECT("MeasureCount5000!GU"&amp;ROW(GU22)*4-63)</f>
        <v>0.76566800000000002</v>
      </c>
      <c r="GM22">
        <f t="shared" ref="GM22:GM85" ca="1" si="35">INDIRECT("MeasureCount5000!GU"&amp;ROW(GU23)*4-66)</f>
        <v>0.76827999999999996</v>
      </c>
      <c r="GN22">
        <f t="shared" ref="GN22:GN85" ca="1" si="36">INDIRECT("MeasureCount5000!GW"&amp;ROW(GW22)*4-63)</f>
        <v>249674</v>
      </c>
      <c r="GO22">
        <f t="shared" ref="GO22:GO85" ca="1" si="37">INDIRECT("MeasureCount5000!GW"&amp;ROW(GW23)*4-66)</f>
        <v>501536</v>
      </c>
      <c r="GP22" t="s">
        <v>782</v>
      </c>
      <c r="GQ22">
        <v>336.55700000000002</v>
      </c>
      <c r="GR22" t="s">
        <v>25</v>
      </c>
      <c r="GS22" t="s">
        <v>36</v>
      </c>
      <c r="GT22" t="s">
        <v>27</v>
      </c>
      <c r="GU22">
        <v>0.77157600000000004</v>
      </c>
      <c r="GV22" t="s">
        <v>28</v>
      </c>
      <c r="GW22">
        <v>499096</v>
      </c>
      <c r="GX22" t="s">
        <v>29</v>
      </c>
      <c r="GY22">
        <v>2.0036240552000002E-2</v>
      </c>
      <c r="GZ22" t="s">
        <v>30</v>
      </c>
      <c r="HA22">
        <v>10000</v>
      </c>
      <c r="HB22" t="s">
        <v>923</v>
      </c>
      <c r="HC22">
        <v>10000</v>
      </c>
      <c r="HD22" t="s">
        <v>783</v>
      </c>
      <c r="HE22" t="s">
        <v>5255</v>
      </c>
      <c r="HF22" t="s">
        <v>5256</v>
      </c>
      <c r="HG22" t="s">
        <v>5257</v>
      </c>
      <c r="HH22">
        <v>8.01452E-2</v>
      </c>
      <c r="HI22">
        <v>2</v>
      </c>
      <c r="HJ22">
        <f t="shared" ref="HJ22:HJ85" ca="1" si="38">INDIRECT("MeasureCount5000!HS"&amp;ROW(HS22)*4-63)</f>
        <v>0.77875799999999995</v>
      </c>
      <c r="HK22">
        <f t="shared" ref="HK22:HK85" ca="1" si="39">INDIRECT("MeasureCount5000!HS"&amp;ROW(HS23)*4-66)</f>
        <v>0.77742500000000003</v>
      </c>
      <c r="HL22">
        <f t="shared" ref="HL22:HL85" ca="1" si="40">INDIRECT("MeasureCount5000!HU"&amp;ROW(HU22)*4-63)</f>
        <v>250096</v>
      </c>
      <c r="HM22">
        <f t="shared" ref="HM22:HM85" ca="1" si="41">INDIRECT("MeasureCount5000!HU"&amp;ROW(HU23)*4-66)</f>
        <v>499189</v>
      </c>
      <c r="HN22" t="s">
        <v>782</v>
      </c>
      <c r="HO22">
        <v>330.16899999999998</v>
      </c>
      <c r="HP22" t="s">
        <v>25</v>
      </c>
      <c r="HQ22" t="s">
        <v>36</v>
      </c>
      <c r="HR22" t="s">
        <v>27</v>
      </c>
      <c r="HS22">
        <v>0.77776400000000001</v>
      </c>
      <c r="HT22" t="s">
        <v>28</v>
      </c>
      <c r="HU22">
        <v>500689</v>
      </c>
      <c r="HV22" t="s">
        <v>29</v>
      </c>
      <c r="HW22">
        <v>0.12982109241600001</v>
      </c>
      <c r="HX22" t="s">
        <v>30</v>
      </c>
      <c r="HY22">
        <v>65000</v>
      </c>
      <c r="HZ22" t="s">
        <v>923</v>
      </c>
      <c r="IA22">
        <v>65000</v>
      </c>
      <c r="IB22" t="s">
        <v>783</v>
      </c>
      <c r="IC22" t="s">
        <v>5839</v>
      </c>
      <c r="ID22" t="s">
        <v>5840</v>
      </c>
      <c r="IE22" t="s">
        <v>5841</v>
      </c>
      <c r="IF22">
        <v>7.3724999999999999E-2</v>
      </c>
    </row>
    <row r="23" spans="1:240">
      <c r="A23">
        <v>3</v>
      </c>
      <c r="B23">
        <f t="shared" ca="1" si="2"/>
        <v>0.78402099999999997</v>
      </c>
      <c r="C23">
        <f t="shared" ca="1" si="3"/>
        <v>0.76619700000000002</v>
      </c>
      <c r="D23">
        <f t="shared" ca="1" si="4"/>
        <v>263118</v>
      </c>
      <c r="E23">
        <f t="shared" ca="1" si="5"/>
        <v>500312</v>
      </c>
      <c r="F23" t="s">
        <v>787</v>
      </c>
      <c r="G23">
        <v>628.95500000000004</v>
      </c>
      <c r="H23" t="s">
        <v>25</v>
      </c>
      <c r="I23" t="s">
        <v>757</v>
      </c>
      <c r="J23" t="s">
        <v>27</v>
      </c>
      <c r="K23">
        <v>0.79703000000000002</v>
      </c>
      <c r="L23" t="s">
        <v>28</v>
      </c>
      <c r="M23">
        <v>250283</v>
      </c>
      <c r="N23" t="s">
        <v>29</v>
      </c>
      <c r="O23">
        <v>1.1986444395E-2</v>
      </c>
      <c r="P23" t="s">
        <v>30</v>
      </c>
      <c r="Q23">
        <v>3000</v>
      </c>
      <c r="R23" t="s">
        <v>923</v>
      </c>
      <c r="S23">
        <v>3000</v>
      </c>
      <c r="T23" t="s">
        <v>788</v>
      </c>
      <c r="U23" t="s">
        <v>4455</v>
      </c>
      <c r="V23" t="s">
        <v>4456</v>
      </c>
      <c r="W23" t="s">
        <v>4457</v>
      </c>
      <c r="X23">
        <v>8.2025799999999996E-2</v>
      </c>
      <c r="Y23">
        <f t="shared" ref="Y23:Y86" si="42">Y22+1</f>
        <v>3</v>
      </c>
      <c r="Z23">
        <f t="shared" ca="1" si="6"/>
        <v>0.76590100000000005</v>
      </c>
      <c r="AA23">
        <f t="shared" ca="1" si="7"/>
        <v>0.76979500000000001</v>
      </c>
      <c r="AB23">
        <f t="shared" ca="1" si="8"/>
        <v>255264</v>
      </c>
      <c r="AC23">
        <f t="shared" ca="1" si="9"/>
        <v>500313</v>
      </c>
      <c r="AD23" t="s">
        <v>787</v>
      </c>
      <c r="AE23">
        <v>626.05200000000002</v>
      </c>
      <c r="AF23" t="s">
        <v>25</v>
      </c>
      <c r="AG23" t="s">
        <v>757</v>
      </c>
      <c r="AH23" t="s">
        <v>27</v>
      </c>
      <c r="AI23">
        <v>0.798875</v>
      </c>
      <c r="AJ23" t="s">
        <v>28</v>
      </c>
      <c r="AK23">
        <v>250283</v>
      </c>
      <c r="AL23" t="s">
        <v>29</v>
      </c>
      <c r="AM23">
        <v>1.9977374324999998E-2</v>
      </c>
      <c r="AN23" t="s">
        <v>30</v>
      </c>
      <c r="AO23">
        <v>5000</v>
      </c>
      <c r="AP23" t="s">
        <v>923</v>
      </c>
      <c r="AQ23">
        <v>5000</v>
      </c>
      <c r="AR23" t="s">
        <v>788</v>
      </c>
      <c r="AS23" t="s">
        <v>924</v>
      </c>
      <c r="AT23" t="s">
        <v>925</v>
      </c>
      <c r="AU23" t="s">
        <v>926</v>
      </c>
      <c r="AV23">
        <v>6.5618700000000002E-2</v>
      </c>
      <c r="AW23">
        <f t="shared" ref="AW23:AW86" si="43">AW22+1</f>
        <v>3</v>
      </c>
      <c r="AX23">
        <f t="shared" ca="1" si="10"/>
        <v>0.777536</v>
      </c>
      <c r="AY23">
        <f t="shared" ca="1" si="11"/>
        <v>0.77512700000000001</v>
      </c>
      <c r="AZ23">
        <f t="shared" ca="1" si="12"/>
        <v>250284</v>
      </c>
      <c r="BA23">
        <f t="shared" ca="1" si="13"/>
        <v>501945</v>
      </c>
      <c r="BB23" t="s">
        <v>787</v>
      </c>
      <c r="BC23">
        <v>648.84699999999998</v>
      </c>
      <c r="BD23" t="s">
        <v>25</v>
      </c>
      <c r="BE23" t="s">
        <v>757</v>
      </c>
      <c r="BF23" t="s">
        <v>27</v>
      </c>
      <c r="BG23">
        <v>0.783439</v>
      </c>
      <c r="BH23" t="s">
        <v>28</v>
      </c>
      <c r="BI23">
        <v>251100</v>
      </c>
      <c r="BJ23" t="s">
        <v>29</v>
      </c>
      <c r="BK23">
        <v>5.9737123245000003E-2</v>
      </c>
      <c r="BL23" t="s">
        <v>30</v>
      </c>
      <c r="BM23">
        <v>15000</v>
      </c>
      <c r="BN23" t="s">
        <v>923</v>
      </c>
      <c r="BO23">
        <v>15000</v>
      </c>
      <c r="BP23" t="s">
        <v>788</v>
      </c>
      <c r="BQ23" t="s">
        <v>1523</v>
      </c>
      <c r="BR23" t="s">
        <v>1524</v>
      </c>
      <c r="BS23" t="s">
        <v>1525</v>
      </c>
      <c r="BT23">
        <v>6.1356899999999999E-2</v>
      </c>
      <c r="BU23">
        <f t="shared" ref="BU23:BU86" si="44">BU22+1</f>
        <v>3</v>
      </c>
      <c r="BV23">
        <f t="shared" ca="1" si="14"/>
        <v>0.76817800000000003</v>
      </c>
      <c r="BW23">
        <f t="shared" ca="1" si="15"/>
        <v>0.77821099999999999</v>
      </c>
      <c r="BX23">
        <f t="shared" ca="1" si="16"/>
        <v>251757</v>
      </c>
      <c r="BY23">
        <f t="shared" ca="1" si="17"/>
        <v>501291</v>
      </c>
      <c r="BZ23" t="s">
        <v>787</v>
      </c>
      <c r="CA23">
        <v>662.19299999999998</v>
      </c>
      <c r="CB23" t="s">
        <v>25</v>
      </c>
      <c r="CC23" t="s">
        <v>757</v>
      </c>
      <c r="CD23" t="s">
        <v>27</v>
      </c>
      <c r="CE23">
        <v>0.77752600000000005</v>
      </c>
      <c r="CF23" t="s">
        <v>28</v>
      </c>
      <c r="CG23">
        <v>249796</v>
      </c>
      <c r="CH23" t="s">
        <v>29</v>
      </c>
      <c r="CI23">
        <v>0.10008157435499999</v>
      </c>
      <c r="CJ23" t="s">
        <v>30</v>
      </c>
      <c r="CK23">
        <v>25000</v>
      </c>
      <c r="CL23" t="s">
        <v>923</v>
      </c>
      <c r="CM23">
        <v>25000</v>
      </c>
      <c r="CN23" t="s">
        <v>788</v>
      </c>
      <c r="CO23" t="s">
        <v>2102</v>
      </c>
      <c r="CP23" t="s">
        <v>2103</v>
      </c>
      <c r="CQ23" t="s">
        <v>2104</v>
      </c>
      <c r="CR23">
        <v>7.1458400000000005E-2</v>
      </c>
      <c r="CS23">
        <f t="shared" ref="CS23:CS61" si="45">CS22+1</f>
        <v>3</v>
      </c>
      <c r="CT23">
        <f t="shared" ca="1" si="18"/>
        <v>0.787493</v>
      </c>
      <c r="CU23">
        <f t="shared" ca="1" si="19"/>
        <v>0.77505800000000002</v>
      </c>
      <c r="CV23">
        <f t="shared" ca="1" si="20"/>
        <v>249588</v>
      </c>
      <c r="CW23">
        <f t="shared" ca="1" si="21"/>
        <v>501012</v>
      </c>
      <c r="CX23" t="s">
        <v>787</v>
      </c>
      <c r="CY23">
        <v>667.10900000000004</v>
      </c>
      <c r="CZ23" t="s">
        <v>25</v>
      </c>
      <c r="DA23" t="s">
        <v>757</v>
      </c>
      <c r="DB23" t="s">
        <v>27</v>
      </c>
      <c r="DC23">
        <v>0.77282200000000001</v>
      </c>
      <c r="DD23" t="s">
        <v>28</v>
      </c>
      <c r="DE23">
        <v>250983</v>
      </c>
      <c r="DF23" t="s">
        <v>29</v>
      </c>
      <c r="DG23">
        <v>0.13945152181500001</v>
      </c>
      <c r="DH23" t="s">
        <v>30</v>
      </c>
      <c r="DI23">
        <v>35000</v>
      </c>
      <c r="DJ23" t="s">
        <v>923</v>
      </c>
      <c r="DK23">
        <v>35000</v>
      </c>
      <c r="DL23" t="s">
        <v>788</v>
      </c>
      <c r="DM23" t="s">
        <v>2696</v>
      </c>
      <c r="DN23" t="s">
        <v>2697</v>
      </c>
      <c r="DO23" t="s">
        <v>2698</v>
      </c>
      <c r="DP23">
        <v>7.6396699999999998E-2</v>
      </c>
      <c r="DQ23">
        <v>3</v>
      </c>
      <c r="DR23">
        <f t="shared" ca="1" si="22"/>
        <v>0.77879600000000004</v>
      </c>
      <c r="DS23">
        <f t="shared" ca="1" si="23"/>
        <v>0.77191200000000004</v>
      </c>
      <c r="DT23">
        <f t="shared" ca="1" si="24"/>
        <v>249472</v>
      </c>
      <c r="DU23">
        <f t="shared" ca="1" si="25"/>
        <v>503040</v>
      </c>
      <c r="DV23" t="s">
        <v>787</v>
      </c>
      <c r="DW23">
        <v>658.05799999999999</v>
      </c>
      <c r="DX23" t="s">
        <v>25</v>
      </c>
      <c r="DY23" t="s">
        <v>757</v>
      </c>
      <c r="DZ23" t="s">
        <v>27</v>
      </c>
      <c r="EA23">
        <v>0.77962699999999996</v>
      </c>
      <c r="EB23" t="s">
        <v>28</v>
      </c>
      <c r="EC23">
        <v>250013</v>
      </c>
      <c r="ED23" t="s">
        <v>29</v>
      </c>
      <c r="EE23">
        <v>0.17999087365499999</v>
      </c>
      <c r="EF23" t="s">
        <v>30</v>
      </c>
      <c r="EG23">
        <v>45000</v>
      </c>
      <c r="EH23" t="s">
        <v>923</v>
      </c>
      <c r="EI23">
        <v>45000</v>
      </c>
      <c r="EJ23" t="s">
        <v>788</v>
      </c>
      <c r="EK23" t="s">
        <v>3285</v>
      </c>
      <c r="EL23" t="s">
        <v>3286</v>
      </c>
      <c r="EM23" t="s">
        <v>3287</v>
      </c>
      <c r="EN23">
        <v>7.5476799999999997E-2</v>
      </c>
      <c r="EO23">
        <v>3</v>
      </c>
      <c r="EP23">
        <f t="shared" ca="1" si="26"/>
        <v>0.77933699999999995</v>
      </c>
      <c r="EQ23">
        <f t="shared" ca="1" si="27"/>
        <v>0.77063599999999999</v>
      </c>
      <c r="ER23">
        <f t="shared" ca="1" si="28"/>
        <v>250062</v>
      </c>
      <c r="ES23">
        <f t="shared" ca="1" si="29"/>
        <v>503889</v>
      </c>
      <c r="ET23" t="s">
        <v>787</v>
      </c>
      <c r="EU23">
        <v>662.803</v>
      </c>
      <c r="EV23" t="s">
        <v>25</v>
      </c>
      <c r="EW23" t="s">
        <v>757</v>
      </c>
      <c r="EX23" t="s">
        <v>27</v>
      </c>
      <c r="EY23">
        <v>0.77606699999999995</v>
      </c>
      <c r="EZ23" t="s">
        <v>28</v>
      </c>
      <c r="FA23">
        <v>250506</v>
      </c>
      <c r="FB23" t="s">
        <v>29</v>
      </c>
      <c r="FC23">
        <v>0.219555721845</v>
      </c>
      <c r="FD23" t="s">
        <v>30</v>
      </c>
      <c r="FE23">
        <v>55000</v>
      </c>
      <c r="FF23" t="s">
        <v>923</v>
      </c>
      <c r="FG23">
        <v>55000</v>
      </c>
      <c r="FH23" t="s">
        <v>788</v>
      </c>
      <c r="FI23" t="s">
        <v>3870</v>
      </c>
      <c r="FJ23" t="s">
        <v>3871</v>
      </c>
      <c r="FK23" t="s">
        <v>3872</v>
      </c>
      <c r="FL23">
        <v>7.6207999999999998E-2</v>
      </c>
      <c r="FM23">
        <v>3</v>
      </c>
      <c r="FN23">
        <f t="shared" ca="1" si="30"/>
        <v>0.79565399999999997</v>
      </c>
      <c r="FO23">
        <f t="shared" ca="1" si="31"/>
        <v>0.72945300000000002</v>
      </c>
      <c r="FP23">
        <f t="shared" ca="1" si="32"/>
        <v>238640</v>
      </c>
      <c r="FQ23">
        <f t="shared" ca="1" si="33"/>
        <v>500309</v>
      </c>
      <c r="FR23" t="s">
        <v>787</v>
      </c>
      <c r="FS23">
        <v>685.38599999999997</v>
      </c>
      <c r="FT23" t="s">
        <v>25</v>
      </c>
      <c r="FU23" t="s">
        <v>757</v>
      </c>
      <c r="FV23" t="s">
        <v>27</v>
      </c>
      <c r="FW23">
        <v>0.74466200000000005</v>
      </c>
      <c r="FX23" t="s">
        <v>28</v>
      </c>
      <c r="FY23">
        <v>263115</v>
      </c>
      <c r="FZ23" t="s">
        <v>29</v>
      </c>
      <c r="GA23">
        <v>3.8006137350000001E-3</v>
      </c>
      <c r="GB23" t="s">
        <v>30</v>
      </c>
      <c r="GC23">
        <v>1000</v>
      </c>
      <c r="GD23" t="s">
        <v>923</v>
      </c>
      <c r="GE23">
        <v>1000</v>
      </c>
      <c r="GF23" t="s">
        <v>788</v>
      </c>
      <c r="GG23" t="s">
        <v>5047</v>
      </c>
      <c r="GH23" t="s">
        <v>5048</v>
      </c>
      <c r="GI23" t="s">
        <v>5049</v>
      </c>
      <c r="GJ23">
        <v>6.08934E-2</v>
      </c>
      <c r="GK23">
        <v>3</v>
      </c>
      <c r="GL23">
        <f t="shared" ca="1" si="34"/>
        <v>0.77407400000000004</v>
      </c>
      <c r="GM23">
        <f t="shared" ca="1" si="35"/>
        <v>0.77452900000000002</v>
      </c>
      <c r="GN23">
        <f t="shared" ca="1" si="36"/>
        <v>250895</v>
      </c>
      <c r="GO23">
        <f t="shared" ca="1" si="37"/>
        <v>499095</v>
      </c>
      <c r="GP23" t="s">
        <v>787</v>
      </c>
      <c r="GQ23">
        <v>631.21299999999997</v>
      </c>
      <c r="GR23" t="s">
        <v>25</v>
      </c>
      <c r="GS23" t="s">
        <v>757</v>
      </c>
      <c r="GT23" t="s">
        <v>27</v>
      </c>
      <c r="GU23">
        <v>0.792686</v>
      </c>
      <c r="GV23" t="s">
        <v>28</v>
      </c>
      <c r="GW23">
        <v>252128</v>
      </c>
      <c r="GX23" t="s">
        <v>29</v>
      </c>
      <c r="GY23">
        <v>3.9662348054999998E-2</v>
      </c>
      <c r="GZ23" t="s">
        <v>30</v>
      </c>
      <c r="HA23">
        <v>10000</v>
      </c>
      <c r="HB23" t="s">
        <v>923</v>
      </c>
      <c r="HC23">
        <v>10000</v>
      </c>
      <c r="HD23" t="s">
        <v>788</v>
      </c>
      <c r="HE23" t="s">
        <v>5252</v>
      </c>
      <c r="HF23" t="s">
        <v>5253</v>
      </c>
      <c r="HG23" t="s">
        <v>5254</v>
      </c>
      <c r="HH23">
        <v>4.6551000000000002E-2</v>
      </c>
      <c r="HI23">
        <v>3</v>
      </c>
      <c r="HJ23">
        <f t="shared" ca="1" si="38"/>
        <v>0.78253600000000001</v>
      </c>
      <c r="HK23">
        <f t="shared" ca="1" si="39"/>
        <v>0.77285700000000002</v>
      </c>
      <c r="HL23">
        <f t="shared" ca="1" si="40"/>
        <v>249535</v>
      </c>
      <c r="HM23">
        <f t="shared" ca="1" si="41"/>
        <v>503335</v>
      </c>
      <c r="HN23" t="s">
        <v>787</v>
      </c>
      <c r="HO23">
        <v>669.18799999999999</v>
      </c>
      <c r="HP23" t="s">
        <v>25</v>
      </c>
      <c r="HQ23" t="s">
        <v>757</v>
      </c>
      <c r="HR23" t="s">
        <v>27</v>
      </c>
      <c r="HS23">
        <v>0.772698</v>
      </c>
      <c r="HT23" t="s">
        <v>28</v>
      </c>
      <c r="HU23">
        <v>250284</v>
      </c>
      <c r="HV23" t="s">
        <v>29</v>
      </c>
      <c r="HW23">
        <v>0.25970527222500001</v>
      </c>
      <c r="HX23" t="s">
        <v>30</v>
      </c>
      <c r="HY23">
        <v>65000</v>
      </c>
      <c r="HZ23" t="s">
        <v>923</v>
      </c>
      <c r="IA23">
        <v>65000</v>
      </c>
      <c r="IB23" t="s">
        <v>788</v>
      </c>
      <c r="IC23" t="s">
        <v>5836</v>
      </c>
      <c r="ID23" t="s">
        <v>5837</v>
      </c>
      <c r="IE23" t="s">
        <v>5838</v>
      </c>
      <c r="IF23">
        <v>7.5021599999999994E-2</v>
      </c>
    </row>
    <row r="24" spans="1:240">
      <c r="A24">
        <v>4</v>
      </c>
      <c r="B24">
        <f t="shared" ca="1" si="2"/>
        <v>0.79485099999999997</v>
      </c>
      <c r="C24">
        <f t="shared" ca="1" si="3"/>
        <v>0.73795900000000003</v>
      </c>
      <c r="D24">
        <f t="shared" ca="1" si="4"/>
        <v>254420</v>
      </c>
      <c r="E24">
        <f t="shared" ca="1" si="5"/>
        <v>492304</v>
      </c>
      <c r="F24" t="s">
        <v>787</v>
      </c>
      <c r="G24">
        <v>328.9</v>
      </c>
      <c r="H24" t="s">
        <v>25</v>
      </c>
      <c r="I24" t="s">
        <v>36</v>
      </c>
      <c r="J24" t="s">
        <v>27</v>
      </c>
      <c r="K24">
        <v>0.77955700000000006</v>
      </c>
      <c r="L24" t="s">
        <v>28</v>
      </c>
      <c r="M24">
        <v>500311</v>
      </c>
      <c r="N24" t="s">
        <v>29</v>
      </c>
      <c r="O24">
        <v>5.9962651360000001E-3</v>
      </c>
      <c r="P24" t="s">
        <v>30</v>
      </c>
      <c r="Q24">
        <v>3000</v>
      </c>
      <c r="R24" t="s">
        <v>923</v>
      </c>
      <c r="S24">
        <v>3000</v>
      </c>
      <c r="T24" t="s">
        <v>783</v>
      </c>
      <c r="U24" t="s">
        <v>4458</v>
      </c>
      <c r="V24" t="s">
        <v>4459</v>
      </c>
      <c r="W24" t="s">
        <v>4460</v>
      </c>
      <c r="X24">
        <v>9.2085299999999995E-2</v>
      </c>
      <c r="Y24">
        <f t="shared" si="42"/>
        <v>4</v>
      </c>
      <c r="Z24">
        <f t="shared" ca="1" si="6"/>
        <v>0.81453699999999996</v>
      </c>
      <c r="AA24">
        <f t="shared" ca="1" si="7"/>
        <v>0.74065199999999998</v>
      </c>
      <c r="AB24">
        <f t="shared" ca="1" si="8"/>
        <v>250283</v>
      </c>
      <c r="AC24">
        <f t="shared" ca="1" si="9"/>
        <v>495477</v>
      </c>
      <c r="AD24" t="s">
        <v>787</v>
      </c>
      <c r="AE24">
        <v>339.51499999999999</v>
      </c>
      <c r="AF24" t="s">
        <v>25</v>
      </c>
      <c r="AG24" t="s">
        <v>36</v>
      </c>
      <c r="AH24" t="s">
        <v>27</v>
      </c>
      <c r="AI24">
        <v>0.76727299999999998</v>
      </c>
      <c r="AJ24" t="s">
        <v>28</v>
      </c>
      <c r="AK24">
        <v>500312</v>
      </c>
      <c r="AL24" t="s">
        <v>29</v>
      </c>
      <c r="AM24">
        <v>9.9937595600000009E-3</v>
      </c>
      <c r="AN24" t="s">
        <v>30</v>
      </c>
      <c r="AO24">
        <v>5000</v>
      </c>
      <c r="AP24" t="s">
        <v>923</v>
      </c>
      <c r="AQ24">
        <v>5000</v>
      </c>
      <c r="AR24" t="s">
        <v>783</v>
      </c>
      <c r="AS24" t="s">
        <v>927</v>
      </c>
      <c r="AT24" t="s">
        <v>928</v>
      </c>
      <c r="AU24" t="s">
        <v>929</v>
      </c>
      <c r="AV24">
        <v>8.5510100000000006E-2</v>
      </c>
      <c r="AW24">
        <f t="shared" si="43"/>
        <v>4</v>
      </c>
      <c r="AX24">
        <f t="shared" ca="1" si="10"/>
        <v>0.76636099999999996</v>
      </c>
      <c r="AY24">
        <f t="shared" ca="1" si="11"/>
        <v>0.78975300000000004</v>
      </c>
      <c r="AZ24">
        <f t="shared" ca="1" si="12"/>
        <v>251922</v>
      </c>
      <c r="BA24">
        <f t="shared" ca="1" si="13"/>
        <v>498691</v>
      </c>
      <c r="BB24" t="s">
        <v>787</v>
      </c>
      <c r="BC24">
        <v>335.45100000000002</v>
      </c>
      <c r="BD24" t="s">
        <v>25</v>
      </c>
      <c r="BE24" t="s">
        <v>36</v>
      </c>
      <c r="BF24" t="s">
        <v>27</v>
      </c>
      <c r="BG24">
        <v>0.77064999999999995</v>
      </c>
      <c r="BH24" t="s">
        <v>28</v>
      </c>
      <c r="BI24">
        <v>501945</v>
      </c>
      <c r="BJ24" t="s">
        <v>29</v>
      </c>
      <c r="BK24">
        <v>2.9883726816E-2</v>
      </c>
      <c r="BL24" t="s">
        <v>30</v>
      </c>
      <c r="BM24">
        <v>15000</v>
      </c>
      <c r="BN24" t="s">
        <v>923</v>
      </c>
      <c r="BO24">
        <v>15000</v>
      </c>
      <c r="BP24" t="s">
        <v>783</v>
      </c>
      <c r="BQ24" t="s">
        <v>1526</v>
      </c>
      <c r="BR24" t="s">
        <v>1527</v>
      </c>
      <c r="BS24" t="s">
        <v>1528</v>
      </c>
      <c r="BT24">
        <v>7.7964900000000004E-2</v>
      </c>
      <c r="BU24">
        <f t="shared" si="44"/>
        <v>4</v>
      </c>
      <c r="BV24">
        <f t="shared" ca="1" si="14"/>
        <v>0.78168599999999999</v>
      </c>
      <c r="BW24">
        <f t="shared" ca="1" si="15"/>
        <v>0.76919199999999999</v>
      </c>
      <c r="BX24">
        <f t="shared" ca="1" si="16"/>
        <v>250773</v>
      </c>
      <c r="BY24">
        <f t="shared" ca="1" si="17"/>
        <v>501291</v>
      </c>
      <c r="BZ24" t="s">
        <v>787</v>
      </c>
      <c r="CA24">
        <v>334.096</v>
      </c>
      <c r="CB24" t="s">
        <v>25</v>
      </c>
      <c r="CC24" t="s">
        <v>36</v>
      </c>
      <c r="CD24" t="s">
        <v>27</v>
      </c>
      <c r="CE24">
        <v>0.77271500000000004</v>
      </c>
      <c r="CF24" t="s">
        <v>28</v>
      </c>
      <c r="CG24">
        <v>501291</v>
      </c>
      <c r="CH24" t="s">
        <v>29</v>
      </c>
      <c r="CI24">
        <v>4.9871203936000003E-2</v>
      </c>
      <c r="CJ24" t="s">
        <v>30</v>
      </c>
      <c r="CK24">
        <v>25000</v>
      </c>
      <c r="CL24" t="s">
        <v>923</v>
      </c>
      <c r="CM24">
        <v>25000</v>
      </c>
      <c r="CN24" t="s">
        <v>783</v>
      </c>
      <c r="CO24" t="s">
        <v>2105</v>
      </c>
      <c r="CP24" t="s">
        <v>2106</v>
      </c>
      <c r="CQ24" t="s">
        <v>2107</v>
      </c>
      <c r="CR24">
        <v>7.5882699999999997E-2</v>
      </c>
      <c r="CS24">
        <f t="shared" si="45"/>
        <v>4</v>
      </c>
      <c r="CT24">
        <f t="shared" ca="1" si="18"/>
        <v>0.77864800000000001</v>
      </c>
      <c r="CU24">
        <f t="shared" ca="1" si="19"/>
        <v>0.77193800000000001</v>
      </c>
      <c r="CV24">
        <f t="shared" ca="1" si="20"/>
        <v>249588</v>
      </c>
      <c r="CW24">
        <f t="shared" ca="1" si="21"/>
        <v>501011</v>
      </c>
      <c r="CX24" t="s">
        <v>787</v>
      </c>
      <c r="CY24">
        <v>333.50700000000001</v>
      </c>
      <c r="CZ24" t="s">
        <v>25</v>
      </c>
      <c r="DA24" t="s">
        <v>36</v>
      </c>
      <c r="DB24" t="s">
        <v>27</v>
      </c>
      <c r="DC24">
        <v>0.77469200000000005</v>
      </c>
      <c r="DD24" t="s">
        <v>28</v>
      </c>
      <c r="DE24">
        <v>499617</v>
      </c>
      <c r="DF24" t="s">
        <v>29</v>
      </c>
      <c r="DG24">
        <v>7.0053675784E-2</v>
      </c>
      <c r="DH24" t="s">
        <v>30</v>
      </c>
      <c r="DI24">
        <v>35000</v>
      </c>
      <c r="DJ24" t="s">
        <v>923</v>
      </c>
      <c r="DK24">
        <v>35000</v>
      </c>
      <c r="DL24" t="s">
        <v>783</v>
      </c>
      <c r="DM24" t="s">
        <v>2699</v>
      </c>
      <c r="DN24" t="s">
        <v>2700</v>
      </c>
      <c r="DO24" t="s">
        <v>2701</v>
      </c>
      <c r="DP24">
        <v>7.4065500000000006E-2</v>
      </c>
      <c r="DQ24">
        <v>4</v>
      </c>
      <c r="DR24">
        <f t="shared" ca="1" si="22"/>
        <v>0.77688800000000002</v>
      </c>
      <c r="DS24">
        <f t="shared" ca="1" si="23"/>
        <v>0.77237599999999995</v>
      </c>
      <c r="DT24">
        <f t="shared" ca="1" si="24"/>
        <v>250284</v>
      </c>
      <c r="DU24">
        <f t="shared" ca="1" si="25"/>
        <v>503040</v>
      </c>
      <c r="DV24" t="s">
        <v>787</v>
      </c>
      <c r="DW24">
        <v>332.09899999999999</v>
      </c>
      <c r="DX24" t="s">
        <v>25</v>
      </c>
      <c r="DY24" t="s">
        <v>36</v>
      </c>
      <c r="DZ24" t="s">
        <v>27</v>
      </c>
      <c r="EA24">
        <v>0.77537100000000003</v>
      </c>
      <c r="EB24" t="s">
        <v>28</v>
      </c>
      <c r="EC24">
        <v>500856</v>
      </c>
      <c r="ED24" t="s">
        <v>29</v>
      </c>
      <c r="EE24">
        <v>8.9846148176000007E-2</v>
      </c>
      <c r="EF24" t="s">
        <v>30</v>
      </c>
      <c r="EG24">
        <v>45000</v>
      </c>
      <c r="EH24" t="s">
        <v>923</v>
      </c>
      <c r="EI24">
        <v>45000</v>
      </c>
      <c r="EJ24" t="s">
        <v>783</v>
      </c>
      <c r="EK24" t="s">
        <v>3288</v>
      </c>
      <c r="EL24" t="s">
        <v>3289</v>
      </c>
      <c r="EM24" t="s">
        <v>3290</v>
      </c>
      <c r="EN24">
        <v>7.3778399999999994E-2</v>
      </c>
      <c r="EO24">
        <v>4</v>
      </c>
      <c r="EP24">
        <f t="shared" ca="1" si="26"/>
        <v>0.77684200000000003</v>
      </c>
      <c r="EQ24">
        <f t="shared" ca="1" si="27"/>
        <v>0.770679</v>
      </c>
      <c r="ER24">
        <f t="shared" ca="1" si="28"/>
        <v>250506</v>
      </c>
      <c r="ES24">
        <f t="shared" ca="1" si="29"/>
        <v>501648</v>
      </c>
      <c r="ET24" t="s">
        <v>787</v>
      </c>
      <c r="EU24">
        <v>332.36799999999999</v>
      </c>
      <c r="EV24" t="s">
        <v>25</v>
      </c>
      <c r="EW24" t="s">
        <v>36</v>
      </c>
      <c r="EX24" t="s">
        <v>27</v>
      </c>
      <c r="EY24">
        <v>0.77478999999999998</v>
      </c>
      <c r="EZ24" t="s">
        <v>28</v>
      </c>
      <c r="FA24">
        <v>501202</v>
      </c>
      <c r="FB24" t="s">
        <v>29</v>
      </c>
      <c r="FC24">
        <v>0.109736120432</v>
      </c>
      <c r="FD24" t="s">
        <v>30</v>
      </c>
      <c r="FE24">
        <v>55000</v>
      </c>
      <c r="FF24" t="s">
        <v>923</v>
      </c>
      <c r="FG24">
        <v>55000</v>
      </c>
      <c r="FH24" t="s">
        <v>783</v>
      </c>
      <c r="FI24" t="s">
        <v>3873</v>
      </c>
      <c r="FJ24" t="s">
        <v>3874</v>
      </c>
      <c r="FK24" t="s">
        <v>3875</v>
      </c>
      <c r="FL24">
        <v>7.5961699999999993E-2</v>
      </c>
      <c r="FM24">
        <v>4</v>
      </c>
      <c r="FN24">
        <f t="shared" ca="1" si="30"/>
        <v>0.80437099999999995</v>
      </c>
      <c r="FO24">
        <f t="shared" ca="1" si="31"/>
        <v>0.73976699999999995</v>
      </c>
      <c r="FP24">
        <f t="shared" ca="1" si="32"/>
        <v>250281</v>
      </c>
      <c r="FQ24">
        <f t="shared" ca="1" si="33"/>
        <v>477032</v>
      </c>
      <c r="FR24" t="s">
        <v>787</v>
      </c>
      <c r="FS24">
        <v>321.74700000000001</v>
      </c>
      <c r="FT24" t="s">
        <v>25</v>
      </c>
      <c r="FU24" t="s">
        <v>36</v>
      </c>
      <c r="FV24" t="s">
        <v>27</v>
      </c>
      <c r="FW24">
        <v>0.78817800000000005</v>
      </c>
      <c r="FX24" t="s">
        <v>28</v>
      </c>
      <c r="FY24">
        <v>500308</v>
      </c>
      <c r="FZ24" t="s">
        <v>29</v>
      </c>
      <c r="GA24">
        <v>1.9987707120000002E-3</v>
      </c>
      <c r="GB24" t="s">
        <v>30</v>
      </c>
      <c r="GC24">
        <v>1000</v>
      </c>
      <c r="GD24" t="s">
        <v>923</v>
      </c>
      <c r="GE24">
        <v>1000</v>
      </c>
      <c r="GF24" t="s">
        <v>783</v>
      </c>
      <c r="GG24" t="s">
        <v>5050</v>
      </c>
      <c r="GH24" t="s">
        <v>5051</v>
      </c>
      <c r="GI24" t="s">
        <v>5052</v>
      </c>
      <c r="GJ24">
        <v>0.10467899999999999</v>
      </c>
      <c r="GK24">
        <v>4</v>
      </c>
      <c r="GL24">
        <f t="shared" ca="1" si="34"/>
        <v>0.75749699999999998</v>
      </c>
      <c r="GM24">
        <f t="shared" ca="1" si="35"/>
        <v>0.79125100000000004</v>
      </c>
      <c r="GN24">
        <f t="shared" ca="1" si="36"/>
        <v>253373</v>
      </c>
      <c r="GO24">
        <f t="shared" ca="1" si="37"/>
        <v>499095</v>
      </c>
      <c r="GP24" t="s">
        <v>787</v>
      </c>
      <c r="GQ24">
        <v>336.55700000000002</v>
      </c>
      <c r="GR24" t="s">
        <v>25</v>
      </c>
      <c r="GS24" t="s">
        <v>36</v>
      </c>
      <c r="GT24" t="s">
        <v>27</v>
      </c>
      <c r="GU24">
        <v>0.77157600000000004</v>
      </c>
      <c r="GV24" t="s">
        <v>28</v>
      </c>
      <c r="GW24">
        <v>499096</v>
      </c>
      <c r="GX24" t="s">
        <v>29</v>
      </c>
      <c r="GY24">
        <v>2.0036240552000002E-2</v>
      </c>
      <c r="GZ24" t="s">
        <v>30</v>
      </c>
      <c r="HA24">
        <v>10000</v>
      </c>
      <c r="HB24" t="s">
        <v>923</v>
      </c>
      <c r="HC24">
        <v>10000</v>
      </c>
      <c r="HD24" t="s">
        <v>783</v>
      </c>
      <c r="HE24" t="s">
        <v>5255</v>
      </c>
      <c r="HF24" t="s">
        <v>5256</v>
      </c>
      <c r="HG24" t="s">
        <v>5257</v>
      </c>
      <c r="HH24">
        <v>8.01452E-2</v>
      </c>
      <c r="HI24">
        <v>4</v>
      </c>
      <c r="HJ24">
        <f t="shared" ca="1" si="38"/>
        <v>0.77705900000000006</v>
      </c>
      <c r="HK24">
        <f t="shared" ca="1" si="39"/>
        <v>0.77022900000000005</v>
      </c>
      <c r="HL24">
        <f t="shared" ca="1" si="40"/>
        <v>251416</v>
      </c>
      <c r="HM24">
        <f t="shared" ca="1" si="41"/>
        <v>501820</v>
      </c>
      <c r="HN24" t="s">
        <v>787</v>
      </c>
      <c r="HO24">
        <v>330.16899999999998</v>
      </c>
      <c r="HP24" t="s">
        <v>25</v>
      </c>
      <c r="HQ24" t="s">
        <v>36</v>
      </c>
      <c r="HR24" t="s">
        <v>27</v>
      </c>
      <c r="HS24">
        <v>0.77776400000000001</v>
      </c>
      <c r="HT24" t="s">
        <v>28</v>
      </c>
      <c r="HU24">
        <v>500689</v>
      </c>
      <c r="HV24" t="s">
        <v>29</v>
      </c>
      <c r="HW24">
        <v>0.12982109241600001</v>
      </c>
      <c r="HX24" t="s">
        <v>30</v>
      </c>
      <c r="HY24">
        <v>65000</v>
      </c>
      <c r="HZ24" t="s">
        <v>923</v>
      </c>
      <c r="IA24">
        <v>65000</v>
      </c>
      <c r="IB24" t="s">
        <v>783</v>
      </c>
      <c r="IC24" t="s">
        <v>5839</v>
      </c>
      <c r="ID24" t="s">
        <v>5840</v>
      </c>
      <c r="IE24" t="s">
        <v>5841</v>
      </c>
      <c r="IF24">
        <v>7.3724999999999999E-2</v>
      </c>
    </row>
    <row r="25" spans="1:240">
      <c r="A25">
        <v>5</v>
      </c>
      <c r="B25">
        <f t="shared" ca="1" si="2"/>
        <v>0.77601399999999998</v>
      </c>
      <c r="C25">
        <f t="shared" ca="1" si="3"/>
        <v>0.78686400000000001</v>
      </c>
      <c r="D25">
        <f t="shared" ca="1" si="4"/>
        <v>250283</v>
      </c>
      <c r="E25">
        <f t="shared" ca="1" si="5"/>
        <v>500309</v>
      </c>
      <c r="F25" t="s">
        <v>777</v>
      </c>
      <c r="G25">
        <v>660.322</v>
      </c>
      <c r="H25" t="s">
        <v>25</v>
      </c>
      <c r="I25" t="s">
        <v>757</v>
      </c>
      <c r="J25" t="s">
        <v>27</v>
      </c>
      <c r="K25">
        <v>0.77151899999999995</v>
      </c>
      <c r="L25" t="s">
        <v>28</v>
      </c>
      <c r="M25">
        <v>254420</v>
      </c>
      <c r="N25" t="s">
        <v>29</v>
      </c>
      <c r="O25">
        <v>1.1791543664999999E-2</v>
      </c>
      <c r="P25" t="s">
        <v>30</v>
      </c>
      <c r="Q25">
        <v>3000</v>
      </c>
      <c r="R25" t="s">
        <v>923</v>
      </c>
      <c r="S25">
        <v>3000</v>
      </c>
      <c r="T25" t="s">
        <v>778</v>
      </c>
      <c r="U25" t="s">
        <v>4461</v>
      </c>
      <c r="V25" t="s">
        <v>4462</v>
      </c>
      <c r="W25" t="s">
        <v>4463</v>
      </c>
      <c r="X25">
        <v>6.6803899999999999E-2</v>
      </c>
      <c r="Y25">
        <f t="shared" si="42"/>
        <v>5</v>
      </c>
      <c r="Z25">
        <f t="shared" ca="1" si="6"/>
        <v>0.77995000000000003</v>
      </c>
      <c r="AA25">
        <f t="shared" ca="1" si="7"/>
        <v>0.779416</v>
      </c>
      <c r="AB25">
        <f t="shared" ca="1" si="8"/>
        <v>252749</v>
      </c>
      <c r="AC25">
        <f t="shared" ca="1" si="9"/>
        <v>500311</v>
      </c>
      <c r="AD25" t="s">
        <v>777</v>
      </c>
      <c r="AE25">
        <v>671.77700000000004</v>
      </c>
      <c r="AF25" t="s">
        <v>25</v>
      </c>
      <c r="AG25" t="s">
        <v>757</v>
      </c>
      <c r="AH25" t="s">
        <v>27</v>
      </c>
      <c r="AI25">
        <v>0.771208</v>
      </c>
      <c r="AJ25" t="s">
        <v>28</v>
      </c>
      <c r="AK25">
        <v>250283</v>
      </c>
      <c r="AL25" t="s">
        <v>29</v>
      </c>
      <c r="AM25">
        <v>1.9977374324999998E-2</v>
      </c>
      <c r="AN25" t="s">
        <v>30</v>
      </c>
      <c r="AO25">
        <v>5000</v>
      </c>
      <c r="AP25" t="s">
        <v>923</v>
      </c>
      <c r="AQ25">
        <v>5000</v>
      </c>
      <c r="AR25" t="s">
        <v>778</v>
      </c>
      <c r="AS25" t="s">
        <v>930</v>
      </c>
      <c r="AT25" t="s">
        <v>931</v>
      </c>
      <c r="AU25" t="s">
        <v>932</v>
      </c>
      <c r="AV25">
        <v>4.9844600000000003E-2</v>
      </c>
      <c r="AW25">
        <f t="shared" si="43"/>
        <v>5</v>
      </c>
      <c r="AX25">
        <f t="shared" ca="1" si="10"/>
        <v>0.77794399999999997</v>
      </c>
      <c r="AY25">
        <f t="shared" ca="1" si="11"/>
        <v>0.78570099999999998</v>
      </c>
      <c r="AZ25">
        <f t="shared" ca="1" si="12"/>
        <v>250284</v>
      </c>
      <c r="BA25">
        <f t="shared" ca="1" si="13"/>
        <v>498691</v>
      </c>
      <c r="BB25" t="s">
        <v>777</v>
      </c>
      <c r="BC25">
        <v>647.81799999999998</v>
      </c>
      <c r="BD25" t="s">
        <v>25</v>
      </c>
      <c r="BE25" t="s">
        <v>757</v>
      </c>
      <c r="BF25" t="s">
        <v>27</v>
      </c>
      <c r="BG25">
        <v>0.78278099999999995</v>
      </c>
      <c r="BH25" t="s">
        <v>28</v>
      </c>
      <c r="BI25">
        <v>251922</v>
      </c>
      <c r="BJ25" t="s">
        <v>29</v>
      </c>
      <c r="BK25">
        <v>5.9542222515E-2</v>
      </c>
      <c r="BL25" t="s">
        <v>30</v>
      </c>
      <c r="BM25">
        <v>15000</v>
      </c>
      <c r="BN25" t="s">
        <v>923</v>
      </c>
      <c r="BO25">
        <v>15000</v>
      </c>
      <c r="BP25" t="s">
        <v>778</v>
      </c>
      <c r="BQ25" t="s">
        <v>1529</v>
      </c>
      <c r="BR25" t="s">
        <v>1530</v>
      </c>
      <c r="BS25" t="s">
        <v>1531</v>
      </c>
      <c r="BT25">
        <v>5.6462600000000002E-2</v>
      </c>
      <c r="BU25">
        <f t="shared" si="44"/>
        <v>5</v>
      </c>
      <c r="BV25">
        <f t="shared" ca="1" si="14"/>
        <v>0.77016899999999999</v>
      </c>
      <c r="BW25">
        <f t="shared" ca="1" si="15"/>
        <v>0.77548499999999998</v>
      </c>
      <c r="BX25">
        <f t="shared" ca="1" si="16"/>
        <v>251264</v>
      </c>
      <c r="BY25">
        <f t="shared" ca="1" si="17"/>
        <v>496438</v>
      </c>
      <c r="BZ25" t="s">
        <v>777</v>
      </c>
      <c r="CA25">
        <v>663.69200000000001</v>
      </c>
      <c r="CB25" t="s">
        <v>25</v>
      </c>
      <c r="CC25" t="s">
        <v>757</v>
      </c>
      <c r="CD25" t="s">
        <v>27</v>
      </c>
      <c r="CE25">
        <v>0.77815800000000002</v>
      </c>
      <c r="CF25" t="s">
        <v>28</v>
      </c>
      <c r="CG25">
        <v>248827</v>
      </c>
      <c r="CH25" t="s">
        <v>29</v>
      </c>
      <c r="CI25">
        <v>0.100471375815</v>
      </c>
      <c r="CJ25" t="s">
        <v>30</v>
      </c>
      <c r="CK25">
        <v>25000</v>
      </c>
      <c r="CL25" t="s">
        <v>923</v>
      </c>
      <c r="CM25">
        <v>25000</v>
      </c>
      <c r="CN25" t="s">
        <v>778</v>
      </c>
      <c r="CO25" t="s">
        <v>2108</v>
      </c>
      <c r="CP25" t="s">
        <v>2109</v>
      </c>
      <c r="CQ25" t="s">
        <v>2110</v>
      </c>
      <c r="CR25">
        <v>7.0938600000000004E-2</v>
      </c>
      <c r="CS25">
        <f t="shared" si="45"/>
        <v>5</v>
      </c>
      <c r="CT25">
        <f t="shared" ca="1" si="18"/>
        <v>0.77228699999999995</v>
      </c>
      <c r="CU25">
        <f t="shared" ca="1" si="19"/>
        <v>0.77702300000000002</v>
      </c>
      <c r="CV25">
        <f t="shared" ca="1" si="20"/>
        <v>249935</v>
      </c>
      <c r="CW25">
        <f t="shared" ca="1" si="21"/>
        <v>496164</v>
      </c>
      <c r="CX25" t="s">
        <v>777</v>
      </c>
      <c r="CY25">
        <v>659.26499999999999</v>
      </c>
      <c r="CZ25" t="s">
        <v>25</v>
      </c>
      <c r="DA25" t="s">
        <v>757</v>
      </c>
      <c r="DB25" t="s">
        <v>27</v>
      </c>
      <c r="DC25">
        <v>0.77849100000000004</v>
      </c>
      <c r="DD25" t="s">
        <v>28</v>
      </c>
      <c r="DE25">
        <v>250284</v>
      </c>
      <c r="DF25" t="s">
        <v>29</v>
      </c>
      <c r="DG25">
        <v>0.13984132327500001</v>
      </c>
      <c r="DH25" t="s">
        <v>30</v>
      </c>
      <c r="DI25">
        <v>35000</v>
      </c>
      <c r="DJ25" t="s">
        <v>923</v>
      </c>
      <c r="DK25">
        <v>35000</v>
      </c>
      <c r="DL25" t="s">
        <v>778</v>
      </c>
      <c r="DM25" t="s">
        <v>2702</v>
      </c>
      <c r="DN25" t="s">
        <v>2703</v>
      </c>
      <c r="DO25" t="s">
        <v>2704</v>
      </c>
      <c r="DP25">
        <v>7.4915999999999996E-2</v>
      </c>
      <c r="DQ25">
        <v>5</v>
      </c>
      <c r="DR25">
        <f t="shared" ca="1" si="22"/>
        <v>0.77247600000000005</v>
      </c>
      <c r="DS25">
        <f t="shared" ca="1" si="23"/>
        <v>0.77502400000000005</v>
      </c>
      <c r="DT25">
        <f t="shared" ca="1" si="24"/>
        <v>250284</v>
      </c>
      <c r="DU25">
        <f t="shared" ca="1" si="25"/>
        <v>497616</v>
      </c>
      <c r="DV25" t="s">
        <v>777</v>
      </c>
      <c r="DW25">
        <v>669.69</v>
      </c>
      <c r="DX25" t="s">
        <v>25</v>
      </c>
      <c r="DY25" t="s">
        <v>757</v>
      </c>
      <c r="DZ25" t="s">
        <v>27</v>
      </c>
      <c r="EA25">
        <v>0.77449800000000002</v>
      </c>
      <c r="EB25" t="s">
        <v>28</v>
      </c>
      <c r="EC25">
        <v>248934</v>
      </c>
      <c r="ED25" t="s">
        <v>29</v>
      </c>
      <c r="EE25">
        <v>0.18077047657500001</v>
      </c>
      <c r="EF25" t="s">
        <v>30</v>
      </c>
      <c r="EG25">
        <v>45000</v>
      </c>
      <c r="EH25" t="s">
        <v>923</v>
      </c>
      <c r="EI25">
        <v>45000</v>
      </c>
      <c r="EJ25" t="s">
        <v>778</v>
      </c>
      <c r="EK25" t="s">
        <v>3291</v>
      </c>
      <c r="EL25" t="s">
        <v>3292</v>
      </c>
      <c r="EM25" t="s">
        <v>3293</v>
      </c>
      <c r="EN25">
        <v>7.4270699999999995E-2</v>
      </c>
      <c r="EO25">
        <v>5</v>
      </c>
      <c r="EP25">
        <f t="shared" ca="1" si="26"/>
        <v>0.76961900000000005</v>
      </c>
      <c r="EQ25">
        <f t="shared" ca="1" si="27"/>
        <v>0.77454199999999995</v>
      </c>
      <c r="ER25">
        <f t="shared" ca="1" si="28"/>
        <v>250951</v>
      </c>
      <c r="ES25">
        <f t="shared" ca="1" si="29"/>
        <v>498985</v>
      </c>
      <c r="ET25" t="s">
        <v>777</v>
      </c>
      <c r="EU25">
        <v>666.39499999999998</v>
      </c>
      <c r="EV25" t="s">
        <v>25</v>
      </c>
      <c r="EW25" t="s">
        <v>757</v>
      </c>
      <c r="EX25" t="s">
        <v>27</v>
      </c>
      <c r="EY25">
        <v>0.77397199999999999</v>
      </c>
      <c r="EZ25" t="s">
        <v>28</v>
      </c>
      <c r="FA25">
        <v>250506</v>
      </c>
      <c r="FB25" t="s">
        <v>29</v>
      </c>
      <c r="FC25">
        <v>0.219555721845</v>
      </c>
      <c r="FD25" t="s">
        <v>30</v>
      </c>
      <c r="FE25">
        <v>55000</v>
      </c>
      <c r="FF25" t="s">
        <v>923</v>
      </c>
      <c r="FG25">
        <v>55000</v>
      </c>
      <c r="FH25" t="s">
        <v>778</v>
      </c>
      <c r="FI25" t="s">
        <v>3876</v>
      </c>
      <c r="FJ25" t="s">
        <v>3877</v>
      </c>
      <c r="FK25" t="s">
        <v>3878</v>
      </c>
      <c r="FL25">
        <v>7.6328599999999996E-2</v>
      </c>
      <c r="FM25">
        <v>5</v>
      </c>
      <c r="FN25">
        <f t="shared" ca="1" si="30"/>
        <v>0.80782500000000002</v>
      </c>
      <c r="FO25">
        <f t="shared" ca="1" si="31"/>
        <v>0.76305900000000004</v>
      </c>
      <c r="FP25">
        <f t="shared" ca="1" si="32"/>
        <v>263115</v>
      </c>
      <c r="FQ25">
        <f t="shared" ca="1" si="33"/>
        <v>500301</v>
      </c>
      <c r="FR25" t="s">
        <v>777</v>
      </c>
      <c r="FS25">
        <v>707.61599999999999</v>
      </c>
      <c r="FT25" t="s">
        <v>25</v>
      </c>
      <c r="FU25" t="s">
        <v>757</v>
      </c>
      <c r="FV25" t="s">
        <v>27</v>
      </c>
      <c r="FW25">
        <v>0.75142799999999998</v>
      </c>
      <c r="FX25" t="s">
        <v>28</v>
      </c>
      <c r="FY25">
        <v>250281</v>
      </c>
      <c r="FZ25" t="s">
        <v>29</v>
      </c>
      <c r="GA25">
        <v>3.9955144649999998E-3</v>
      </c>
      <c r="GB25" t="s">
        <v>30</v>
      </c>
      <c r="GC25">
        <v>1000</v>
      </c>
      <c r="GD25" t="s">
        <v>923</v>
      </c>
      <c r="GE25">
        <v>1000</v>
      </c>
      <c r="GF25" t="s">
        <v>778</v>
      </c>
      <c r="GG25" t="s">
        <v>5053</v>
      </c>
      <c r="GH25" t="s">
        <v>5054</v>
      </c>
      <c r="GI25" t="s">
        <v>5055</v>
      </c>
      <c r="GJ25">
        <v>5.4397099999999997E-2</v>
      </c>
      <c r="GK25">
        <v>5</v>
      </c>
      <c r="GL25">
        <f t="shared" ca="1" si="34"/>
        <v>0.78089699999999995</v>
      </c>
      <c r="GM25">
        <f t="shared" ca="1" si="35"/>
        <v>0.78519600000000001</v>
      </c>
      <c r="GN25">
        <f t="shared" ca="1" si="36"/>
        <v>249674</v>
      </c>
      <c r="GO25">
        <f t="shared" ca="1" si="37"/>
        <v>501536</v>
      </c>
      <c r="GP25" t="s">
        <v>777</v>
      </c>
      <c r="GQ25">
        <v>683.19500000000005</v>
      </c>
      <c r="GR25" t="s">
        <v>25</v>
      </c>
      <c r="GS25" t="s">
        <v>757</v>
      </c>
      <c r="GT25" t="s">
        <v>27</v>
      </c>
      <c r="GU25">
        <v>0.76566800000000002</v>
      </c>
      <c r="GV25" t="s">
        <v>28</v>
      </c>
      <c r="GW25">
        <v>249674</v>
      </c>
      <c r="GX25" t="s">
        <v>29</v>
      </c>
      <c r="GY25">
        <v>4.0052149515000003E-2</v>
      </c>
      <c r="GZ25" t="s">
        <v>30</v>
      </c>
      <c r="HA25">
        <v>10000</v>
      </c>
      <c r="HB25" t="s">
        <v>923</v>
      </c>
      <c r="HC25">
        <v>10000</v>
      </c>
      <c r="HD25" t="s">
        <v>778</v>
      </c>
      <c r="HE25" t="s">
        <v>5258</v>
      </c>
      <c r="HF25" t="s">
        <v>5259</v>
      </c>
      <c r="HG25" t="s">
        <v>5260</v>
      </c>
      <c r="HH25">
        <v>6.79588E-2</v>
      </c>
      <c r="HI25">
        <v>5</v>
      </c>
      <c r="HJ25">
        <f t="shared" ca="1" si="38"/>
        <v>0.77861000000000002</v>
      </c>
      <c r="HK25">
        <f t="shared" ca="1" si="39"/>
        <v>0.77603699999999998</v>
      </c>
      <c r="HL25">
        <f t="shared" ca="1" si="40"/>
        <v>251226</v>
      </c>
      <c r="HM25">
        <f t="shared" ca="1" si="41"/>
        <v>498443</v>
      </c>
      <c r="HN25" t="s">
        <v>777</v>
      </c>
      <c r="HO25">
        <v>659.30700000000002</v>
      </c>
      <c r="HP25" t="s">
        <v>25</v>
      </c>
      <c r="HQ25" t="s">
        <v>757</v>
      </c>
      <c r="HR25" t="s">
        <v>27</v>
      </c>
      <c r="HS25">
        <v>0.77875799999999995</v>
      </c>
      <c r="HT25" t="s">
        <v>28</v>
      </c>
      <c r="HU25">
        <v>250096</v>
      </c>
      <c r="HV25" t="s">
        <v>29</v>
      </c>
      <c r="HW25">
        <v>0.25990017295500001</v>
      </c>
      <c r="HX25" t="s">
        <v>30</v>
      </c>
      <c r="HY25">
        <v>65000</v>
      </c>
      <c r="HZ25" t="s">
        <v>923</v>
      </c>
      <c r="IA25">
        <v>65000</v>
      </c>
      <c r="IB25" t="s">
        <v>778</v>
      </c>
      <c r="IC25" t="s">
        <v>5842</v>
      </c>
      <c r="ID25" t="s">
        <v>5843</v>
      </c>
      <c r="IE25" t="s">
        <v>5844</v>
      </c>
      <c r="IF25">
        <v>7.1748699999999999E-2</v>
      </c>
    </row>
    <row r="26" spans="1:240">
      <c r="A26">
        <v>6</v>
      </c>
      <c r="B26">
        <f t="shared" ca="1" si="2"/>
        <v>0.77476400000000001</v>
      </c>
      <c r="C26">
        <f t="shared" ca="1" si="3"/>
        <v>0.75980800000000004</v>
      </c>
      <c r="D26">
        <f t="shared" ca="1" si="4"/>
        <v>246278</v>
      </c>
      <c r="E26">
        <f t="shared" ca="1" si="5"/>
        <v>492305</v>
      </c>
      <c r="F26" t="s">
        <v>782</v>
      </c>
      <c r="G26">
        <v>300.45</v>
      </c>
      <c r="H26" t="s">
        <v>25</v>
      </c>
      <c r="I26" t="s">
        <v>36</v>
      </c>
      <c r="J26" t="s">
        <v>27</v>
      </c>
      <c r="K26">
        <v>0.80897200000000002</v>
      </c>
      <c r="L26" t="s">
        <v>28</v>
      </c>
      <c r="M26">
        <v>508581</v>
      </c>
      <c r="N26" t="s">
        <v>29</v>
      </c>
      <c r="O26">
        <v>5.8987612720000004E-3</v>
      </c>
      <c r="P26" t="s">
        <v>30</v>
      </c>
      <c r="Q26">
        <v>3000</v>
      </c>
      <c r="R26" t="s">
        <v>923</v>
      </c>
      <c r="S26">
        <v>3000</v>
      </c>
      <c r="T26" t="s">
        <v>783</v>
      </c>
      <c r="U26" t="s">
        <v>4464</v>
      </c>
      <c r="V26" t="s">
        <v>4465</v>
      </c>
      <c r="W26" t="s">
        <v>4466</v>
      </c>
      <c r="X26">
        <v>5.8497800000000003E-2</v>
      </c>
      <c r="Y26">
        <f t="shared" si="42"/>
        <v>6</v>
      </c>
      <c r="Z26">
        <f t="shared" ca="1" si="6"/>
        <v>0.76028700000000005</v>
      </c>
      <c r="AA26">
        <f t="shared" ca="1" si="7"/>
        <v>0.78314700000000004</v>
      </c>
      <c r="AB26">
        <f t="shared" ca="1" si="8"/>
        <v>247865</v>
      </c>
      <c r="AC26">
        <f t="shared" ca="1" si="9"/>
        <v>500312</v>
      </c>
      <c r="AD26" t="s">
        <v>782</v>
      </c>
      <c r="AE26">
        <v>309.58999999999997</v>
      </c>
      <c r="AF26" t="s">
        <v>25</v>
      </c>
      <c r="AG26" t="s">
        <v>36</v>
      </c>
      <c r="AH26" t="s">
        <v>27</v>
      </c>
      <c r="AI26">
        <v>0.80349999999999999</v>
      </c>
      <c r="AJ26" t="s">
        <v>28</v>
      </c>
      <c r="AK26">
        <v>500312</v>
      </c>
      <c r="AL26" t="s">
        <v>29</v>
      </c>
      <c r="AM26">
        <v>9.9937555599999995E-3</v>
      </c>
      <c r="AN26" t="s">
        <v>30</v>
      </c>
      <c r="AO26">
        <v>5000</v>
      </c>
      <c r="AP26" t="s">
        <v>923</v>
      </c>
      <c r="AQ26">
        <v>5000</v>
      </c>
      <c r="AR26" t="s">
        <v>783</v>
      </c>
      <c r="AS26" t="s">
        <v>933</v>
      </c>
      <c r="AT26" t="s">
        <v>934</v>
      </c>
      <c r="AU26" t="s">
        <v>935</v>
      </c>
      <c r="AV26">
        <v>7.5287699999999999E-2</v>
      </c>
      <c r="AW26">
        <f t="shared" si="43"/>
        <v>6</v>
      </c>
      <c r="AX26">
        <f t="shared" ca="1" si="10"/>
        <v>0.77798999999999996</v>
      </c>
      <c r="AY26">
        <f t="shared" ca="1" si="11"/>
        <v>0.78045799999999999</v>
      </c>
      <c r="AZ26">
        <f t="shared" ca="1" si="12"/>
        <v>251922</v>
      </c>
      <c r="BA26">
        <f t="shared" ca="1" si="13"/>
        <v>503589</v>
      </c>
      <c r="BB26" t="s">
        <v>782</v>
      </c>
      <c r="BC26">
        <v>338.10199999999998</v>
      </c>
      <c r="BD26" t="s">
        <v>25</v>
      </c>
      <c r="BE26" t="s">
        <v>36</v>
      </c>
      <c r="BF26" t="s">
        <v>27</v>
      </c>
      <c r="BG26">
        <v>0.76887399999999995</v>
      </c>
      <c r="BH26" t="s">
        <v>28</v>
      </c>
      <c r="BI26">
        <v>500313</v>
      </c>
      <c r="BJ26" t="s">
        <v>29</v>
      </c>
      <c r="BK26">
        <v>2.9981230679999998E-2</v>
      </c>
      <c r="BL26" t="s">
        <v>30</v>
      </c>
      <c r="BM26">
        <v>15000</v>
      </c>
      <c r="BN26" t="s">
        <v>923</v>
      </c>
      <c r="BO26">
        <v>15000</v>
      </c>
      <c r="BP26" t="s">
        <v>783</v>
      </c>
      <c r="BQ26" t="s">
        <v>1532</v>
      </c>
      <c r="BR26" t="s">
        <v>1533</v>
      </c>
      <c r="BS26" t="s">
        <v>1534</v>
      </c>
      <c r="BT26">
        <v>7.9430399999999998E-2</v>
      </c>
      <c r="BU26">
        <f t="shared" si="44"/>
        <v>6</v>
      </c>
      <c r="BV26">
        <f t="shared" ca="1" si="14"/>
        <v>0.77656599999999998</v>
      </c>
      <c r="BW26">
        <f t="shared" ca="1" si="15"/>
        <v>0.77337</v>
      </c>
      <c r="BX26">
        <f t="shared" ca="1" si="16"/>
        <v>249311</v>
      </c>
      <c r="BY26">
        <f t="shared" ca="1" si="17"/>
        <v>501291</v>
      </c>
      <c r="BZ26" t="s">
        <v>782</v>
      </c>
      <c r="CA26">
        <v>322.214</v>
      </c>
      <c r="CB26" t="s">
        <v>25</v>
      </c>
      <c r="CC26" t="s">
        <v>36</v>
      </c>
      <c r="CD26" t="s">
        <v>27</v>
      </c>
      <c r="CE26">
        <v>0.78760200000000002</v>
      </c>
      <c r="CF26" t="s">
        <v>28</v>
      </c>
      <c r="CG26">
        <v>500313</v>
      </c>
      <c r="CH26" t="s">
        <v>29</v>
      </c>
      <c r="CI26">
        <v>4.9968699800000002E-2</v>
      </c>
      <c r="CJ26" t="s">
        <v>30</v>
      </c>
      <c r="CK26">
        <v>25000</v>
      </c>
      <c r="CL26" t="s">
        <v>923</v>
      </c>
      <c r="CM26">
        <v>25000</v>
      </c>
      <c r="CN26" t="s">
        <v>783</v>
      </c>
      <c r="CO26" t="s">
        <v>2111</v>
      </c>
      <c r="CP26" t="s">
        <v>2112</v>
      </c>
      <c r="CQ26" t="s">
        <v>2113</v>
      </c>
      <c r="CR26">
        <v>7.9952400000000007E-2</v>
      </c>
      <c r="CS26">
        <f t="shared" si="45"/>
        <v>6</v>
      </c>
      <c r="CT26">
        <f t="shared" ca="1" si="18"/>
        <v>0.77725999999999995</v>
      </c>
      <c r="CU26">
        <f t="shared" ca="1" si="19"/>
        <v>0.77053000000000005</v>
      </c>
      <c r="CV26">
        <f t="shared" ca="1" si="20"/>
        <v>247524</v>
      </c>
      <c r="CW26">
        <f t="shared" ca="1" si="21"/>
        <v>503118</v>
      </c>
      <c r="CX26" t="s">
        <v>782</v>
      </c>
      <c r="CY26">
        <v>326.774</v>
      </c>
      <c r="CZ26" t="s">
        <v>25</v>
      </c>
      <c r="DA26" t="s">
        <v>36</v>
      </c>
      <c r="DB26" t="s">
        <v>27</v>
      </c>
      <c r="DC26">
        <v>0.78317700000000001</v>
      </c>
      <c r="DD26" t="s">
        <v>28</v>
      </c>
      <c r="DE26">
        <v>498923</v>
      </c>
      <c r="DF26" t="s">
        <v>29</v>
      </c>
      <c r="DG26">
        <v>7.0151171647999999E-2</v>
      </c>
      <c r="DH26" t="s">
        <v>30</v>
      </c>
      <c r="DI26">
        <v>35000</v>
      </c>
      <c r="DJ26" t="s">
        <v>923</v>
      </c>
      <c r="DK26">
        <v>35000</v>
      </c>
      <c r="DL26" t="s">
        <v>783</v>
      </c>
      <c r="DM26" t="s">
        <v>2705</v>
      </c>
      <c r="DN26" t="s">
        <v>2706</v>
      </c>
      <c r="DO26" t="s">
        <v>2707</v>
      </c>
      <c r="DP26">
        <v>8.3340399999999995E-2</v>
      </c>
      <c r="DQ26">
        <v>6</v>
      </c>
      <c r="DR26">
        <f t="shared" ca="1" si="22"/>
        <v>0.78003100000000003</v>
      </c>
      <c r="DS26">
        <f t="shared" ca="1" si="23"/>
        <v>0.77343899999999999</v>
      </c>
      <c r="DT26">
        <f t="shared" ca="1" si="24"/>
        <v>248132</v>
      </c>
      <c r="DU26">
        <f t="shared" ca="1" si="25"/>
        <v>501400</v>
      </c>
      <c r="DV26" t="s">
        <v>782</v>
      </c>
      <c r="DW26">
        <v>326.23</v>
      </c>
      <c r="DX26" t="s">
        <v>25</v>
      </c>
      <c r="DY26" t="s">
        <v>36</v>
      </c>
      <c r="DZ26" t="s">
        <v>27</v>
      </c>
      <c r="EA26">
        <v>0.78358700000000003</v>
      </c>
      <c r="EB26" t="s">
        <v>28</v>
      </c>
      <c r="EC26">
        <v>499231</v>
      </c>
      <c r="ED26" t="s">
        <v>29</v>
      </c>
      <c r="EE26">
        <v>9.0138643768000001E-2</v>
      </c>
      <c r="EF26" t="s">
        <v>30</v>
      </c>
      <c r="EG26">
        <v>45000</v>
      </c>
      <c r="EH26" t="s">
        <v>923</v>
      </c>
      <c r="EI26">
        <v>45000</v>
      </c>
      <c r="EJ26" t="s">
        <v>783</v>
      </c>
      <c r="EK26" t="s">
        <v>3294</v>
      </c>
      <c r="EL26" t="s">
        <v>3295</v>
      </c>
      <c r="EM26" t="s">
        <v>3296</v>
      </c>
      <c r="EN26">
        <v>7.7812800000000001E-2</v>
      </c>
      <c r="EO26">
        <v>6</v>
      </c>
      <c r="EP26">
        <f t="shared" ca="1" si="26"/>
        <v>0.77656400000000003</v>
      </c>
      <c r="EQ26">
        <f t="shared" ca="1" si="27"/>
        <v>0.77328600000000003</v>
      </c>
      <c r="ER26">
        <f t="shared" ca="1" si="28"/>
        <v>250062</v>
      </c>
      <c r="ES26">
        <f t="shared" ca="1" si="29"/>
        <v>501648</v>
      </c>
      <c r="ET26" t="s">
        <v>782</v>
      </c>
      <c r="EU26">
        <v>329.291</v>
      </c>
      <c r="EV26" t="s">
        <v>25</v>
      </c>
      <c r="EW26" t="s">
        <v>36</v>
      </c>
      <c r="EX26" t="s">
        <v>27</v>
      </c>
      <c r="EY26">
        <v>0.779783</v>
      </c>
      <c r="EZ26" t="s">
        <v>28</v>
      </c>
      <c r="FA26">
        <v>499427</v>
      </c>
      <c r="FB26" t="s">
        <v>29</v>
      </c>
      <c r="FC26">
        <v>0.110126115888</v>
      </c>
      <c r="FD26" t="s">
        <v>30</v>
      </c>
      <c r="FE26">
        <v>55000</v>
      </c>
      <c r="FF26" t="s">
        <v>923</v>
      </c>
      <c r="FG26">
        <v>55000</v>
      </c>
      <c r="FH26" t="s">
        <v>783</v>
      </c>
      <c r="FI26" t="s">
        <v>3879</v>
      </c>
      <c r="FJ26" t="s">
        <v>3811</v>
      </c>
      <c r="FK26" t="s">
        <v>3880</v>
      </c>
      <c r="FL26">
        <v>7.9059199999999996E-2</v>
      </c>
      <c r="FM26">
        <v>6</v>
      </c>
      <c r="FN26">
        <f t="shared" ca="1" si="30"/>
        <v>0.78256000000000003</v>
      </c>
      <c r="FO26">
        <f t="shared" ca="1" si="31"/>
        <v>0.75700299999999998</v>
      </c>
      <c r="FP26">
        <f t="shared" ca="1" si="32"/>
        <v>250281</v>
      </c>
      <c r="FQ26">
        <f t="shared" ca="1" si="33"/>
        <v>500304</v>
      </c>
      <c r="FR26" t="s">
        <v>782</v>
      </c>
      <c r="FS26">
        <v>324.10199999999998</v>
      </c>
      <c r="FT26" t="s">
        <v>25</v>
      </c>
      <c r="FU26" t="s">
        <v>36</v>
      </c>
      <c r="FV26" t="s">
        <v>27</v>
      </c>
      <c r="FW26">
        <v>0.78530800000000001</v>
      </c>
      <c r="FX26" t="s">
        <v>28</v>
      </c>
      <c r="FY26">
        <v>500309</v>
      </c>
      <c r="FZ26" t="s">
        <v>29</v>
      </c>
      <c r="GA26">
        <v>1.9987667120000001E-3</v>
      </c>
      <c r="GB26" t="s">
        <v>30</v>
      </c>
      <c r="GC26">
        <v>1000</v>
      </c>
      <c r="GD26" t="s">
        <v>923</v>
      </c>
      <c r="GE26">
        <v>1000</v>
      </c>
      <c r="GF26" t="s">
        <v>783</v>
      </c>
      <c r="GG26" t="s">
        <v>5056</v>
      </c>
      <c r="GH26" t="s">
        <v>5057</v>
      </c>
      <c r="GI26" t="s">
        <v>5058</v>
      </c>
      <c r="GJ26">
        <v>8.1358899999999998E-2</v>
      </c>
      <c r="GK26">
        <v>6</v>
      </c>
      <c r="GL26">
        <f t="shared" ca="1" si="34"/>
        <v>0.76959</v>
      </c>
      <c r="GM26">
        <f t="shared" ca="1" si="35"/>
        <v>0.78170899999999999</v>
      </c>
      <c r="GN26">
        <f t="shared" ca="1" si="36"/>
        <v>250895</v>
      </c>
      <c r="GO26">
        <f t="shared" ca="1" si="37"/>
        <v>499096</v>
      </c>
      <c r="GP26" t="s">
        <v>782</v>
      </c>
      <c r="GQ26">
        <v>337.79899999999998</v>
      </c>
      <c r="GR26" t="s">
        <v>25</v>
      </c>
      <c r="GS26" t="s">
        <v>36</v>
      </c>
      <c r="GT26" t="s">
        <v>27</v>
      </c>
      <c r="GU26">
        <v>0.76827999999999996</v>
      </c>
      <c r="GV26" t="s">
        <v>28</v>
      </c>
      <c r="GW26">
        <v>501536</v>
      </c>
      <c r="GX26" t="s">
        <v>29</v>
      </c>
      <c r="GY26">
        <v>1.9938744687999999E-2</v>
      </c>
      <c r="GZ26" t="s">
        <v>30</v>
      </c>
      <c r="HA26">
        <v>10000</v>
      </c>
      <c r="HB26" t="s">
        <v>923</v>
      </c>
      <c r="HC26">
        <v>10000</v>
      </c>
      <c r="HD26" t="s">
        <v>783</v>
      </c>
      <c r="HE26" t="s">
        <v>5261</v>
      </c>
      <c r="HF26" t="s">
        <v>5262</v>
      </c>
      <c r="HG26" t="s">
        <v>5263</v>
      </c>
      <c r="HH26">
        <v>8.2078100000000001E-2</v>
      </c>
      <c r="HI26">
        <v>6</v>
      </c>
      <c r="HJ26">
        <f t="shared" ca="1" si="38"/>
        <v>0.77700100000000005</v>
      </c>
      <c r="HK26">
        <f t="shared" ca="1" si="39"/>
        <v>0.77216700000000005</v>
      </c>
      <c r="HL26">
        <f t="shared" ca="1" si="40"/>
        <v>250472</v>
      </c>
      <c r="HM26">
        <f t="shared" ca="1" si="41"/>
        <v>500313</v>
      </c>
      <c r="HN26" t="s">
        <v>782</v>
      </c>
      <c r="HO26">
        <v>331.45</v>
      </c>
      <c r="HP26" t="s">
        <v>25</v>
      </c>
      <c r="HQ26" t="s">
        <v>36</v>
      </c>
      <c r="HR26" t="s">
        <v>27</v>
      </c>
      <c r="HS26">
        <v>0.77742500000000003</v>
      </c>
      <c r="HT26" t="s">
        <v>28</v>
      </c>
      <c r="HU26">
        <v>499189</v>
      </c>
      <c r="HV26" t="s">
        <v>29</v>
      </c>
      <c r="HW26">
        <v>0.130211087872</v>
      </c>
      <c r="HX26" t="s">
        <v>30</v>
      </c>
      <c r="HY26">
        <v>65000</v>
      </c>
      <c r="HZ26" t="s">
        <v>923</v>
      </c>
      <c r="IA26">
        <v>65000</v>
      </c>
      <c r="IB26" t="s">
        <v>783</v>
      </c>
      <c r="IC26" t="s">
        <v>5845</v>
      </c>
      <c r="ID26" t="s">
        <v>5846</v>
      </c>
      <c r="IE26" t="s">
        <v>5847</v>
      </c>
      <c r="IF26">
        <v>7.9096700000000006E-2</v>
      </c>
    </row>
    <row r="27" spans="1:240">
      <c r="A27">
        <v>7</v>
      </c>
      <c r="B27">
        <f t="shared" ca="1" si="2"/>
        <v>0.792574</v>
      </c>
      <c r="C27">
        <f t="shared" ca="1" si="3"/>
        <v>0.78727800000000003</v>
      </c>
      <c r="D27">
        <f t="shared" ca="1" si="4"/>
        <v>254420</v>
      </c>
      <c r="E27">
        <f t="shared" ca="1" si="5"/>
        <v>508580</v>
      </c>
      <c r="F27" t="s">
        <v>787</v>
      </c>
      <c r="G27">
        <v>660.322</v>
      </c>
      <c r="H27" t="s">
        <v>25</v>
      </c>
      <c r="I27" t="s">
        <v>757</v>
      </c>
      <c r="J27" t="s">
        <v>27</v>
      </c>
      <c r="K27">
        <v>0.77151899999999995</v>
      </c>
      <c r="L27" t="s">
        <v>28</v>
      </c>
      <c r="M27">
        <v>254420</v>
      </c>
      <c r="N27" t="s">
        <v>29</v>
      </c>
      <c r="O27">
        <v>1.1791543664999999E-2</v>
      </c>
      <c r="P27" t="s">
        <v>30</v>
      </c>
      <c r="Q27">
        <v>3000</v>
      </c>
      <c r="R27" t="s">
        <v>923</v>
      </c>
      <c r="S27">
        <v>3000</v>
      </c>
      <c r="T27" t="s">
        <v>788</v>
      </c>
      <c r="U27" t="s">
        <v>4461</v>
      </c>
      <c r="V27" t="s">
        <v>4462</v>
      </c>
      <c r="W27" t="s">
        <v>4463</v>
      </c>
      <c r="X27">
        <v>6.6803899999999999E-2</v>
      </c>
      <c r="Y27">
        <f t="shared" si="42"/>
        <v>7</v>
      </c>
      <c r="Z27">
        <f t="shared" ca="1" si="6"/>
        <v>0.77832500000000004</v>
      </c>
      <c r="AA27">
        <f t="shared" ca="1" si="7"/>
        <v>0.78624899999999998</v>
      </c>
      <c r="AB27">
        <f t="shared" ca="1" si="8"/>
        <v>250283</v>
      </c>
      <c r="AC27">
        <f t="shared" ca="1" si="9"/>
        <v>505241</v>
      </c>
      <c r="AD27" t="s">
        <v>787</v>
      </c>
      <c r="AE27">
        <v>671.77700000000004</v>
      </c>
      <c r="AF27" t="s">
        <v>25</v>
      </c>
      <c r="AG27" t="s">
        <v>757</v>
      </c>
      <c r="AH27" t="s">
        <v>27</v>
      </c>
      <c r="AI27">
        <v>0.771208</v>
      </c>
      <c r="AJ27" t="s">
        <v>28</v>
      </c>
      <c r="AK27">
        <v>250283</v>
      </c>
      <c r="AL27" t="s">
        <v>29</v>
      </c>
      <c r="AM27">
        <v>1.9977374324999998E-2</v>
      </c>
      <c r="AN27" t="s">
        <v>30</v>
      </c>
      <c r="AO27">
        <v>5000</v>
      </c>
      <c r="AP27" t="s">
        <v>923</v>
      </c>
      <c r="AQ27">
        <v>5000</v>
      </c>
      <c r="AR27" t="s">
        <v>788</v>
      </c>
      <c r="AS27" t="s">
        <v>930</v>
      </c>
      <c r="AT27" t="s">
        <v>931</v>
      </c>
      <c r="AU27" t="s">
        <v>932</v>
      </c>
      <c r="AV27">
        <v>4.9844600000000003E-2</v>
      </c>
      <c r="AW27">
        <f t="shared" si="43"/>
        <v>7</v>
      </c>
      <c r="AX27">
        <f t="shared" ca="1" si="10"/>
        <v>0.77820100000000003</v>
      </c>
      <c r="AY27">
        <f t="shared" ca="1" si="11"/>
        <v>0.77702099999999996</v>
      </c>
      <c r="AZ27">
        <f t="shared" ca="1" si="12"/>
        <v>249472</v>
      </c>
      <c r="BA27">
        <f t="shared" ca="1" si="13"/>
        <v>500313</v>
      </c>
      <c r="BB27" t="s">
        <v>787</v>
      </c>
      <c r="BC27">
        <v>647.81799999999998</v>
      </c>
      <c r="BD27" t="s">
        <v>25</v>
      </c>
      <c r="BE27" t="s">
        <v>757</v>
      </c>
      <c r="BF27" t="s">
        <v>27</v>
      </c>
      <c r="BG27">
        <v>0.78278099999999995</v>
      </c>
      <c r="BH27" t="s">
        <v>28</v>
      </c>
      <c r="BI27">
        <v>251922</v>
      </c>
      <c r="BJ27" t="s">
        <v>29</v>
      </c>
      <c r="BK27">
        <v>5.9542222515E-2</v>
      </c>
      <c r="BL27" t="s">
        <v>30</v>
      </c>
      <c r="BM27">
        <v>15000</v>
      </c>
      <c r="BN27" t="s">
        <v>923</v>
      </c>
      <c r="BO27">
        <v>15000</v>
      </c>
      <c r="BP27" t="s">
        <v>788</v>
      </c>
      <c r="BQ27" t="s">
        <v>1529</v>
      </c>
      <c r="BR27" t="s">
        <v>1530</v>
      </c>
      <c r="BS27" t="s">
        <v>1531</v>
      </c>
      <c r="BT27">
        <v>5.6462600000000002E-2</v>
      </c>
      <c r="BU27">
        <f t="shared" si="44"/>
        <v>7</v>
      </c>
      <c r="BV27">
        <f t="shared" ca="1" si="14"/>
        <v>0.78547500000000003</v>
      </c>
      <c r="BW27">
        <f t="shared" ca="1" si="15"/>
        <v>0.78616600000000003</v>
      </c>
      <c r="BX27">
        <f t="shared" ca="1" si="16"/>
        <v>249796</v>
      </c>
      <c r="BY27">
        <f t="shared" ca="1" si="17"/>
        <v>502273</v>
      </c>
      <c r="BZ27" t="s">
        <v>787</v>
      </c>
      <c r="CA27">
        <v>663.69200000000001</v>
      </c>
      <c r="CB27" t="s">
        <v>25</v>
      </c>
      <c r="CC27" t="s">
        <v>757</v>
      </c>
      <c r="CD27" t="s">
        <v>27</v>
      </c>
      <c r="CE27">
        <v>0.77815800000000002</v>
      </c>
      <c r="CF27" t="s">
        <v>28</v>
      </c>
      <c r="CG27">
        <v>248827</v>
      </c>
      <c r="CH27" t="s">
        <v>29</v>
      </c>
      <c r="CI27">
        <v>0.100471375815</v>
      </c>
      <c r="CJ27" t="s">
        <v>30</v>
      </c>
      <c r="CK27">
        <v>25000</v>
      </c>
      <c r="CL27" t="s">
        <v>923</v>
      </c>
      <c r="CM27">
        <v>25000</v>
      </c>
      <c r="CN27" t="s">
        <v>788</v>
      </c>
      <c r="CO27" t="s">
        <v>2108</v>
      </c>
      <c r="CP27" t="s">
        <v>2109</v>
      </c>
      <c r="CQ27" t="s">
        <v>2110</v>
      </c>
      <c r="CR27">
        <v>7.0938600000000004E-2</v>
      </c>
      <c r="CS27">
        <f t="shared" si="45"/>
        <v>7</v>
      </c>
      <c r="CT27">
        <f t="shared" ca="1" si="18"/>
        <v>0.77715199999999995</v>
      </c>
      <c r="CU27">
        <f t="shared" ca="1" si="19"/>
        <v>0.78358799999999995</v>
      </c>
      <c r="CV27">
        <f t="shared" ca="1" si="20"/>
        <v>249588</v>
      </c>
      <c r="CW27">
        <f t="shared" ca="1" si="21"/>
        <v>501011</v>
      </c>
      <c r="CX27" t="s">
        <v>787</v>
      </c>
      <c r="CY27">
        <v>659.26499999999999</v>
      </c>
      <c r="CZ27" t="s">
        <v>25</v>
      </c>
      <c r="DA27" t="s">
        <v>757</v>
      </c>
      <c r="DB27" t="s">
        <v>27</v>
      </c>
      <c r="DC27">
        <v>0.77849100000000004</v>
      </c>
      <c r="DD27" t="s">
        <v>28</v>
      </c>
      <c r="DE27">
        <v>250284</v>
      </c>
      <c r="DF27" t="s">
        <v>29</v>
      </c>
      <c r="DG27">
        <v>0.13984132327500001</v>
      </c>
      <c r="DH27" t="s">
        <v>30</v>
      </c>
      <c r="DI27">
        <v>35000</v>
      </c>
      <c r="DJ27" t="s">
        <v>923</v>
      </c>
      <c r="DK27">
        <v>35000</v>
      </c>
      <c r="DL27" t="s">
        <v>788</v>
      </c>
      <c r="DM27" t="s">
        <v>2702</v>
      </c>
      <c r="DN27" t="s">
        <v>2703</v>
      </c>
      <c r="DO27" t="s">
        <v>2704</v>
      </c>
      <c r="DP27">
        <v>7.4915999999999996E-2</v>
      </c>
      <c r="DQ27">
        <v>7</v>
      </c>
      <c r="DR27">
        <f t="shared" ca="1" si="22"/>
        <v>0.77685700000000002</v>
      </c>
      <c r="DS27">
        <f t="shared" ca="1" si="23"/>
        <v>0.78294399999999997</v>
      </c>
      <c r="DT27">
        <f t="shared" ca="1" si="24"/>
        <v>250555</v>
      </c>
      <c r="DU27">
        <f t="shared" ca="1" si="25"/>
        <v>500313</v>
      </c>
      <c r="DV27" t="s">
        <v>787</v>
      </c>
      <c r="DW27">
        <v>669.69</v>
      </c>
      <c r="DX27" t="s">
        <v>25</v>
      </c>
      <c r="DY27" t="s">
        <v>757</v>
      </c>
      <c r="DZ27" t="s">
        <v>27</v>
      </c>
      <c r="EA27">
        <v>0.77449800000000002</v>
      </c>
      <c r="EB27" t="s">
        <v>28</v>
      </c>
      <c r="EC27">
        <v>248934</v>
      </c>
      <c r="ED27" t="s">
        <v>29</v>
      </c>
      <c r="EE27">
        <v>0.18077047657500001</v>
      </c>
      <c r="EF27" t="s">
        <v>30</v>
      </c>
      <c r="EG27">
        <v>45000</v>
      </c>
      <c r="EH27" t="s">
        <v>923</v>
      </c>
      <c r="EI27">
        <v>45000</v>
      </c>
      <c r="EJ27" t="s">
        <v>788</v>
      </c>
      <c r="EK27" t="s">
        <v>3291</v>
      </c>
      <c r="EL27" t="s">
        <v>3292</v>
      </c>
      <c r="EM27" t="s">
        <v>3293</v>
      </c>
      <c r="EN27">
        <v>7.4270699999999995E-2</v>
      </c>
      <c r="EO27">
        <v>7</v>
      </c>
      <c r="EP27">
        <f t="shared" ca="1" si="26"/>
        <v>0.78207199999999999</v>
      </c>
      <c r="EQ27">
        <f t="shared" ca="1" si="27"/>
        <v>0.77986900000000003</v>
      </c>
      <c r="ER27">
        <f t="shared" ca="1" si="28"/>
        <v>250284</v>
      </c>
      <c r="ES27">
        <f t="shared" ca="1" si="29"/>
        <v>500313</v>
      </c>
      <c r="ET27" t="s">
        <v>787</v>
      </c>
      <c r="EU27">
        <v>666.39499999999998</v>
      </c>
      <c r="EV27" t="s">
        <v>25</v>
      </c>
      <c r="EW27" t="s">
        <v>757</v>
      </c>
      <c r="EX27" t="s">
        <v>27</v>
      </c>
      <c r="EY27">
        <v>0.77397199999999999</v>
      </c>
      <c r="EZ27" t="s">
        <v>28</v>
      </c>
      <c r="FA27">
        <v>250506</v>
      </c>
      <c r="FB27" t="s">
        <v>29</v>
      </c>
      <c r="FC27">
        <v>0.219555721845</v>
      </c>
      <c r="FD27" t="s">
        <v>30</v>
      </c>
      <c r="FE27">
        <v>55000</v>
      </c>
      <c r="FF27" t="s">
        <v>923</v>
      </c>
      <c r="FG27">
        <v>55000</v>
      </c>
      <c r="FH27" t="s">
        <v>788</v>
      </c>
      <c r="FI27" t="s">
        <v>3876</v>
      </c>
      <c r="FJ27" t="s">
        <v>3877</v>
      </c>
      <c r="FK27" t="s">
        <v>3878</v>
      </c>
      <c r="FL27">
        <v>7.6328599999999996E-2</v>
      </c>
      <c r="FM27">
        <v>7</v>
      </c>
      <c r="FN27">
        <f t="shared" ca="1" si="30"/>
        <v>0.77993299999999999</v>
      </c>
      <c r="FO27">
        <f t="shared" ca="1" si="31"/>
        <v>0.77843899999999999</v>
      </c>
      <c r="FP27">
        <f t="shared" ca="1" si="32"/>
        <v>263115</v>
      </c>
      <c r="FQ27">
        <f t="shared" ca="1" si="33"/>
        <v>500306</v>
      </c>
      <c r="FR27" t="s">
        <v>787</v>
      </c>
      <c r="FS27">
        <v>707.61599999999999</v>
      </c>
      <c r="FT27" t="s">
        <v>25</v>
      </c>
      <c r="FU27" t="s">
        <v>757</v>
      </c>
      <c r="FV27" t="s">
        <v>27</v>
      </c>
      <c r="FW27">
        <v>0.75142799999999998</v>
      </c>
      <c r="FX27" t="s">
        <v>28</v>
      </c>
      <c r="FY27">
        <v>250281</v>
      </c>
      <c r="FZ27" t="s">
        <v>29</v>
      </c>
      <c r="GA27">
        <v>3.9955144649999998E-3</v>
      </c>
      <c r="GB27" t="s">
        <v>30</v>
      </c>
      <c r="GC27">
        <v>1000</v>
      </c>
      <c r="GD27" t="s">
        <v>923</v>
      </c>
      <c r="GE27">
        <v>1000</v>
      </c>
      <c r="GF27" t="s">
        <v>788</v>
      </c>
      <c r="GG27" t="s">
        <v>5053</v>
      </c>
      <c r="GH27" t="s">
        <v>5054</v>
      </c>
      <c r="GI27" t="s">
        <v>5055</v>
      </c>
      <c r="GJ27">
        <v>5.4397099999999997E-2</v>
      </c>
      <c r="GK27">
        <v>7</v>
      </c>
      <c r="GL27">
        <f t="shared" ca="1" si="34"/>
        <v>0.77347200000000005</v>
      </c>
      <c r="GM27">
        <f t="shared" ca="1" si="35"/>
        <v>0.77287799999999995</v>
      </c>
      <c r="GN27">
        <f t="shared" ca="1" si="36"/>
        <v>249674</v>
      </c>
      <c r="GO27">
        <f t="shared" ca="1" si="37"/>
        <v>501536</v>
      </c>
      <c r="GP27" t="s">
        <v>787</v>
      </c>
      <c r="GQ27">
        <v>683.19500000000005</v>
      </c>
      <c r="GR27" t="s">
        <v>25</v>
      </c>
      <c r="GS27" t="s">
        <v>757</v>
      </c>
      <c r="GT27" t="s">
        <v>27</v>
      </c>
      <c r="GU27">
        <v>0.76566800000000002</v>
      </c>
      <c r="GV27" t="s">
        <v>28</v>
      </c>
      <c r="GW27">
        <v>249674</v>
      </c>
      <c r="GX27" t="s">
        <v>29</v>
      </c>
      <c r="GY27">
        <v>4.0052149515000003E-2</v>
      </c>
      <c r="GZ27" t="s">
        <v>30</v>
      </c>
      <c r="HA27">
        <v>10000</v>
      </c>
      <c r="HB27" t="s">
        <v>923</v>
      </c>
      <c r="HC27">
        <v>10000</v>
      </c>
      <c r="HD27" t="s">
        <v>788</v>
      </c>
      <c r="HE27" t="s">
        <v>5258</v>
      </c>
      <c r="HF27" t="s">
        <v>5259</v>
      </c>
      <c r="HG27" t="s">
        <v>5260</v>
      </c>
      <c r="HH27">
        <v>6.79588E-2</v>
      </c>
      <c r="HI27">
        <v>7</v>
      </c>
      <c r="HJ27">
        <f t="shared" ca="1" si="38"/>
        <v>0.77364100000000002</v>
      </c>
      <c r="HK27">
        <f t="shared" ca="1" si="39"/>
        <v>0.78239300000000001</v>
      </c>
      <c r="HL27">
        <f t="shared" ca="1" si="40"/>
        <v>251037</v>
      </c>
      <c r="HM27">
        <f t="shared" ca="1" si="41"/>
        <v>499563</v>
      </c>
      <c r="HN27" t="s">
        <v>787</v>
      </c>
      <c r="HO27">
        <v>659.30700000000002</v>
      </c>
      <c r="HP27" t="s">
        <v>25</v>
      </c>
      <c r="HQ27" t="s">
        <v>757</v>
      </c>
      <c r="HR27" t="s">
        <v>27</v>
      </c>
      <c r="HS27">
        <v>0.77875799999999995</v>
      </c>
      <c r="HT27" t="s">
        <v>28</v>
      </c>
      <c r="HU27">
        <v>250096</v>
      </c>
      <c r="HV27" t="s">
        <v>29</v>
      </c>
      <c r="HW27">
        <v>0.25990017295500001</v>
      </c>
      <c r="HX27" t="s">
        <v>30</v>
      </c>
      <c r="HY27">
        <v>65000</v>
      </c>
      <c r="HZ27" t="s">
        <v>923</v>
      </c>
      <c r="IA27">
        <v>65000</v>
      </c>
      <c r="IB27" t="s">
        <v>788</v>
      </c>
      <c r="IC27" t="s">
        <v>5842</v>
      </c>
      <c r="ID27" t="s">
        <v>5843</v>
      </c>
      <c r="IE27" t="s">
        <v>5844</v>
      </c>
      <c r="IF27">
        <v>7.1748699999999999E-2</v>
      </c>
    </row>
    <row r="28" spans="1:240">
      <c r="A28">
        <v>8</v>
      </c>
      <c r="B28">
        <f t="shared" ca="1" si="2"/>
        <v>0.75184099999999998</v>
      </c>
      <c r="C28">
        <f t="shared" ca="1" si="3"/>
        <v>0.75959200000000004</v>
      </c>
      <c r="D28">
        <f t="shared" ca="1" si="4"/>
        <v>250283</v>
      </c>
      <c r="E28">
        <f t="shared" ca="1" si="5"/>
        <v>500312</v>
      </c>
      <c r="F28" t="s">
        <v>787</v>
      </c>
      <c r="G28">
        <v>300.45</v>
      </c>
      <c r="H28" t="s">
        <v>25</v>
      </c>
      <c r="I28" t="s">
        <v>36</v>
      </c>
      <c r="J28" t="s">
        <v>27</v>
      </c>
      <c r="K28">
        <v>0.80897200000000002</v>
      </c>
      <c r="L28" t="s">
        <v>28</v>
      </c>
      <c r="M28">
        <v>508581</v>
      </c>
      <c r="N28" t="s">
        <v>29</v>
      </c>
      <c r="O28">
        <v>5.8987612720000004E-3</v>
      </c>
      <c r="P28" t="s">
        <v>30</v>
      </c>
      <c r="Q28">
        <v>3000</v>
      </c>
      <c r="R28" t="s">
        <v>923</v>
      </c>
      <c r="S28">
        <v>3000</v>
      </c>
      <c r="T28" t="s">
        <v>783</v>
      </c>
      <c r="U28" t="s">
        <v>4464</v>
      </c>
      <c r="V28" t="s">
        <v>4465</v>
      </c>
      <c r="W28" t="s">
        <v>4466</v>
      </c>
      <c r="X28">
        <v>5.8497800000000003E-2</v>
      </c>
      <c r="Y28">
        <f t="shared" si="42"/>
        <v>8</v>
      </c>
      <c r="Z28">
        <f t="shared" ca="1" si="6"/>
        <v>0.74930399999999997</v>
      </c>
      <c r="AA28">
        <f t="shared" ca="1" si="7"/>
        <v>0.77213299999999996</v>
      </c>
      <c r="AB28">
        <f t="shared" ca="1" si="8"/>
        <v>252749</v>
      </c>
      <c r="AC28">
        <f t="shared" ca="1" si="9"/>
        <v>505242</v>
      </c>
      <c r="AD28" t="s">
        <v>787</v>
      </c>
      <c r="AE28">
        <v>309.58999999999997</v>
      </c>
      <c r="AF28" t="s">
        <v>25</v>
      </c>
      <c r="AG28" t="s">
        <v>36</v>
      </c>
      <c r="AH28" t="s">
        <v>27</v>
      </c>
      <c r="AI28">
        <v>0.80349999999999999</v>
      </c>
      <c r="AJ28" t="s">
        <v>28</v>
      </c>
      <c r="AK28">
        <v>500312</v>
      </c>
      <c r="AL28" t="s">
        <v>29</v>
      </c>
      <c r="AM28">
        <v>9.9937555599999995E-3</v>
      </c>
      <c r="AN28" t="s">
        <v>30</v>
      </c>
      <c r="AO28">
        <v>5000</v>
      </c>
      <c r="AP28" t="s">
        <v>923</v>
      </c>
      <c r="AQ28">
        <v>5000</v>
      </c>
      <c r="AR28" t="s">
        <v>783</v>
      </c>
      <c r="AS28" t="s">
        <v>933</v>
      </c>
      <c r="AT28" t="s">
        <v>934</v>
      </c>
      <c r="AU28" t="s">
        <v>935</v>
      </c>
      <c r="AV28">
        <v>7.5287699999999999E-2</v>
      </c>
      <c r="AW28">
        <f t="shared" si="43"/>
        <v>8</v>
      </c>
      <c r="AX28">
        <f t="shared" ca="1" si="10"/>
        <v>0.78200800000000004</v>
      </c>
      <c r="AY28">
        <f t="shared" ca="1" si="11"/>
        <v>0.78132800000000002</v>
      </c>
      <c r="AZ28">
        <f t="shared" ca="1" si="12"/>
        <v>249472</v>
      </c>
      <c r="BA28">
        <f t="shared" ca="1" si="13"/>
        <v>500313</v>
      </c>
      <c r="BB28" t="s">
        <v>787</v>
      </c>
      <c r="BC28">
        <v>338.10199999999998</v>
      </c>
      <c r="BD28" t="s">
        <v>25</v>
      </c>
      <c r="BE28" t="s">
        <v>36</v>
      </c>
      <c r="BF28" t="s">
        <v>27</v>
      </c>
      <c r="BG28">
        <v>0.76887399999999995</v>
      </c>
      <c r="BH28" t="s">
        <v>28</v>
      </c>
      <c r="BI28">
        <v>500313</v>
      </c>
      <c r="BJ28" t="s">
        <v>29</v>
      </c>
      <c r="BK28">
        <v>2.9981230679999998E-2</v>
      </c>
      <c r="BL28" t="s">
        <v>30</v>
      </c>
      <c r="BM28">
        <v>15000</v>
      </c>
      <c r="BN28" t="s">
        <v>923</v>
      </c>
      <c r="BO28">
        <v>15000</v>
      </c>
      <c r="BP28" t="s">
        <v>783</v>
      </c>
      <c r="BQ28" t="s">
        <v>1532</v>
      </c>
      <c r="BR28" t="s">
        <v>1533</v>
      </c>
      <c r="BS28" t="s">
        <v>1534</v>
      </c>
      <c r="BT28">
        <v>7.9430399999999998E-2</v>
      </c>
      <c r="BU28">
        <f t="shared" si="44"/>
        <v>8</v>
      </c>
      <c r="BV28">
        <f t="shared" ca="1" si="14"/>
        <v>0.77369500000000002</v>
      </c>
      <c r="BW28">
        <f t="shared" ca="1" si="15"/>
        <v>0.76024899999999995</v>
      </c>
      <c r="BX28">
        <f t="shared" ca="1" si="16"/>
        <v>252749</v>
      </c>
      <c r="BY28">
        <f t="shared" ca="1" si="17"/>
        <v>501291</v>
      </c>
      <c r="BZ28" t="s">
        <v>787</v>
      </c>
      <c r="CA28">
        <v>322.214</v>
      </c>
      <c r="CB28" t="s">
        <v>25</v>
      </c>
      <c r="CC28" t="s">
        <v>36</v>
      </c>
      <c r="CD28" t="s">
        <v>27</v>
      </c>
      <c r="CE28">
        <v>0.78760200000000002</v>
      </c>
      <c r="CF28" t="s">
        <v>28</v>
      </c>
      <c r="CG28">
        <v>500313</v>
      </c>
      <c r="CH28" t="s">
        <v>29</v>
      </c>
      <c r="CI28">
        <v>4.9968699800000002E-2</v>
      </c>
      <c r="CJ28" t="s">
        <v>30</v>
      </c>
      <c r="CK28">
        <v>25000</v>
      </c>
      <c r="CL28" t="s">
        <v>923</v>
      </c>
      <c r="CM28">
        <v>25000</v>
      </c>
      <c r="CN28" t="s">
        <v>783</v>
      </c>
      <c r="CO28" t="s">
        <v>2111</v>
      </c>
      <c r="CP28" t="s">
        <v>2112</v>
      </c>
      <c r="CQ28" t="s">
        <v>2113</v>
      </c>
      <c r="CR28">
        <v>7.9952400000000007E-2</v>
      </c>
      <c r="CS28">
        <f t="shared" si="45"/>
        <v>8</v>
      </c>
      <c r="CT28">
        <f t="shared" ca="1" si="18"/>
        <v>0.77371100000000004</v>
      </c>
      <c r="CU28">
        <f t="shared" ca="1" si="19"/>
        <v>0.76150700000000004</v>
      </c>
      <c r="CV28">
        <f t="shared" ca="1" si="20"/>
        <v>249935</v>
      </c>
      <c r="CW28">
        <f t="shared" ca="1" si="21"/>
        <v>500313</v>
      </c>
      <c r="CX28" t="s">
        <v>787</v>
      </c>
      <c r="CY28">
        <v>326.774</v>
      </c>
      <c r="CZ28" t="s">
        <v>25</v>
      </c>
      <c r="DA28" t="s">
        <v>36</v>
      </c>
      <c r="DB28" t="s">
        <v>27</v>
      </c>
      <c r="DC28">
        <v>0.78317700000000001</v>
      </c>
      <c r="DD28" t="s">
        <v>28</v>
      </c>
      <c r="DE28">
        <v>498923</v>
      </c>
      <c r="DF28" t="s">
        <v>29</v>
      </c>
      <c r="DG28">
        <v>7.0151171647999999E-2</v>
      </c>
      <c r="DH28" t="s">
        <v>30</v>
      </c>
      <c r="DI28">
        <v>35000</v>
      </c>
      <c r="DJ28" t="s">
        <v>923</v>
      </c>
      <c r="DK28">
        <v>35000</v>
      </c>
      <c r="DL28" t="s">
        <v>783</v>
      </c>
      <c r="DM28" t="s">
        <v>2705</v>
      </c>
      <c r="DN28" t="s">
        <v>2706</v>
      </c>
      <c r="DO28" t="s">
        <v>2707</v>
      </c>
      <c r="DP28">
        <v>8.3340399999999995E-2</v>
      </c>
      <c r="DQ28">
        <v>8</v>
      </c>
      <c r="DR28">
        <f t="shared" ca="1" si="22"/>
        <v>0.77303599999999995</v>
      </c>
      <c r="DS28">
        <f t="shared" ca="1" si="23"/>
        <v>0.76516499999999998</v>
      </c>
      <c r="DT28">
        <f t="shared" ca="1" si="24"/>
        <v>250827</v>
      </c>
      <c r="DU28">
        <f t="shared" ca="1" si="25"/>
        <v>500856</v>
      </c>
      <c r="DV28" t="s">
        <v>787</v>
      </c>
      <c r="DW28">
        <v>326.23</v>
      </c>
      <c r="DX28" t="s">
        <v>25</v>
      </c>
      <c r="DY28" t="s">
        <v>36</v>
      </c>
      <c r="DZ28" t="s">
        <v>27</v>
      </c>
      <c r="EA28">
        <v>0.78358700000000003</v>
      </c>
      <c r="EB28" t="s">
        <v>28</v>
      </c>
      <c r="EC28">
        <v>499231</v>
      </c>
      <c r="ED28" t="s">
        <v>29</v>
      </c>
      <c r="EE28">
        <v>9.0138643768000001E-2</v>
      </c>
      <c r="EF28" t="s">
        <v>30</v>
      </c>
      <c r="EG28">
        <v>45000</v>
      </c>
      <c r="EH28" t="s">
        <v>923</v>
      </c>
      <c r="EI28">
        <v>45000</v>
      </c>
      <c r="EJ28" t="s">
        <v>783</v>
      </c>
      <c r="EK28" t="s">
        <v>3294</v>
      </c>
      <c r="EL28" t="s">
        <v>3295</v>
      </c>
      <c r="EM28" t="s">
        <v>3296</v>
      </c>
      <c r="EN28">
        <v>7.7812800000000001E-2</v>
      </c>
      <c r="EO28">
        <v>8</v>
      </c>
      <c r="EP28">
        <f t="shared" ca="1" si="26"/>
        <v>0.77301799999999998</v>
      </c>
      <c r="EQ28">
        <f t="shared" ca="1" si="27"/>
        <v>0.76450600000000002</v>
      </c>
      <c r="ER28">
        <f t="shared" ca="1" si="28"/>
        <v>250728</v>
      </c>
      <c r="ES28">
        <f t="shared" ca="1" si="29"/>
        <v>500757</v>
      </c>
      <c r="ET28" t="s">
        <v>787</v>
      </c>
      <c r="EU28">
        <v>329.291</v>
      </c>
      <c r="EV28" t="s">
        <v>25</v>
      </c>
      <c r="EW28" t="s">
        <v>36</v>
      </c>
      <c r="EX28" t="s">
        <v>27</v>
      </c>
      <c r="EY28">
        <v>0.779783</v>
      </c>
      <c r="EZ28" t="s">
        <v>28</v>
      </c>
      <c r="FA28">
        <v>499427</v>
      </c>
      <c r="FB28" t="s">
        <v>29</v>
      </c>
      <c r="FC28">
        <v>0.110126115888</v>
      </c>
      <c r="FD28" t="s">
        <v>30</v>
      </c>
      <c r="FE28">
        <v>55000</v>
      </c>
      <c r="FF28" t="s">
        <v>923</v>
      </c>
      <c r="FG28">
        <v>55000</v>
      </c>
      <c r="FH28" t="s">
        <v>783</v>
      </c>
      <c r="FI28" t="s">
        <v>3879</v>
      </c>
      <c r="FJ28" t="s">
        <v>3811</v>
      </c>
      <c r="FK28" t="s">
        <v>3880</v>
      </c>
      <c r="FL28">
        <v>7.9059199999999996E-2</v>
      </c>
      <c r="FM28">
        <v>8</v>
      </c>
      <c r="FN28">
        <f t="shared" ca="1" si="30"/>
        <v>0.73860599999999998</v>
      </c>
      <c r="FO28">
        <f t="shared" ca="1" si="31"/>
        <v>0.75595199999999996</v>
      </c>
      <c r="FP28">
        <f t="shared" ca="1" si="32"/>
        <v>250281</v>
      </c>
      <c r="FQ28">
        <f t="shared" ca="1" si="33"/>
        <v>500309</v>
      </c>
      <c r="FR28" t="s">
        <v>787</v>
      </c>
      <c r="FS28">
        <v>324.10199999999998</v>
      </c>
      <c r="FT28" t="s">
        <v>25</v>
      </c>
      <c r="FU28" t="s">
        <v>36</v>
      </c>
      <c r="FV28" t="s">
        <v>27</v>
      </c>
      <c r="FW28">
        <v>0.78530800000000001</v>
      </c>
      <c r="FX28" t="s">
        <v>28</v>
      </c>
      <c r="FY28">
        <v>500309</v>
      </c>
      <c r="FZ28" t="s">
        <v>29</v>
      </c>
      <c r="GA28">
        <v>1.9987667120000001E-3</v>
      </c>
      <c r="GB28" t="s">
        <v>30</v>
      </c>
      <c r="GC28">
        <v>1000</v>
      </c>
      <c r="GD28" t="s">
        <v>923</v>
      </c>
      <c r="GE28">
        <v>1000</v>
      </c>
      <c r="GF28" t="s">
        <v>783</v>
      </c>
      <c r="GG28" t="s">
        <v>5056</v>
      </c>
      <c r="GH28" t="s">
        <v>5057</v>
      </c>
      <c r="GI28" t="s">
        <v>5058</v>
      </c>
      <c r="GJ28">
        <v>8.1358899999999998E-2</v>
      </c>
      <c r="GK28">
        <v>8</v>
      </c>
      <c r="GL28">
        <f t="shared" ca="1" si="34"/>
        <v>0.78282499999999999</v>
      </c>
      <c r="GM28">
        <f t="shared" ca="1" si="35"/>
        <v>0.78540600000000005</v>
      </c>
      <c r="GN28">
        <f t="shared" ca="1" si="36"/>
        <v>252128</v>
      </c>
      <c r="GO28">
        <f t="shared" ca="1" si="37"/>
        <v>501536</v>
      </c>
      <c r="GP28" t="s">
        <v>787</v>
      </c>
      <c r="GQ28">
        <v>337.79899999999998</v>
      </c>
      <c r="GR28" t="s">
        <v>25</v>
      </c>
      <c r="GS28" t="s">
        <v>36</v>
      </c>
      <c r="GT28" t="s">
        <v>27</v>
      </c>
      <c r="GU28">
        <v>0.76827999999999996</v>
      </c>
      <c r="GV28" t="s">
        <v>28</v>
      </c>
      <c r="GW28">
        <v>501536</v>
      </c>
      <c r="GX28" t="s">
        <v>29</v>
      </c>
      <c r="GY28">
        <v>1.9938744687999999E-2</v>
      </c>
      <c r="GZ28" t="s">
        <v>30</v>
      </c>
      <c r="HA28">
        <v>10000</v>
      </c>
      <c r="HB28" t="s">
        <v>923</v>
      </c>
      <c r="HC28">
        <v>10000</v>
      </c>
      <c r="HD28" t="s">
        <v>783</v>
      </c>
      <c r="HE28" t="s">
        <v>5261</v>
      </c>
      <c r="HF28" t="s">
        <v>5262</v>
      </c>
      <c r="HG28" t="s">
        <v>5263</v>
      </c>
      <c r="HH28">
        <v>8.2078100000000001E-2</v>
      </c>
      <c r="HI28">
        <v>8</v>
      </c>
      <c r="HJ28">
        <f t="shared" ca="1" si="38"/>
        <v>0.77201299999999995</v>
      </c>
      <c r="HK28">
        <f t="shared" ca="1" si="39"/>
        <v>0.76937100000000003</v>
      </c>
      <c r="HL28">
        <f t="shared" ca="1" si="40"/>
        <v>251416</v>
      </c>
      <c r="HM28">
        <f t="shared" ca="1" si="41"/>
        <v>501065</v>
      </c>
      <c r="HN28" t="s">
        <v>787</v>
      </c>
      <c r="HO28">
        <v>331.45</v>
      </c>
      <c r="HP28" t="s">
        <v>25</v>
      </c>
      <c r="HQ28" t="s">
        <v>36</v>
      </c>
      <c r="HR28" t="s">
        <v>27</v>
      </c>
      <c r="HS28">
        <v>0.77742500000000003</v>
      </c>
      <c r="HT28" t="s">
        <v>28</v>
      </c>
      <c r="HU28">
        <v>499189</v>
      </c>
      <c r="HV28" t="s">
        <v>29</v>
      </c>
      <c r="HW28">
        <v>0.130211087872</v>
      </c>
      <c r="HX28" t="s">
        <v>30</v>
      </c>
      <c r="HY28">
        <v>65000</v>
      </c>
      <c r="HZ28" t="s">
        <v>923</v>
      </c>
      <c r="IA28">
        <v>65000</v>
      </c>
      <c r="IB28" t="s">
        <v>783</v>
      </c>
      <c r="IC28" t="s">
        <v>5845</v>
      </c>
      <c r="ID28" t="s">
        <v>5846</v>
      </c>
      <c r="IE28" t="s">
        <v>5847</v>
      </c>
      <c r="IF28">
        <v>7.9096700000000006E-2</v>
      </c>
    </row>
    <row r="29" spans="1:240">
      <c r="A29">
        <v>9</v>
      </c>
      <c r="B29">
        <f t="shared" ca="1" si="2"/>
        <v>0.75589099999999998</v>
      </c>
      <c r="C29">
        <f t="shared" ca="1" si="3"/>
        <v>0.80265200000000003</v>
      </c>
      <c r="D29">
        <f t="shared" ca="1" si="4"/>
        <v>250283</v>
      </c>
      <c r="E29">
        <f t="shared" ca="1" si="5"/>
        <v>508580</v>
      </c>
      <c r="F29" t="s">
        <v>777</v>
      </c>
      <c r="G29">
        <v>618.29300000000001</v>
      </c>
      <c r="H29" t="s">
        <v>25</v>
      </c>
      <c r="I29" t="s">
        <v>757</v>
      </c>
      <c r="J29" t="s">
        <v>27</v>
      </c>
      <c r="K29">
        <v>0.78402099999999997</v>
      </c>
      <c r="L29" t="s">
        <v>28</v>
      </c>
      <c r="M29">
        <v>263118</v>
      </c>
      <c r="N29" t="s">
        <v>29</v>
      </c>
      <c r="O29">
        <v>1.1401742205000001E-2</v>
      </c>
      <c r="P29" t="s">
        <v>30</v>
      </c>
      <c r="Q29">
        <v>3000</v>
      </c>
      <c r="R29" t="s">
        <v>923</v>
      </c>
      <c r="S29">
        <v>3000</v>
      </c>
      <c r="T29" t="s">
        <v>778</v>
      </c>
      <c r="U29" t="s">
        <v>4467</v>
      </c>
      <c r="V29" t="s">
        <v>4468</v>
      </c>
      <c r="W29" t="s">
        <v>4469</v>
      </c>
      <c r="X29">
        <v>8.8252800000000006E-2</v>
      </c>
      <c r="Y29">
        <f t="shared" si="42"/>
        <v>9</v>
      </c>
      <c r="Z29">
        <f t="shared" ca="1" si="6"/>
        <v>0.76726700000000003</v>
      </c>
      <c r="AA29">
        <f t="shared" ca="1" si="7"/>
        <v>0.79876199999999997</v>
      </c>
      <c r="AB29">
        <f t="shared" ca="1" si="8"/>
        <v>250283</v>
      </c>
      <c r="AC29">
        <f t="shared" ca="1" si="9"/>
        <v>505241</v>
      </c>
      <c r="AD29" t="s">
        <v>777</v>
      </c>
      <c r="AE29">
        <v>667.82899999999995</v>
      </c>
      <c r="AF29" t="s">
        <v>25</v>
      </c>
      <c r="AG29" t="s">
        <v>757</v>
      </c>
      <c r="AH29" t="s">
        <v>27</v>
      </c>
      <c r="AI29">
        <v>0.76590100000000005</v>
      </c>
      <c r="AJ29" t="s">
        <v>28</v>
      </c>
      <c r="AK29">
        <v>255264</v>
      </c>
      <c r="AL29" t="s">
        <v>29</v>
      </c>
      <c r="AM29">
        <v>1.9587572865E-2</v>
      </c>
      <c r="AN29" t="s">
        <v>30</v>
      </c>
      <c r="AO29">
        <v>5000</v>
      </c>
      <c r="AP29" t="s">
        <v>923</v>
      </c>
      <c r="AQ29">
        <v>5000</v>
      </c>
      <c r="AR29" t="s">
        <v>778</v>
      </c>
      <c r="AS29" t="s">
        <v>936</v>
      </c>
      <c r="AT29" t="s">
        <v>937</v>
      </c>
      <c r="AU29" t="s">
        <v>938</v>
      </c>
      <c r="AV29">
        <v>7.6109700000000002E-2</v>
      </c>
      <c r="AW29">
        <f t="shared" si="43"/>
        <v>9</v>
      </c>
      <c r="AX29">
        <f t="shared" ca="1" si="10"/>
        <v>0.773617</v>
      </c>
      <c r="AY29">
        <f t="shared" ca="1" si="11"/>
        <v>0.78133600000000003</v>
      </c>
      <c r="AZ29">
        <f t="shared" ca="1" si="12"/>
        <v>249472</v>
      </c>
      <c r="BA29">
        <f t="shared" ca="1" si="13"/>
        <v>503588</v>
      </c>
      <c r="BB29" t="s">
        <v>777</v>
      </c>
      <c r="BC29">
        <v>660.88599999999997</v>
      </c>
      <c r="BD29" t="s">
        <v>25</v>
      </c>
      <c r="BE29" t="s">
        <v>757</v>
      </c>
      <c r="BF29" t="s">
        <v>27</v>
      </c>
      <c r="BG29">
        <v>0.777536</v>
      </c>
      <c r="BH29" t="s">
        <v>28</v>
      </c>
      <c r="BI29">
        <v>250284</v>
      </c>
      <c r="BJ29" t="s">
        <v>29</v>
      </c>
      <c r="BK29">
        <v>5.9932023974999998E-2</v>
      </c>
      <c r="BL29" t="s">
        <v>30</v>
      </c>
      <c r="BM29">
        <v>15000</v>
      </c>
      <c r="BN29" t="s">
        <v>923</v>
      </c>
      <c r="BO29">
        <v>15000</v>
      </c>
      <c r="BP29" t="s">
        <v>778</v>
      </c>
      <c r="BQ29" t="s">
        <v>1535</v>
      </c>
      <c r="BR29" t="s">
        <v>1536</v>
      </c>
      <c r="BS29" t="s">
        <v>1537</v>
      </c>
      <c r="BT29">
        <v>7.8988600000000006E-2</v>
      </c>
      <c r="BU29">
        <f t="shared" si="44"/>
        <v>9</v>
      </c>
      <c r="BV29">
        <f t="shared" ca="1" si="14"/>
        <v>0.76321700000000003</v>
      </c>
      <c r="BW29">
        <f t="shared" ca="1" si="15"/>
        <v>0.78123500000000001</v>
      </c>
      <c r="BX29">
        <f t="shared" ca="1" si="16"/>
        <v>251264</v>
      </c>
      <c r="BY29">
        <f t="shared" ca="1" si="17"/>
        <v>501291</v>
      </c>
      <c r="BZ29" t="s">
        <v>777</v>
      </c>
      <c r="CA29">
        <v>673.12300000000005</v>
      </c>
      <c r="CB29" t="s">
        <v>25</v>
      </c>
      <c r="CC29" t="s">
        <v>757</v>
      </c>
      <c r="CD29" t="s">
        <v>27</v>
      </c>
      <c r="CE29">
        <v>0.76817800000000003</v>
      </c>
      <c r="CF29" t="s">
        <v>28</v>
      </c>
      <c r="CG29">
        <v>251757</v>
      </c>
      <c r="CH29" t="s">
        <v>29</v>
      </c>
      <c r="CI29">
        <v>9.9301971434999997E-2</v>
      </c>
      <c r="CJ29" t="s">
        <v>30</v>
      </c>
      <c r="CK29">
        <v>25000</v>
      </c>
      <c r="CL29" t="s">
        <v>923</v>
      </c>
      <c r="CM29">
        <v>25000</v>
      </c>
      <c r="CN29" t="s">
        <v>778</v>
      </c>
      <c r="CO29" t="s">
        <v>2114</v>
      </c>
      <c r="CP29" t="s">
        <v>2115</v>
      </c>
      <c r="CQ29" t="s">
        <v>2116</v>
      </c>
      <c r="CR29">
        <v>7.5606800000000002E-2</v>
      </c>
      <c r="CS29">
        <f t="shared" si="45"/>
        <v>9</v>
      </c>
      <c r="CT29">
        <f t="shared" ca="1" si="18"/>
        <v>0.76884699999999995</v>
      </c>
      <c r="CU29">
        <f t="shared" ca="1" si="19"/>
        <v>0.78316799999999998</v>
      </c>
      <c r="CV29">
        <f t="shared" ca="1" si="20"/>
        <v>249935</v>
      </c>
      <c r="CW29">
        <f t="shared" ca="1" si="21"/>
        <v>501011</v>
      </c>
      <c r="CX29" t="s">
        <v>777</v>
      </c>
      <c r="CY29">
        <v>646.07600000000002</v>
      </c>
      <c r="CZ29" t="s">
        <v>25</v>
      </c>
      <c r="DA29" t="s">
        <v>757</v>
      </c>
      <c r="DB29" t="s">
        <v>27</v>
      </c>
      <c r="DC29">
        <v>0.787493</v>
      </c>
      <c r="DD29" t="s">
        <v>28</v>
      </c>
      <c r="DE29">
        <v>249588</v>
      </c>
      <c r="DF29" t="s">
        <v>29</v>
      </c>
      <c r="DG29">
        <v>0.14023112473499999</v>
      </c>
      <c r="DH29" t="s">
        <v>30</v>
      </c>
      <c r="DI29">
        <v>35000</v>
      </c>
      <c r="DJ29" t="s">
        <v>923</v>
      </c>
      <c r="DK29">
        <v>35000</v>
      </c>
      <c r="DL29" t="s">
        <v>778</v>
      </c>
      <c r="DM29" t="s">
        <v>2708</v>
      </c>
      <c r="DN29" t="s">
        <v>2709</v>
      </c>
      <c r="DO29" t="s">
        <v>2710</v>
      </c>
      <c r="DP29">
        <v>6.8883600000000003E-2</v>
      </c>
      <c r="DQ29">
        <v>9</v>
      </c>
      <c r="DR29">
        <f t="shared" ca="1" si="22"/>
        <v>0.77307400000000004</v>
      </c>
      <c r="DS29">
        <f t="shared" ca="1" si="23"/>
        <v>0.78540100000000002</v>
      </c>
      <c r="DT29">
        <f t="shared" ca="1" si="24"/>
        <v>250827</v>
      </c>
      <c r="DU29">
        <f t="shared" ca="1" si="25"/>
        <v>500313</v>
      </c>
      <c r="DV29" t="s">
        <v>777</v>
      </c>
      <c r="DW29">
        <v>660.89099999999996</v>
      </c>
      <c r="DX29" t="s">
        <v>25</v>
      </c>
      <c r="DY29" t="s">
        <v>757</v>
      </c>
      <c r="DZ29" t="s">
        <v>27</v>
      </c>
      <c r="EA29">
        <v>0.77879600000000004</v>
      </c>
      <c r="EB29" t="s">
        <v>28</v>
      </c>
      <c r="EC29">
        <v>249472</v>
      </c>
      <c r="ED29" t="s">
        <v>29</v>
      </c>
      <c r="EE29">
        <v>0.180380675115</v>
      </c>
      <c r="EF29" t="s">
        <v>30</v>
      </c>
      <c r="EG29">
        <v>45000</v>
      </c>
      <c r="EH29" t="s">
        <v>923</v>
      </c>
      <c r="EI29">
        <v>45000</v>
      </c>
      <c r="EJ29" t="s">
        <v>778</v>
      </c>
      <c r="EK29" t="s">
        <v>906</v>
      </c>
      <c r="EL29" t="s">
        <v>3297</v>
      </c>
      <c r="EM29" t="s">
        <v>3298</v>
      </c>
      <c r="EN29">
        <v>7.3752499999999999E-2</v>
      </c>
      <c r="EO29">
        <v>9</v>
      </c>
      <c r="EP29">
        <f t="shared" ca="1" si="26"/>
        <v>0.77394600000000002</v>
      </c>
      <c r="EQ29">
        <f t="shared" ca="1" si="27"/>
        <v>0.78040299999999996</v>
      </c>
      <c r="ER29">
        <f t="shared" ca="1" si="28"/>
        <v>250284</v>
      </c>
      <c r="ES29">
        <f t="shared" ca="1" si="29"/>
        <v>499870</v>
      </c>
      <c r="ET29" t="s">
        <v>777</v>
      </c>
      <c r="EU29">
        <v>658.41899999999998</v>
      </c>
      <c r="EV29" t="s">
        <v>25</v>
      </c>
      <c r="EW29" t="s">
        <v>757</v>
      </c>
      <c r="EX29" t="s">
        <v>27</v>
      </c>
      <c r="EY29">
        <v>0.77933699999999995</v>
      </c>
      <c r="EZ29" t="s">
        <v>28</v>
      </c>
      <c r="FA29">
        <v>250062</v>
      </c>
      <c r="FB29" t="s">
        <v>29</v>
      </c>
      <c r="FC29">
        <v>0.219945523305</v>
      </c>
      <c r="FD29" t="s">
        <v>30</v>
      </c>
      <c r="FE29">
        <v>55000</v>
      </c>
      <c r="FF29" t="s">
        <v>923</v>
      </c>
      <c r="FG29">
        <v>55000</v>
      </c>
      <c r="FH29" t="s">
        <v>778</v>
      </c>
      <c r="FI29" t="s">
        <v>3881</v>
      </c>
      <c r="FJ29" t="s">
        <v>3882</v>
      </c>
      <c r="FK29" t="s">
        <v>3883</v>
      </c>
      <c r="FL29">
        <v>7.2337899999999997E-2</v>
      </c>
      <c r="FM29">
        <v>9</v>
      </c>
      <c r="FN29">
        <f t="shared" ca="1" si="30"/>
        <v>0.773173</v>
      </c>
      <c r="FO29">
        <f t="shared" ca="1" si="31"/>
        <v>0.78094300000000005</v>
      </c>
      <c r="FP29">
        <f t="shared" ca="1" si="32"/>
        <v>250281</v>
      </c>
      <c r="FQ29">
        <f t="shared" ca="1" si="33"/>
        <v>500305</v>
      </c>
      <c r="FR29" t="s">
        <v>777</v>
      </c>
      <c r="FS29">
        <v>661.92499999999995</v>
      </c>
      <c r="FT29" t="s">
        <v>25</v>
      </c>
      <c r="FU29" t="s">
        <v>757</v>
      </c>
      <c r="FV29" t="s">
        <v>27</v>
      </c>
      <c r="FW29">
        <v>0.79565399999999997</v>
      </c>
      <c r="FX29" t="s">
        <v>28</v>
      </c>
      <c r="FY29">
        <v>238640</v>
      </c>
      <c r="FZ29" t="s">
        <v>29</v>
      </c>
      <c r="GA29">
        <v>4.1904151949999999E-3</v>
      </c>
      <c r="GB29" t="s">
        <v>30</v>
      </c>
      <c r="GC29">
        <v>1000</v>
      </c>
      <c r="GD29" t="s">
        <v>923</v>
      </c>
      <c r="GE29">
        <v>1000</v>
      </c>
      <c r="GF29" t="s">
        <v>778</v>
      </c>
      <c r="GG29" t="s">
        <v>5059</v>
      </c>
      <c r="GH29" t="s">
        <v>5060</v>
      </c>
      <c r="GI29" t="s">
        <v>5061</v>
      </c>
      <c r="GJ29">
        <v>8.6699200000000004E-2</v>
      </c>
      <c r="GK29">
        <v>9</v>
      </c>
      <c r="GL29">
        <f t="shared" ca="1" si="34"/>
        <v>0.77838300000000005</v>
      </c>
      <c r="GM29">
        <f t="shared" ca="1" si="35"/>
        <v>0.78446099999999996</v>
      </c>
      <c r="GN29">
        <f t="shared" ca="1" si="36"/>
        <v>249674</v>
      </c>
      <c r="GO29">
        <f t="shared" ca="1" si="37"/>
        <v>504000</v>
      </c>
      <c r="GP29" t="s">
        <v>777</v>
      </c>
      <c r="GQ29">
        <v>665.18399999999997</v>
      </c>
      <c r="GR29" t="s">
        <v>25</v>
      </c>
      <c r="GS29" t="s">
        <v>757</v>
      </c>
      <c r="GT29" t="s">
        <v>27</v>
      </c>
      <c r="GU29">
        <v>0.77407400000000004</v>
      </c>
      <c r="GV29" t="s">
        <v>28</v>
      </c>
      <c r="GW29">
        <v>250895</v>
      </c>
      <c r="GX29" t="s">
        <v>29</v>
      </c>
      <c r="GY29">
        <v>3.9857248785E-2</v>
      </c>
      <c r="GZ29" t="s">
        <v>30</v>
      </c>
      <c r="HA29">
        <v>10000</v>
      </c>
      <c r="HB29" t="s">
        <v>923</v>
      </c>
      <c r="HC29">
        <v>10000</v>
      </c>
      <c r="HD29" t="s">
        <v>778</v>
      </c>
      <c r="HE29" t="s">
        <v>5264</v>
      </c>
      <c r="HF29" t="s">
        <v>5265</v>
      </c>
      <c r="HG29" t="s">
        <v>5266</v>
      </c>
      <c r="HH29">
        <v>8.7834899999999994E-2</v>
      </c>
      <c r="HI29">
        <v>9</v>
      </c>
      <c r="HJ29">
        <f t="shared" ca="1" si="38"/>
        <v>0.77588500000000005</v>
      </c>
      <c r="HK29">
        <f t="shared" ca="1" si="39"/>
        <v>0.77923900000000001</v>
      </c>
      <c r="HL29">
        <f t="shared" ca="1" si="40"/>
        <v>249535</v>
      </c>
      <c r="HM29">
        <f t="shared" ca="1" si="41"/>
        <v>500689</v>
      </c>
      <c r="HN29" t="s">
        <v>777</v>
      </c>
      <c r="HO29">
        <v>654.42600000000004</v>
      </c>
      <c r="HP29" t="s">
        <v>25</v>
      </c>
      <c r="HQ29" t="s">
        <v>757</v>
      </c>
      <c r="HR29" t="s">
        <v>27</v>
      </c>
      <c r="HS29">
        <v>0.78253600000000001</v>
      </c>
      <c r="HT29" t="s">
        <v>28</v>
      </c>
      <c r="HU29">
        <v>249535</v>
      </c>
      <c r="HV29" t="s">
        <v>29</v>
      </c>
      <c r="HW29">
        <v>0.26048487514500002</v>
      </c>
      <c r="HX29" t="s">
        <v>30</v>
      </c>
      <c r="HY29">
        <v>65000</v>
      </c>
      <c r="HZ29" t="s">
        <v>923</v>
      </c>
      <c r="IA29">
        <v>65000</v>
      </c>
      <c r="IB29" t="s">
        <v>778</v>
      </c>
      <c r="IC29" t="s">
        <v>5848</v>
      </c>
      <c r="ID29" t="s">
        <v>5849</v>
      </c>
      <c r="IE29" t="s">
        <v>5850</v>
      </c>
      <c r="IF29">
        <v>7.4906799999999996E-2</v>
      </c>
    </row>
    <row r="30" spans="1:240">
      <c r="A30">
        <v>10</v>
      </c>
      <c r="B30">
        <f t="shared" ca="1" si="2"/>
        <v>0.78316600000000003</v>
      </c>
      <c r="C30">
        <f t="shared" ca="1" si="3"/>
        <v>0.72328499999999996</v>
      </c>
      <c r="D30">
        <f t="shared" ca="1" si="4"/>
        <v>246278</v>
      </c>
      <c r="E30">
        <f t="shared" ca="1" si="5"/>
        <v>500311</v>
      </c>
      <c r="F30" t="s">
        <v>782</v>
      </c>
      <c r="G30">
        <v>340.46899999999999</v>
      </c>
      <c r="H30" t="s">
        <v>25</v>
      </c>
      <c r="I30" t="s">
        <v>36</v>
      </c>
      <c r="J30" t="s">
        <v>27</v>
      </c>
      <c r="K30">
        <v>0.76619700000000002</v>
      </c>
      <c r="L30" t="s">
        <v>28</v>
      </c>
      <c r="M30">
        <v>500312</v>
      </c>
      <c r="N30" t="s">
        <v>29</v>
      </c>
      <c r="O30">
        <v>5.9962581360000003E-3</v>
      </c>
      <c r="P30" t="s">
        <v>30</v>
      </c>
      <c r="Q30">
        <v>3000</v>
      </c>
      <c r="R30" t="s">
        <v>923</v>
      </c>
      <c r="S30">
        <v>3000</v>
      </c>
      <c r="T30" t="s">
        <v>783</v>
      </c>
      <c r="U30" t="s">
        <v>4470</v>
      </c>
      <c r="V30" t="s">
        <v>4471</v>
      </c>
      <c r="W30" t="s">
        <v>4472</v>
      </c>
      <c r="X30">
        <v>8.4270300000000006E-2</v>
      </c>
      <c r="Y30">
        <f t="shared" si="42"/>
        <v>10</v>
      </c>
      <c r="Z30">
        <f t="shared" ca="1" si="6"/>
        <v>0.76656000000000002</v>
      </c>
      <c r="AA30">
        <f t="shared" ca="1" si="7"/>
        <v>0.75927100000000003</v>
      </c>
      <c r="AB30">
        <f t="shared" ca="1" si="8"/>
        <v>247865</v>
      </c>
      <c r="AC30">
        <f t="shared" ca="1" si="9"/>
        <v>500312</v>
      </c>
      <c r="AD30" t="s">
        <v>782</v>
      </c>
      <c r="AE30">
        <v>337.29300000000001</v>
      </c>
      <c r="AF30" t="s">
        <v>25</v>
      </c>
      <c r="AG30" t="s">
        <v>36</v>
      </c>
      <c r="AH30" t="s">
        <v>27</v>
      </c>
      <c r="AI30">
        <v>0.76979500000000001</v>
      </c>
      <c r="AJ30" t="s">
        <v>28</v>
      </c>
      <c r="AK30">
        <v>500313</v>
      </c>
      <c r="AL30" t="s">
        <v>29</v>
      </c>
      <c r="AM30">
        <v>9.9937525599999993E-3</v>
      </c>
      <c r="AN30" t="s">
        <v>30</v>
      </c>
      <c r="AO30">
        <v>5000</v>
      </c>
      <c r="AP30" t="s">
        <v>923</v>
      </c>
      <c r="AQ30">
        <v>5000</v>
      </c>
      <c r="AR30" t="s">
        <v>783</v>
      </c>
      <c r="AS30" t="s">
        <v>939</v>
      </c>
      <c r="AT30" t="s">
        <v>940</v>
      </c>
      <c r="AU30" t="s">
        <v>941</v>
      </c>
      <c r="AV30">
        <v>7.1359800000000001E-2</v>
      </c>
      <c r="AW30">
        <f t="shared" si="43"/>
        <v>10</v>
      </c>
      <c r="AX30">
        <f t="shared" ca="1" si="10"/>
        <v>0.78817400000000004</v>
      </c>
      <c r="AY30">
        <f t="shared" ca="1" si="11"/>
        <v>0.77815999999999996</v>
      </c>
      <c r="AZ30">
        <f t="shared" ca="1" si="12"/>
        <v>250284</v>
      </c>
      <c r="BA30">
        <f t="shared" ca="1" si="13"/>
        <v>497080</v>
      </c>
      <c r="BB30" t="s">
        <v>782</v>
      </c>
      <c r="BC30">
        <v>331.58699999999999</v>
      </c>
      <c r="BD30" t="s">
        <v>25</v>
      </c>
      <c r="BE30" t="s">
        <v>36</v>
      </c>
      <c r="BF30" t="s">
        <v>27</v>
      </c>
      <c r="BG30">
        <v>0.77512700000000001</v>
      </c>
      <c r="BH30" t="s">
        <v>28</v>
      </c>
      <c r="BI30">
        <v>501945</v>
      </c>
      <c r="BJ30" t="s">
        <v>29</v>
      </c>
      <c r="BK30">
        <v>2.9883736816000001E-2</v>
      </c>
      <c r="BL30" t="s">
        <v>30</v>
      </c>
      <c r="BM30">
        <v>15000</v>
      </c>
      <c r="BN30" t="s">
        <v>923</v>
      </c>
      <c r="BO30">
        <v>15000</v>
      </c>
      <c r="BP30" t="s">
        <v>783</v>
      </c>
      <c r="BQ30" t="s">
        <v>1538</v>
      </c>
      <c r="BR30" t="s">
        <v>1539</v>
      </c>
      <c r="BS30" t="s">
        <v>1540</v>
      </c>
      <c r="BT30">
        <v>8.4322599999999998E-2</v>
      </c>
      <c r="BU30">
        <f t="shared" si="44"/>
        <v>10</v>
      </c>
      <c r="BV30">
        <f t="shared" ca="1" si="14"/>
        <v>0.77198800000000001</v>
      </c>
      <c r="BW30">
        <f t="shared" ca="1" si="15"/>
        <v>0.77806200000000003</v>
      </c>
      <c r="BX30">
        <f t="shared" ca="1" si="16"/>
        <v>247865</v>
      </c>
      <c r="BY30">
        <f t="shared" ca="1" si="17"/>
        <v>496439</v>
      </c>
      <c r="BZ30" t="s">
        <v>782</v>
      </c>
      <c r="CA30">
        <v>329.39400000000001</v>
      </c>
      <c r="CB30" t="s">
        <v>25</v>
      </c>
      <c r="CC30" t="s">
        <v>36</v>
      </c>
      <c r="CD30" t="s">
        <v>27</v>
      </c>
      <c r="CE30">
        <v>0.77821099999999999</v>
      </c>
      <c r="CF30" t="s">
        <v>28</v>
      </c>
      <c r="CG30">
        <v>501291</v>
      </c>
      <c r="CH30" t="s">
        <v>29</v>
      </c>
      <c r="CI30">
        <v>4.9871196935999999E-2</v>
      </c>
      <c r="CJ30" t="s">
        <v>30</v>
      </c>
      <c r="CK30">
        <v>25000</v>
      </c>
      <c r="CL30" t="s">
        <v>923</v>
      </c>
      <c r="CM30">
        <v>25000</v>
      </c>
      <c r="CN30" t="s">
        <v>783</v>
      </c>
      <c r="CO30" t="s">
        <v>2117</v>
      </c>
      <c r="CP30" t="s">
        <v>2118</v>
      </c>
      <c r="CQ30" t="s">
        <v>2119</v>
      </c>
      <c r="CR30">
        <v>7.07512E-2</v>
      </c>
      <c r="CS30">
        <f t="shared" si="45"/>
        <v>10</v>
      </c>
      <c r="CT30">
        <f t="shared" ca="1" si="18"/>
        <v>0.777501</v>
      </c>
      <c r="CU30">
        <f t="shared" ca="1" si="19"/>
        <v>0.77976400000000001</v>
      </c>
      <c r="CV30">
        <f t="shared" ca="1" si="20"/>
        <v>249242</v>
      </c>
      <c r="CW30">
        <f t="shared" ca="1" si="21"/>
        <v>497539</v>
      </c>
      <c r="CX30" t="s">
        <v>782</v>
      </c>
      <c r="CY30">
        <v>332.26400000000001</v>
      </c>
      <c r="CZ30" t="s">
        <v>25</v>
      </c>
      <c r="DA30" t="s">
        <v>36</v>
      </c>
      <c r="DB30" t="s">
        <v>27</v>
      </c>
      <c r="DC30">
        <v>0.77505800000000002</v>
      </c>
      <c r="DD30" t="s">
        <v>28</v>
      </c>
      <c r="DE30">
        <v>501012</v>
      </c>
      <c r="DF30" t="s">
        <v>29</v>
      </c>
      <c r="DG30">
        <v>6.9858669055999995E-2</v>
      </c>
      <c r="DH30" t="s">
        <v>30</v>
      </c>
      <c r="DI30">
        <v>35000</v>
      </c>
      <c r="DJ30" t="s">
        <v>923</v>
      </c>
      <c r="DK30">
        <v>35000</v>
      </c>
      <c r="DL30" t="s">
        <v>783</v>
      </c>
      <c r="DM30" t="s">
        <v>2711</v>
      </c>
      <c r="DN30" t="s">
        <v>2712</v>
      </c>
      <c r="DO30" t="s">
        <v>2713</v>
      </c>
      <c r="DP30">
        <v>7.2403700000000001E-2</v>
      </c>
      <c r="DQ30">
        <v>10</v>
      </c>
      <c r="DR30">
        <f t="shared" ca="1" si="22"/>
        <v>0.76751599999999998</v>
      </c>
      <c r="DS30">
        <f t="shared" ca="1" si="23"/>
        <v>0.77810400000000002</v>
      </c>
      <c r="DT30">
        <f t="shared" ca="1" si="24"/>
        <v>249472</v>
      </c>
      <c r="DU30">
        <f t="shared" ca="1" si="25"/>
        <v>499231</v>
      </c>
      <c r="DV30" t="s">
        <v>782</v>
      </c>
      <c r="DW30">
        <v>333.62799999999999</v>
      </c>
      <c r="DX30" t="s">
        <v>25</v>
      </c>
      <c r="DY30" t="s">
        <v>36</v>
      </c>
      <c r="DZ30" t="s">
        <v>27</v>
      </c>
      <c r="EA30">
        <v>0.77191200000000004</v>
      </c>
      <c r="EB30" t="s">
        <v>28</v>
      </c>
      <c r="EC30">
        <v>503040</v>
      </c>
      <c r="ED30" t="s">
        <v>29</v>
      </c>
      <c r="EE30">
        <v>8.9456141719999993E-2</v>
      </c>
      <c r="EF30" t="s">
        <v>30</v>
      </c>
      <c r="EG30">
        <v>45000</v>
      </c>
      <c r="EH30" t="s">
        <v>923</v>
      </c>
      <c r="EI30">
        <v>45000</v>
      </c>
      <c r="EJ30" t="s">
        <v>783</v>
      </c>
      <c r="EK30" t="s">
        <v>3299</v>
      </c>
      <c r="EL30" t="s">
        <v>3300</v>
      </c>
      <c r="EM30" t="s">
        <v>3301</v>
      </c>
      <c r="EN30">
        <v>7.5041399999999994E-2</v>
      </c>
      <c r="EO30">
        <v>10</v>
      </c>
      <c r="EP30">
        <f t="shared" ca="1" si="26"/>
        <v>0.77382200000000001</v>
      </c>
      <c r="EQ30">
        <f t="shared" ca="1" si="27"/>
        <v>0.77545399999999998</v>
      </c>
      <c r="ER30">
        <f t="shared" ca="1" si="28"/>
        <v>249399</v>
      </c>
      <c r="ES30">
        <f t="shared" ca="1" si="29"/>
        <v>498986</v>
      </c>
      <c r="ET30" t="s">
        <v>782</v>
      </c>
      <c r="EU30">
        <v>334.16899999999998</v>
      </c>
      <c r="EV30" t="s">
        <v>25</v>
      </c>
      <c r="EW30" t="s">
        <v>36</v>
      </c>
      <c r="EX30" t="s">
        <v>27</v>
      </c>
      <c r="EY30">
        <v>0.77063599999999999</v>
      </c>
      <c r="EZ30" t="s">
        <v>28</v>
      </c>
      <c r="FA30">
        <v>503889</v>
      </c>
      <c r="FB30" t="s">
        <v>29</v>
      </c>
      <c r="FC30">
        <v>0.109151114248</v>
      </c>
      <c r="FD30" t="s">
        <v>30</v>
      </c>
      <c r="FE30">
        <v>55000</v>
      </c>
      <c r="FF30" t="s">
        <v>923</v>
      </c>
      <c r="FG30">
        <v>55000</v>
      </c>
      <c r="FH30" t="s">
        <v>783</v>
      </c>
      <c r="FI30" t="s">
        <v>3884</v>
      </c>
      <c r="FJ30" t="s">
        <v>3885</v>
      </c>
      <c r="FK30" t="s">
        <v>3886</v>
      </c>
      <c r="FL30">
        <v>7.5204400000000005E-2</v>
      </c>
      <c r="FM30">
        <v>10</v>
      </c>
      <c r="FN30">
        <f t="shared" ca="1" si="30"/>
        <v>0.78944499999999995</v>
      </c>
      <c r="FO30">
        <f t="shared" ca="1" si="31"/>
        <v>0.738348</v>
      </c>
      <c r="FP30">
        <f t="shared" ca="1" si="32"/>
        <v>250281</v>
      </c>
      <c r="FQ30">
        <f t="shared" ca="1" si="33"/>
        <v>477037</v>
      </c>
      <c r="FR30" t="s">
        <v>782</v>
      </c>
      <c r="FS30">
        <v>375.63600000000002</v>
      </c>
      <c r="FT30" t="s">
        <v>25</v>
      </c>
      <c r="FU30" t="s">
        <v>36</v>
      </c>
      <c r="FV30" t="s">
        <v>27</v>
      </c>
      <c r="FW30">
        <v>0.72945300000000002</v>
      </c>
      <c r="FX30" t="s">
        <v>28</v>
      </c>
      <c r="FY30">
        <v>500309</v>
      </c>
      <c r="FZ30" t="s">
        <v>29</v>
      </c>
      <c r="GA30">
        <v>1.9987637119999999E-3</v>
      </c>
      <c r="GB30" t="s">
        <v>30</v>
      </c>
      <c r="GC30">
        <v>1000</v>
      </c>
      <c r="GD30" t="s">
        <v>923</v>
      </c>
      <c r="GE30">
        <v>1000</v>
      </c>
      <c r="GF30" t="s">
        <v>783</v>
      </c>
      <c r="GG30" t="s">
        <v>5062</v>
      </c>
      <c r="GH30" t="s">
        <v>5063</v>
      </c>
      <c r="GI30" t="s">
        <v>5064</v>
      </c>
      <c r="GJ30">
        <v>9.0859499999999996E-2</v>
      </c>
      <c r="GK30">
        <v>10</v>
      </c>
      <c r="GL30">
        <f t="shared" ca="1" si="34"/>
        <v>0.76586200000000004</v>
      </c>
      <c r="GM30">
        <f t="shared" ca="1" si="35"/>
        <v>0.77642100000000003</v>
      </c>
      <c r="GN30">
        <f t="shared" ca="1" si="36"/>
        <v>250895</v>
      </c>
      <c r="GO30">
        <f t="shared" ca="1" si="37"/>
        <v>499095</v>
      </c>
      <c r="GP30" t="s">
        <v>782</v>
      </c>
      <c r="GQ30">
        <v>333.99599999999998</v>
      </c>
      <c r="GR30" t="s">
        <v>25</v>
      </c>
      <c r="GS30" t="s">
        <v>36</v>
      </c>
      <c r="GT30" t="s">
        <v>27</v>
      </c>
      <c r="GU30">
        <v>0.77452900000000002</v>
      </c>
      <c r="GV30" t="s">
        <v>28</v>
      </c>
      <c r="GW30">
        <v>499095</v>
      </c>
      <c r="GX30" t="s">
        <v>29</v>
      </c>
      <c r="GY30">
        <v>2.0036250552E-2</v>
      </c>
      <c r="GZ30" t="s">
        <v>30</v>
      </c>
      <c r="HA30">
        <v>10000</v>
      </c>
      <c r="HB30" t="s">
        <v>923</v>
      </c>
      <c r="HC30">
        <v>10000</v>
      </c>
      <c r="HD30" t="s">
        <v>783</v>
      </c>
      <c r="HE30" t="s">
        <v>3504</v>
      </c>
      <c r="HF30" t="s">
        <v>5267</v>
      </c>
      <c r="HG30" t="s">
        <v>5268</v>
      </c>
      <c r="HH30">
        <v>8.5771600000000003E-2</v>
      </c>
      <c r="HI30">
        <v>10</v>
      </c>
      <c r="HJ30">
        <f t="shared" ca="1" si="38"/>
        <v>0.76697400000000004</v>
      </c>
      <c r="HK30">
        <f t="shared" ca="1" si="39"/>
        <v>0.77730900000000003</v>
      </c>
      <c r="HL30">
        <f t="shared" ca="1" si="40"/>
        <v>249721</v>
      </c>
      <c r="HM30">
        <f t="shared" ca="1" si="41"/>
        <v>499938</v>
      </c>
      <c r="HN30" t="s">
        <v>782</v>
      </c>
      <c r="HO30">
        <v>332.61700000000002</v>
      </c>
      <c r="HP30" t="s">
        <v>25</v>
      </c>
      <c r="HQ30" t="s">
        <v>36</v>
      </c>
      <c r="HR30" t="s">
        <v>27</v>
      </c>
      <c r="HS30">
        <v>0.77285700000000002</v>
      </c>
      <c r="HT30" t="s">
        <v>28</v>
      </c>
      <c r="HU30">
        <v>503335</v>
      </c>
      <c r="HV30" t="s">
        <v>29</v>
      </c>
      <c r="HW30">
        <v>0.12913858636799999</v>
      </c>
      <c r="HX30" t="s">
        <v>30</v>
      </c>
      <c r="HY30">
        <v>65000</v>
      </c>
      <c r="HZ30" t="s">
        <v>923</v>
      </c>
      <c r="IA30">
        <v>65000</v>
      </c>
      <c r="IB30" t="s">
        <v>783</v>
      </c>
      <c r="IC30" t="s">
        <v>5851</v>
      </c>
      <c r="ID30" t="s">
        <v>5852</v>
      </c>
      <c r="IE30" t="s">
        <v>5853</v>
      </c>
      <c r="IF30">
        <v>7.4065699999999998E-2</v>
      </c>
    </row>
    <row r="31" spans="1:240">
      <c r="A31">
        <v>11</v>
      </c>
      <c r="B31">
        <f t="shared" ca="1" si="2"/>
        <v>0.77186500000000002</v>
      </c>
      <c r="C31">
        <f t="shared" ca="1" si="3"/>
        <v>0.780891</v>
      </c>
      <c r="D31">
        <f t="shared" ca="1" si="4"/>
        <v>254420</v>
      </c>
      <c r="E31">
        <f t="shared" ca="1" si="5"/>
        <v>500310</v>
      </c>
      <c r="F31" t="s">
        <v>787</v>
      </c>
      <c r="G31">
        <v>618.29300000000001</v>
      </c>
      <c r="H31" t="s">
        <v>25</v>
      </c>
      <c r="I31" t="s">
        <v>757</v>
      </c>
      <c r="J31" t="s">
        <v>27</v>
      </c>
      <c r="K31">
        <v>0.78402099999999997</v>
      </c>
      <c r="L31" t="s">
        <v>28</v>
      </c>
      <c r="M31">
        <v>263118</v>
      </c>
      <c r="N31" t="s">
        <v>29</v>
      </c>
      <c r="O31">
        <v>1.1401742205000001E-2</v>
      </c>
      <c r="P31" t="s">
        <v>30</v>
      </c>
      <c r="Q31">
        <v>3000</v>
      </c>
      <c r="R31" t="s">
        <v>923</v>
      </c>
      <c r="S31">
        <v>3000</v>
      </c>
      <c r="T31" t="s">
        <v>788</v>
      </c>
      <c r="U31" t="s">
        <v>4467</v>
      </c>
      <c r="V31" t="s">
        <v>4468</v>
      </c>
      <c r="W31" t="s">
        <v>4469</v>
      </c>
      <c r="X31">
        <v>8.8252800000000006E-2</v>
      </c>
      <c r="Y31">
        <f t="shared" si="42"/>
        <v>11</v>
      </c>
      <c r="Z31">
        <f t="shared" ca="1" si="6"/>
        <v>0.77895800000000004</v>
      </c>
      <c r="AA31">
        <f t="shared" ca="1" si="7"/>
        <v>0.77590499999999996</v>
      </c>
      <c r="AB31">
        <f t="shared" ca="1" si="8"/>
        <v>250283</v>
      </c>
      <c r="AC31">
        <f t="shared" ca="1" si="9"/>
        <v>505241</v>
      </c>
      <c r="AD31" t="s">
        <v>787</v>
      </c>
      <c r="AE31">
        <v>667.82899999999995</v>
      </c>
      <c r="AF31" t="s">
        <v>25</v>
      </c>
      <c r="AG31" t="s">
        <v>757</v>
      </c>
      <c r="AH31" t="s">
        <v>27</v>
      </c>
      <c r="AI31">
        <v>0.76590100000000005</v>
      </c>
      <c r="AJ31" t="s">
        <v>28</v>
      </c>
      <c r="AK31">
        <v>255264</v>
      </c>
      <c r="AL31" t="s">
        <v>29</v>
      </c>
      <c r="AM31">
        <v>1.9587572865E-2</v>
      </c>
      <c r="AN31" t="s">
        <v>30</v>
      </c>
      <c r="AO31">
        <v>5000</v>
      </c>
      <c r="AP31" t="s">
        <v>923</v>
      </c>
      <c r="AQ31">
        <v>5000</v>
      </c>
      <c r="AR31" t="s">
        <v>788</v>
      </c>
      <c r="AS31" t="s">
        <v>936</v>
      </c>
      <c r="AT31" t="s">
        <v>937</v>
      </c>
      <c r="AU31" t="s">
        <v>938</v>
      </c>
      <c r="AV31">
        <v>7.6109700000000002E-2</v>
      </c>
      <c r="AW31">
        <f t="shared" si="43"/>
        <v>11</v>
      </c>
      <c r="AX31">
        <f t="shared" ca="1" si="10"/>
        <v>0.78795400000000004</v>
      </c>
      <c r="AY31">
        <f t="shared" ca="1" si="11"/>
        <v>0.77303599999999995</v>
      </c>
      <c r="AZ31">
        <f t="shared" ca="1" si="12"/>
        <v>248666</v>
      </c>
      <c r="BA31">
        <f t="shared" ca="1" si="13"/>
        <v>500313</v>
      </c>
      <c r="BB31" t="s">
        <v>787</v>
      </c>
      <c r="BC31">
        <v>660.88599999999997</v>
      </c>
      <c r="BD31" t="s">
        <v>25</v>
      </c>
      <c r="BE31" t="s">
        <v>757</v>
      </c>
      <c r="BF31" t="s">
        <v>27</v>
      </c>
      <c r="BG31">
        <v>0.777536</v>
      </c>
      <c r="BH31" t="s">
        <v>28</v>
      </c>
      <c r="BI31">
        <v>250284</v>
      </c>
      <c r="BJ31" t="s">
        <v>29</v>
      </c>
      <c r="BK31">
        <v>5.9932023974999998E-2</v>
      </c>
      <c r="BL31" t="s">
        <v>30</v>
      </c>
      <c r="BM31">
        <v>15000</v>
      </c>
      <c r="BN31" t="s">
        <v>923</v>
      </c>
      <c r="BO31">
        <v>15000</v>
      </c>
      <c r="BP31" t="s">
        <v>788</v>
      </c>
      <c r="BQ31" t="s">
        <v>1535</v>
      </c>
      <c r="BR31" t="s">
        <v>1536</v>
      </c>
      <c r="BS31" t="s">
        <v>1537</v>
      </c>
      <c r="BT31">
        <v>7.8988600000000006E-2</v>
      </c>
      <c r="BU31">
        <f t="shared" si="44"/>
        <v>11</v>
      </c>
      <c r="BV31">
        <f t="shared" ca="1" si="14"/>
        <v>0.77627199999999996</v>
      </c>
      <c r="BW31">
        <f t="shared" ca="1" si="15"/>
        <v>0.77813299999999996</v>
      </c>
      <c r="BX31">
        <f t="shared" ca="1" si="16"/>
        <v>249796</v>
      </c>
      <c r="BY31">
        <f t="shared" ca="1" si="17"/>
        <v>501291</v>
      </c>
      <c r="BZ31" t="s">
        <v>787</v>
      </c>
      <c r="CA31">
        <v>673.12300000000005</v>
      </c>
      <c r="CB31" t="s">
        <v>25</v>
      </c>
      <c r="CC31" t="s">
        <v>757</v>
      </c>
      <c r="CD31" t="s">
        <v>27</v>
      </c>
      <c r="CE31">
        <v>0.76817800000000003</v>
      </c>
      <c r="CF31" t="s">
        <v>28</v>
      </c>
      <c r="CG31">
        <v>251757</v>
      </c>
      <c r="CH31" t="s">
        <v>29</v>
      </c>
      <c r="CI31">
        <v>9.9301971434999997E-2</v>
      </c>
      <c r="CJ31" t="s">
        <v>30</v>
      </c>
      <c r="CK31">
        <v>25000</v>
      </c>
      <c r="CL31" t="s">
        <v>923</v>
      </c>
      <c r="CM31">
        <v>25000</v>
      </c>
      <c r="CN31" t="s">
        <v>788</v>
      </c>
      <c r="CO31" t="s">
        <v>2114</v>
      </c>
      <c r="CP31" t="s">
        <v>2115</v>
      </c>
      <c r="CQ31" t="s">
        <v>2116</v>
      </c>
      <c r="CR31">
        <v>7.5606800000000002E-2</v>
      </c>
      <c r="CS31">
        <f t="shared" si="45"/>
        <v>11</v>
      </c>
      <c r="CT31">
        <f t="shared" ca="1" si="18"/>
        <v>0.77437299999999998</v>
      </c>
      <c r="CU31">
        <f t="shared" ca="1" si="19"/>
        <v>0.77987600000000001</v>
      </c>
      <c r="CV31">
        <f t="shared" ca="1" si="20"/>
        <v>249935</v>
      </c>
      <c r="CW31">
        <f t="shared" ca="1" si="21"/>
        <v>499617</v>
      </c>
      <c r="CX31" t="s">
        <v>787</v>
      </c>
      <c r="CY31">
        <v>646.07600000000002</v>
      </c>
      <c r="CZ31" t="s">
        <v>25</v>
      </c>
      <c r="DA31" t="s">
        <v>757</v>
      </c>
      <c r="DB31" t="s">
        <v>27</v>
      </c>
      <c r="DC31">
        <v>0.787493</v>
      </c>
      <c r="DD31" t="s">
        <v>28</v>
      </c>
      <c r="DE31">
        <v>249588</v>
      </c>
      <c r="DF31" t="s">
        <v>29</v>
      </c>
      <c r="DG31">
        <v>0.14023112473499999</v>
      </c>
      <c r="DH31" t="s">
        <v>30</v>
      </c>
      <c r="DI31">
        <v>35000</v>
      </c>
      <c r="DJ31" t="s">
        <v>923</v>
      </c>
      <c r="DK31">
        <v>35000</v>
      </c>
      <c r="DL31" t="s">
        <v>788</v>
      </c>
      <c r="DM31" t="s">
        <v>2708</v>
      </c>
      <c r="DN31" t="s">
        <v>2709</v>
      </c>
      <c r="DO31" t="s">
        <v>2710</v>
      </c>
      <c r="DP31">
        <v>6.8883600000000003E-2</v>
      </c>
      <c r="DQ31">
        <v>11</v>
      </c>
      <c r="DR31">
        <f t="shared" ca="1" si="22"/>
        <v>0.77451700000000001</v>
      </c>
      <c r="DS31">
        <f t="shared" ca="1" si="23"/>
        <v>0.77965399999999996</v>
      </c>
      <c r="DT31">
        <f t="shared" ca="1" si="24"/>
        <v>251100</v>
      </c>
      <c r="DU31">
        <f t="shared" ca="1" si="25"/>
        <v>499771</v>
      </c>
      <c r="DV31" t="s">
        <v>787</v>
      </c>
      <c r="DW31">
        <v>660.89099999999996</v>
      </c>
      <c r="DX31" t="s">
        <v>25</v>
      </c>
      <c r="DY31" t="s">
        <v>757</v>
      </c>
      <c r="DZ31" t="s">
        <v>27</v>
      </c>
      <c r="EA31">
        <v>0.77879600000000004</v>
      </c>
      <c r="EB31" t="s">
        <v>28</v>
      </c>
      <c r="EC31">
        <v>249472</v>
      </c>
      <c r="ED31" t="s">
        <v>29</v>
      </c>
      <c r="EE31">
        <v>0.180380675115</v>
      </c>
      <c r="EF31" t="s">
        <v>30</v>
      </c>
      <c r="EG31">
        <v>45000</v>
      </c>
      <c r="EH31" t="s">
        <v>923</v>
      </c>
      <c r="EI31">
        <v>45000</v>
      </c>
      <c r="EJ31" t="s">
        <v>788</v>
      </c>
      <c r="EK31" t="s">
        <v>906</v>
      </c>
      <c r="EL31" t="s">
        <v>3297</v>
      </c>
      <c r="EM31" t="s">
        <v>3298</v>
      </c>
      <c r="EN31">
        <v>7.3752499999999999E-2</v>
      </c>
      <c r="EO31">
        <v>11</v>
      </c>
      <c r="EP31">
        <f t="shared" ca="1" si="26"/>
        <v>0.77545600000000003</v>
      </c>
      <c r="EQ31">
        <f t="shared" ca="1" si="27"/>
        <v>0.77814399999999995</v>
      </c>
      <c r="ER31">
        <f t="shared" ca="1" si="28"/>
        <v>249841</v>
      </c>
      <c r="ES31">
        <f t="shared" ca="1" si="29"/>
        <v>499870</v>
      </c>
      <c r="ET31" t="s">
        <v>787</v>
      </c>
      <c r="EU31">
        <v>658.41899999999998</v>
      </c>
      <c r="EV31" t="s">
        <v>25</v>
      </c>
      <c r="EW31" t="s">
        <v>757</v>
      </c>
      <c r="EX31" t="s">
        <v>27</v>
      </c>
      <c r="EY31">
        <v>0.77933699999999995</v>
      </c>
      <c r="EZ31" t="s">
        <v>28</v>
      </c>
      <c r="FA31">
        <v>250062</v>
      </c>
      <c r="FB31" t="s">
        <v>29</v>
      </c>
      <c r="FC31">
        <v>0.219945523305</v>
      </c>
      <c r="FD31" t="s">
        <v>30</v>
      </c>
      <c r="FE31">
        <v>55000</v>
      </c>
      <c r="FF31" t="s">
        <v>923</v>
      </c>
      <c r="FG31">
        <v>55000</v>
      </c>
      <c r="FH31" t="s">
        <v>788</v>
      </c>
      <c r="FI31" t="s">
        <v>3881</v>
      </c>
      <c r="FJ31" t="s">
        <v>3882</v>
      </c>
      <c r="FK31" t="s">
        <v>3883</v>
      </c>
      <c r="FL31">
        <v>7.2337899999999997E-2</v>
      </c>
      <c r="FM31">
        <v>11</v>
      </c>
      <c r="FN31">
        <f t="shared" ca="1" si="30"/>
        <v>0.74086799999999997</v>
      </c>
      <c r="FO31">
        <f t="shared" ca="1" si="31"/>
        <v>0.76719899999999996</v>
      </c>
      <c r="FP31">
        <f t="shared" ca="1" si="32"/>
        <v>250281</v>
      </c>
      <c r="FQ31">
        <f t="shared" ca="1" si="33"/>
        <v>500304</v>
      </c>
      <c r="FR31" t="s">
        <v>787</v>
      </c>
      <c r="FS31">
        <v>661.92499999999995</v>
      </c>
      <c r="FT31" t="s">
        <v>25</v>
      </c>
      <c r="FU31" t="s">
        <v>757</v>
      </c>
      <c r="FV31" t="s">
        <v>27</v>
      </c>
      <c r="FW31">
        <v>0.79565399999999997</v>
      </c>
      <c r="FX31" t="s">
        <v>28</v>
      </c>
      <c r="FY31">
        <v>238640</v>
      </c>
      <c r="FZ31" t="s">
        <v>29</v>
      </c>
      <c r="GA31">
        <v>4.1904151949999999E-3</v>
      </c>
      <c r="GB31" t="s">
        <v>30</v>
      </c>
      <c r="GC31">
        <v>1000</v>
      </c>
      <c r="GD31" t="s">
        <v>923</v>
      </c>
      <c r="GE31">
        <v>1000</v>
      </c>
      <c r="GF31" t="s">
        <v>788</v>
      </c>
      <c r="GG31" t="s">
        <v>5059</v>
      </c>
      <c r="GH31" t="s">
        <v>5060</v>
      </c>
      <c r="GI31" t="s">
        <v>5061</v>
      </c>
      <c r="GJ31">
        <v>8.6699200000000004E-2</v>
      </c>
      <c r="GK31">
        <v>11</v>
      </c>
      <c r="GL31">
        <f t="shared" ca="1" si="34"/>
        <v>0.79564699999999999</v>
      </c>
      <c r="GM31">
        <f t="shared" ca="1" si="35"/>
        <v>0.77158899999999997</v>
      </c>
      <c r="GN31">
        <f t="shared" ca="1" si="36"/>
        <v>252128</v>
      </c>
      <c r="GO31">
        <f t="shared" ca="1" si="37"/>
        <v>501536</v>
      </c>
      <c r="GP31" t="s">
        <v>787</v>
      </c>
      <c r="GQ31">
        <v>665.18399999999997</v>
      </c>
      <c r="GR31" t="s">
        <v>25</v>
      </c>
      <c r="GS31" t="s">
        <v>757</v>
      </c>
      <c r="GT31" t="s">
        <v>27</v>
      </c>
      <c r="GU31">
        <v>0.77407400000000004</v>
      </c>
      <c r="GV31" t="s">
        <v>28</v>
      </c>
      <c r="GW31">
        <v>250895</v>
      </c>
      <c r="GX31" t="s">
        <v>29</v>
      </c>
      <c r="GY31">
        <v>3.9857248785E-2</v>
      </c>
      <c r="GZ31" t="s">
        <v>30</v>
      </c>
      <c r="HA31">
        <v>10000</v>
      </c>
      <c r="HB31" t="s">
        <v>923</v>
      </c>
      <c r="HC31">
        <v>10000</v>
      </c>
      <c r="HD31" t="s">
        <v>788</v>
      </c>
      <c r="HE31" t="s">
        <v>5264</v>
      </c>
      <c r="HF31" t="s">
        <v>5265</v>
      </c>
      <c r="HG31" t="s">
        <v>5266</v>
      </c>
      <c r="HH31">
        <v>8.7834899999999994E-2</v>
      </c>
      <c r="HI31">
        <v>11</v>
      </c>
      <c r="HJ31">
        <f t="shared" ca="1" si="38"/>
        <v>0.77393199999999995</v>
      </c>
      <c r="HK31">
        <f t="shared" ca="1" si="39"/>
        <v>0.77811900000000001</v>
      </c>
      <c r="HL31">
        <f t="shared" ca="1" si="40"/>
        <v>250284</v>
      </c>
      <c r="HM31">
        <f t="shared" ca="1" si="41"/>
        <v>498816</v>
      </c>
      <c r="HN31" t="s">
        <v>787</v>
      </c>
      <c r="HO31">
        <v>654.42600000000004</v>
      </c>
      <c r="HP31" t="s">
        <v>25</v>
      </c>
      <c r="HQ31" t="s">
        <v>757</v>
      </c>
      <c r="HR31" t="s">
        <v>27</v>
      </c>
      <c r="HS31">
        <v>0.78253600000000001</v>
      </c>
      <c r="HT31" t="s">
        <v>28</v>
      </c>
      <c r="HU31">
        <v>249535</v>
      </c>
      <c r="HV31" t="s">
        <v>29</v>
      </c>
      <c r="HW31">
        <v>0.26048487514500002</v>
      </c>
      <c r="HX31" t="s">
        <v>30</v>
      </c>
      <c r="HY31">
        <v>65000</v>
      </c>
      <c r="HZ31" t="s">
        <v>923</v>
      </c>
      <c r="IA31">
        <v>65000</v>
      </c>
      <c r="IB31" t="s">
        <v>788</v>
      </c>
      <c r="IC31" t="s">
        <v>5848</v>
      </c>
      <c r="ID31" t="s">
        <v>5849</v>
      </c>
      <c r="IE31" t="s">
        <v>5850</v>
      </c>
      <c r="IF31">
        <v>7.4906799999999996E-2</v>
      </c>
    </row>
    <row r="32" spans="1:240">
      <c r="A32">
        <v>12</v>
      </c>
      <c r="B32">
        <f t="shared" ca="1" si="2"/>
        <v>0.79736700000000005</v>
      </c>
      <c r="C32">
        <f t="shared" ca="1" si="3"/>
        <v>0.77398599999999995</v>
      </c>
      <c r="D32">
        <f t="shared" ca="1" si="4"/>
        <v>250283</v>
      </c>
      <c r="E32">
        <f t="shared" ca="1" si="5"/>
        <v>492307</v>
      </c>
      <c r="F32" t="s">
        <v>787</v>
      </c>
      <c r="G32">
        <v>340.46899999999999</v>
      </c>
      <c r="H32" t="s">
        <v>25</v>
      </c>
      <c r="I32" t="s">
        <v>36</v>
      </c>
      <c r="J32" t="s">
        <v>27</v>
      </c>
      <c r="K32">
        <v>0.76619700000000002</v>
      </c>
      <c r="L32" t="s">
        <v>28</v>
      </c>
      <c r="M32">
        <v>500312</v>
      </c>
      <c r="N32" t="s">
        <v>29</v>
      </c>
      <c r="O32">
        <v>5.9962581360000003E-3</v>
      </c>
      <c r="P32" t="s">
        <v>30</v>
      </c>
      <c r="Q32">
        <v>3000</v>
      </c>
      <c r="R32" t="s">
        <v>923</v>
      </c>
      <c r="S32">
        <v>3000</v>
      </c>
      <c r="T32" t="s">
        <v>783</v>
      </c>
      <c r="U32" t="s">
        <v>4470</v>
      </c>
      <c r="V32" t="s">
        <v>4471</v>
      </c>
      <c r="W32" t="s">
        <v>4472</v>
      </c>
      <c r="X32">
        <v>8.4270300000000006E-2</v>
      </c>
      <c r="Y32">
        <f t="shared" si="42"/>
        <v>12</v>
      </c>
      <c r="Z32">
        <f t="shared" ca="1" si="6"/>
        <v>0.780165</v>
      </c>
      <c r="AA32">
        <f t="shared" ca="1" si="7"/>
        <v>0.77698599999999995</v>
      </c>
      <c r="AB32">
        <f t="shared" ca="1" si="8"/>
        <v>250283</v>
      </c>
      <c r="AC32">
        <f t="shared" ca="1" si="9"/>
        <v>495479</v>
      </c>
      <c r="AD32" t="s">
        <v>787</v>
      </c>
      <c r="AE32">
        <v>337.29300000000001</v>
      </c>
      <c r="AF32" t="s">
        <v>25</v>
      </c>
      <c r="AG32" t="s">
        <v>36</v>
      </c>
      <c r="AH32" t="s">
        <v>27</v>
      </c>
      <c r="AI32">
        <v>0.76979500000000001</v>
      </c>
      <c r="AJ32" t="s">
        <v>28</v>
      </c>
      <c r="AK32">
        <v>500313</v>
      </c>
      <c r="AL32" t="s">
        <v>29</v>
      </c>
      <c r="AM32">
        <v>9.9937525599999993E-3</v>
      </c>
      <c r="AN32" t="s">
        <v>30</v>
      </c>
      <c r="AO32">
        <v>5000</v>
      </c>
      <c r="AP32" t="s">
        <v>923</v>
      </c>
      <c r="AQ32">
        <v>5000</v>
      </c>
      <c r="AR32" t="s">
        <v>783</v>
      </c>
      <c r="AS32" t="s">
        <v>939</v>
      </c>
      <c r="AT32" t="s">
        <v>940</v>
      </c>
      <c r="AU32" t="s">
        <v>941</v>
      </c>
      <c r="AV32">
        <v>7.1359800000000001E-2</v>
      </c>
      <c r="AW32">
        <f t="shared" si="43"/>
        <v>12</v>
      </c>
      <c r="AX32">
        <f t="shared" ca="1" si="10"/>
        <v>0.778895</v>
      </c>
      <c r="AY32">
        <f t="shared" ca="1" si="11"/>
        <v>0.78106200000000003</v>
      </c>
      <c r="AZ32">
        <f t="shared" ca="1" si="12"/>
        <v>254420</v>
      </c>
      <c r="BA32">
        <f t="shared" ca="1" si="13"/>
        <v>500313</v>
      </c>
      <c r="BB32" t="s">
        <v>787</v>
      </c>
      <c r="BC32">
        <v>331.58699999999999</v>
      </c>
      <c r="BD32" t="s">
        <v>25</v>
      </c>
      <c r="BE32" t="s">
        <v>36</v>
      </c>
      <c r="BF32" t="s">
        <v>27</v>
      </c>
      <c r="BG32">
        <v>0.77512700000000001</v>
      </c>
      <c r="BH32" t="s">
        <v>28</v>
      </c>
      <c r="BI32">
        <v>501945</v>
      </c>
      <c r="BJ32" t="s">
        <v>29</v>
      </c>
      <c r="BK32">
        <v>2.9883736816000001E-2</v>
      </c>
      <c r="BL32" t="s">
        <v>30</v>
      </c>
      <c r="BM32">
        <v>15000</v>
      </c>
      <c r="BN32" t="s">
        <v>923</v>
      </c>
      <c r="BO32">
        <v>15000</v>
      </c>
      <c r="BP32" t="s">
        <v>783</v>
      </c>
      <c r="BQ32" t="s">
        <v>1538</v>
      </c>
      <c r="BR32" t="s">
        <v>1539</v>
      </c>
      <c r="BS32" t="s">
        <v>1540</v>
      </c>
      <c r="BT32">
        <v>8.4322599999999998E-2</v>
      </c>
      <c r="BU32">
        <f t="shared" si="44"/>
        <v>12</v>
      </c>
      <c r="BV32">
        <f t="shared" ca="1" si="14"/>
        <v>0.77757100000000001</v>
      </c>
      <c r="BW32">
        <f t="shared" ca="1" si="15"/>
        <v>0.77526499999999998</v>
      </c>
      <c r="BX32">
        <f t="shared" ca="1" si="16"/>
        <v>248345</v>
      </c>
      <c r="BY32">
        <f t="shared" ca="1" si="17"/>
        <v>501291</v>
      </c>
      <c r="BZ32" t="s">
        <v>787</v>
      </c>
      <c r="CA32">
        <v>329.39400000000001</v>
      </c>
      <c r="CB32" t="s">
        <v>25</v>
      </c>
      <c r="CC32" t="s">
        <v>36</v>
      </c>
      <c r="CD32" t="s">
        <v>27</v>
      </c>
      <c r="CE32">
        <v>0.77821099999999999</v>
      </c>
      <c r="CF32" t="s">
        <v>28</v>
      </c>
      <c r="CG32">
        <v>501291</v>
      </c>
      <c r="CH32" t="s">
        <v>29</v>
      </c>
      <c r="CI32">
        <v>4.9871196935999999E-2</v>
      </c>
      <c r="CJ32" t="s">
        <v>30</v>
      </c>
      <c r="CK32">
        <v>25000</v>
      </c>
      <c r="CL32" t="s">
        <v>923</v>
      </c>
      <c r="CM32">
        <v>25000</v>
      </c>
      <c r="CN32" t="s">
        <v>783</v>
      </c>
      <c r="CO32" t="s">
        <v>2117</v>
      </c>
      <c r="CP32" t="s">
        <v>2118</v>
      </c>
      <c r="CQ32" t="s">
        <v>2119</v>
      </c>
      <c r="CR32">
        <v>7.07512E-2</v>
      </c>
      <c r="CS32">
        <f t="shared" si="45"/>
        <v>12</v>
      </c>
      <c r="CT32">
        <f t="shared" ca="1" si="18"/>
        <v>0.78034099999999995</v>
      </c>
      <c r="CU32">
        <f t="shared" ca="1" si="19"/>
        <v>0.77571400000000001</v>
      </c>
      <c r="CV32">
        <f t="shared" ca="1" si="20"/>
        <v>249588</v>
      </c>
      <c r="CW32">
        <f t="shared" ca="1" si="21"/>
        <v>501712</v>
      </c>
      <c r="CX32" t="s">
        <v>787</v>
      </c>
      <c r="CY32">
        <v>332.26400000000001</v>
      </c>
      <c r="CZ32" t="s">
        <v>25</v>
      </c>
      <c r="DA32" t="s">
        <v>36</v>
      </c>
      <c r="DB32" t="s">
        <v>27</v>
      </c>
      <c r="DC32">
        <v>0.77505800000000002</v>
      </c>
      <c r="DD32" t="s">
        <v>28</v>
      </c>
      <c r="DE32">
        <v>501012</v>
      </c>
      <c r="DF32" t="s">
        <v>29</v>
      </c>
      <c r="DG32">
        <v>6.9858669055999995E-2</v>
      </c>
      <c r="DH32" t="s">
        <v>30</v>
      </c>
      <c r="DI32">
        <v>35000</v>
      </c>
      <c r="DJ32" t="s">
        <v>923</v>
      </c>
      <c r="DK32">
        <v>35000</v>
      </c>
      <c r="DL32" t="s">
        <v>783</v>
      </c>
      <c r="DM32" t="s">
        <v>2711</v>
      </c>
      <c r="DN32" t="s">
        <v>2712</v>
      </c>
      <c r="DO32" t="s">
        <v>2713</v>
      </c>
      <c r="DP32">
        <v>7.2403700000000001E-2</v>
      </c>
      <c r="DQ32">
        <v>12</v>
      </c>
      <c r="DR32">
        <f t="shared" ca="1" si="22"/>
        <v>0.777285</v>
      </c>
      <c r="DS32">
        <f t="shared" ca="1" si="23"/>
        <v>0.77421300000000004</v>
      </c>
      <c r="DT32">
        <f t="shared" ca="1" si="24"/>
        <v>250013</v>
      </c>
      <c r="DU32">
        <f t="shared" ca="1" si="25"/>
        <v>501946</v>
      </c>
      <c r="DV32" t="s">
        <v>787</v>
      </c>
      <c r="DW32">
        <v>333.62799999999999</v>
      </c>
      <c r="DX32" t="s">
        <v>25</v>
      </c>
      <c r="DY32" t="s">
        <v>36</v>
      </c>
      <c r="DZ32" t="s">
        <v>27</v>
      </c>
      <c r="EA32">
        <v>0.77191200000000004</v>
      </c>
      <c r="EB32" t="s">
        <v>28</v>
      </c>
      <c r="EC32">
        <v>503040</v>
      </c>
      <c r="ED32" t="s">
        <v>29</v>
      </c>
      <c r="EE32">
        <v>8.9456141719999993E-2</v>
      </c>
      <c r="EF32" t="s">
        <v>30</v>
      </c>
      <c r="EG32">
        <v>45000</v>
      </c>
      <c r="EH32" t="s">
        <v>923</v>
      </c>
      <c r="EI32">
        <v>45000</v>
      </c>
      <c r="EJ32" t="s">
        <v>783</v>
      </c>
      <c r="EK32" t="s">
        <v>3299</v>
      </c>
      <c r="EL32" t="s">
        <v>3300</v>
      </c>
      <c r="EM32" t="s">
        <v>3301</v>
      </c>
      <c r="EN32">
        <v>7.5041399999999994E-2</v>
      </c>
      <c r="EO32">
        <v>12</v>
      </c>
      <c r="EP32">
        <f t="shared" ca="1" si="26"/>
        <v>0.77607400000000004</v>
      </c>
      <c r="EQ32">
        <f t="shared" ca="1" si="27"/>
        <v>0.77378999999999998</v>
      </c>
      <c r="ER32">
        <f t="shared" ca="1" si="28"/>
        <v>249841</v>
      </c>
      <c r="ES32">
        <f t="shared" ca="1" si="29"/>
        <v>501202</v>
      </c>
      <c r="ET32" t="s">
        <v>787</v>
      </c>
      <c r="EU32">
        <v>334.16899999999998</v>
      </c>
      <c r="EV32" t="s">
        <v>25</v>
      </c>
      <c r="EW32" t="s">
        <v>36</v>
      </c>
      <c r="EX32" t="s">
        <v>27</v>
      </c>
      <c r="EY32">
        <v>0.77063599999999999</v>
      </c>
      <c r="EZ32" t="s">
        <v>28</v>
      </c>
      <c r="FA32">
        <v>503889</v>
      </c>
      <c r="FB32" t="s">
        <v>29</v>
      </c>
      <c r="FC32">
        <v>0.109151114248</v>
      </c>
      <c r="FD32" t="s">
        <v>30</v>
      </c>
      <c r="FE32">
        <v>55000</v>
      </c>
      <c r="FF32" t="s">
        <v>923</v>
      </c>
      <c r="FG32">
        <v>55000</v>
      </c>
      <c r="FH32" t="s">
        <v>783</v>
      </c>
      <c r="FI32" t="s">
        <v>3884</v>
      </c>
      <c r="FJ32" t="s">
        <v>3885</v>
      </c>
      <c r="FK32" t="s">
        <v>3886</v>
      </c>
      <c r="FL32">
        <v>7.5204400000000005E-2</v>
      </c>
      <c r="FM32">
        <v>12</v>
      </c>
      <c r="FN32">
        <f t="shared" ca="1" si="30"/>
        <v>0.80228200000000005</v>
      </c>
      <c r="FO32">
        <f t="shared" ca="1" si="31"/>
        <v>0.78559500000000004</v>
      </c>
      <c r="FP32">
        <f t="shared" ca="1" si="32"/>
        <v>250281</v>
      </c>
      <c r="FQ32">
        <f t="shared" ca="1" si="33"/>
        <v>500311</v>
      </c>
      <c r="FR32" t="s">
        <v>787</v>
      </c>
      <c r="FS32">
        <v>375.63600000000002</v>
      </c>
      <c r="FT32" t="s">
        <v>25</v>
      </c>
      <c r="FU32" t="s">
        <v>36</v>
      </c>
      <c r="FV32" t="s">
        <v>27</v>
      </c>
      <c r="FW32">
        <v>0.72945300000000002</v>
      </c>
      <c r="FX32" t="s">
        <v>28</v>
      </c>
      <c r="FY32">
        <v>500309</v>
      </c>
      <c r="FZ32" t="s">
        <v>29</v>
      </c>
      <c r="GA32">
        <v>1.9987637119999999E-3</v>
      </c>
      <c r="GB32" t="s">
        <v>30</v>
      </c>
      <c r="GC32">
        <v>1000</v>
      </c>
      <c r="GD32" t="s">
        <v>923</v>
      </c>
      <c r="GE32">
        <v>1000</v>
      </c>
      <c r="GF32" t="s">
        <v>783</v>
      </c>
      <c r="GG32" t="s">
        <v>5062</v>
      </c>
      <c r="GH32" t="s">
        <v>5063</v>
      </c>
      <c r="GI32" t="s">
        <v>5064</v>
      </c>
      <c r="GJ32">
        <v>9.0859499999999996E-2</v>
      </c>
      <c r="GK32">
        <v>12</v>
      </c>
      <c r="GL32">
        <f t="shared" ca="1" si="34"/>
        <v>0.77649599999999996</v>
      </c>
      <c r="GM32">
        <f t="shared" ca="1" si="35"/>
        <v>0.78344800000000003</v>
      </c>
      <c r="GN32">
        <f t="shared" ca="1" si="36"/>
        <v>253373</v>
      </c>
      <c r="GO32">
        <f t="shared" ca="1" si="37"/>
        <v>496679</v>
      </c>
      <c r="GP32" t="s">
        <v>787</v>
      </c>
      <c r="GQ32">
        <v>333.99599999999998</v>
      </c>
      <c r="GR32" t="s">
        <v>25</v>
      </c>
      <c r="GS32" t="s">
        <v>36</v>
      </c>
      <c r="GT32" t="s">
        <v>27</v>
      </c>
      <c r="GU32">
        <v>0.77452900000000002</v>
      </c>
      <c r="GV32" t="s">
        <v>28</v>
      </c>
      <c r="GW32">
        <v>499095</v>
      </c>
      <c r="GX32" t="s">
        <v>29</v>
      </c>
      <c r="GY32">
        <v>2.0036250552E-2</v>
      </c>
      <c r="GZ32" t="s">
        <v>30</v>
      </c>
      <c r="HA32">
        <v>10000</v>
      </c>
      <c r="HB32" t="s">
        <v>923</v>
      </c>
      <c r="HC32">
        <v>10000</v>
      </c>
      <c r="HD32" t="s">
        <v>783</v>
      </c>
      <c r="HE32" t="s">
        <v>3504</v>
      </c>
      <c r="HF32" t="s">
        <v>5267</v>
      </c>
      <c r="HG32" t="s">
        <v>5268</v>
      </c>
      <c r="HH32">
        <v>8.5771600000000003E-2</v>
      </c>
      <c r="HI32">
        <v>12</v>
      </c>
      <c r="HJ32">
        <f t="shared" ca="1" si="38"/>
        <v>0.77855099999999999</v>
      </c>
      <c r="HK32">
        <f t="shared" ca="1" si="39"/>
        <v>0.77427699999999999</v>
      </c>
      <c r="HL32">
        <f t="shared" ca="1" si="40"/>
        <v>249721</v>
      </c>
      <c r="HM32">
        <f t="shared" ca="1" si="41"/>
        <v>501442</v>
      </c>
      <c r="HN32" t="s">
        <v>787</v>
      </c>
      <c r="HO32">
        <v>332.61700000000002</v>
      </c>
      <c r="HP32" t="s">
        <v>25</v>
      </c>
      <c r="HQ32" t="s">
        <v>36</v>
      </c>
      <c r="HR32" t="s">
        <v>27</v>
      </c>
      <c r="HS32">
        <v>0.77285700000000002</v>
      </c>
      <c r="HT32" t="s">
        <v>28</v>
      </c>
      <c r="HU32">
        <v>503335</v>
      </c>
      <c r="HV32" t="s">
        <v>29</v>
      </c>
      <c r="HW32">
        <v>0.12913858636799999</v>
      </c>
      <c r="HX32" t="s">
        <v>30</v>
      </c>
      <c r="HY32">
        <v>65000</v>
      </c>
      <c r="HZ32" t="s">
        <v>923</v>
      </c>
      <c r="IA32">
        <v>65000</v>
      </c>
      <c r="IB32" t="s">
        <v>783</v>
      </c>
      <c r="IC32" t="s">
        <v>5851</v>
      </c>
      <c r="ID32" t="s">
        <v>5852</v>
      </c>
      <c r="IE32" t="s">
        <v>5853</v>
      </c>
      <c r="IF32">
        <v>7.4065699999999998E-2</v>
      </c>
    </row>
    <row r="33" spans="1:240">
      <c r="A33">
        <v>13</v>
      </c>
      <c r="B33">
        <f t="shared" ca="1" si="2"/>
        <v>0.78745600000000004</v>
      </c>
      <c r="C33">
        <f t="shared" ca="1" si="3"/>
        <v>0.78823799999999999</v>
      </c>
      <c r="D33">
        <f t="shared" ca="1" si="4"/>
        <v>250283</v>
      </c>
      <c r="E33">
        <f t="shared" ca="1" si="5"/>
        <v>508581</v>
      </c>
      <c r="F33" t="s">
        <v>777</v>
      </c>
      <c r="G33">
        <v>622.12599999999998</v>
      </c>
      <c r="H33" t="s">
        <v>25</v>
      </c>
      <c r="I33" t="s">
        <v>757</v>
      </c>
      <c r="J33" t="s">
        <v>27</v>
      </c>
      <c r="K33">
        <v>0.79485099999999997</v>
      </c>
      <c r="L33" t="s">
        <v>28</v>
      </c>
      <c r="M33">
        <v>254420</v>
      </c>
      <c r="N33" t="s">
        <v>29</v>
      </c>
      <c r="O33">
        <v>1.1791543664999999E-2</v>
      </c>
      <c r="P33" t="s">
        <v>30</v>
      </c>
      <c r="Q33">
        <v>3000</v>
      </c>
      <c r="R33" t="s">
        <v>923</v>
      </c>
      <c r="S33">
        <v>3000</v>
      </c>
      <c r="T33" t="s">
        <v>778</v>
      </c>
      <c r="U33" t="s">
        <v>4473</v>
      </c>
      <c r="V33" t="s">
        <v>4474</v>
      </c>
      <c r="W33" t="s">
        <v>4475</v>
      </c>
      <c r="X33">
        <v>8.4130099999999999E-2</v>
      </c>
      <c r="Y33">
        <f t="shared" si="42"/>
        <v>13</v>
      </c>
      <c r="Z33">
        <f t="shared" ca="1" si="6"/>
        <v>0.76908500000000002</v>
      </c>
      <c r="AA33">
        <f t="shared" ca="1" si="7"/>
        <v>0.78586100000000003</v>
      </c>
      <c r="AB33">
        <f t="shared" ca="1" si="8"/>
        <v>250283</v>
      </c>
      <c r="AC33">
        <f t="shared" ca="1" si="9"/>
        <v>510269</v>
      </c>
      <c r="AD33" t="s">
        <v>777</v>
      </c>
      <c r="AE33">
        <v>602.20799999999997</v>
      </c>
      <c r="AF33" t="s">
        <v>25</v>
      </c>
      <c r="AG33" t="s">
        <v>757</v>
      </c>
      <c r="AH33" t="s">
        <v>27</v>
      </c>
      <c r="AI33">
        <v>0.81453699999999996</v>
      </c>
      <c r="AJ33" t="s">
        <v>28</v>
      </c>
      <c r="AK33">
        <v>250283</v>
      </c>
      <c r="AL33" t="s">
        <v>29</v>
      </c>
      <c r="AM33">
        <v>1.9977374324999998E-2</v>
      </c>
      <c r="AN33" t="s">
        <v>30</v>
      </c>
      <c r="AO33">
        <v>5000</v>
      </c>
      <c r="AP33" t="s">
        <v>923</v>
      </c>
      <c r="AQ33">
        <v>5000</v>
      </c>
      <c r="AR33" t="s">
        <v>778</v>
      </c>
      <c r="AS33" t="s">
        <v>942</v>
      </c>
      <c r="AT33" t="s">
        <v>943</v>
      </c>
      <c r="AU33" t="s">
        <v>944</v>
      </c>
      <c r="AV33">
        <v>5.4250300000000001E-2</v>
      </c>
      <c r="AW33">
        <f t="shared" si="43"/>
        <v>13</v>
      </c>
      <c r="AX33">
        <f t="shared" ca="1" si="10"/>
        <v>0.77135900000000002</v>
      </c>
      <c r="AY33">
        <f t="shared" ca="1" si="11"/>
        <v>0.773258</v>
      </c>
      <c r="AZ33">
        <f t="shared" ca="1" si="12"/>
        <v>248666</v>
      </c>
      <c r="BA33">
        <f t="shared" ca="1" si="13"/>
        <v>498691</v>
      </c>
      <c r="BB33" t="s">
        <v>777</v>
      </c>
      <c r="BC33">
        <v>675.87699999999995</v>
      </c>
      <c r="BD33" t="s">
        <v>25</v>
      </c>
      <c r="BE33" t="s">
        <v>757</v>
      </c>
      <c r="BF33" t="s">
        <v>27</v>
      </c>
      <c r="BG33">
        <v>0.76636099999999996</v>
      </c>
      <c r="BH33" t="s">
        <v>28</v>
      </c>
      <c r="BI33">
        <v>251922</v>
      </c>
      <c r="BJ33" t="s">
        <v>29</v>
      </c>
      <c r="BK33">
        <v>5.9542222515E-2</v>
      </c>
      <c r="BL33" t="s">
        <v>30</v>
      </c>
      <c r="BM33">
        <v>15000</v>
      </c>
      <c r="BN33" t="s">
        <v>923</v>
      </c>
      <c r="BO33">
        <v>15000</v>
      </c>
      <c r="BP33" t="s">
        <v>778</v>
      </c>
      <c r="BQ33" t="s">
        <v>1541</v>
      </c>
      <c r="BR33" t="s">
        <v>1542</v>
      </c>
      <c r="BS33" t="s">
        <v>1393</v>
      </c>
      <c r="BT33">
        <v>8.7253899999999995E-2</v>
      </c>
      <c r="BU33">
        <f t="shared" si="44"/>
        <v>13</v>
      </c>
      <c r="BV33">
        <f t="shared" ca="1" si="14"/>
        <v>0.77596200000000004</v>
      </c>
      <c r="BW33">
        <f t="shared" ca="1" si="15"/>
        <v>0.77948600000000001</v>
      </c>
      <c r="BX33">
        <f t="shared" ca="1" si="16"/>
        <v>250773</v>
      </c>
      <c r="BY33">
        <f t="shared" ca="1" si="17"/>
        <v>501291</v>
      </c>
      <c r="BZ33" t="s">
        <v>777</v>
      </c>
      <c r="CA33">
        <v>652.61199999999997</v>
      </c>
      <c r="CB33" t="s">
        <v>25</v>
      </c>
      <c r="CC33" t="s">
        <v>757</v>
      </c>
      <c r="CD33" t="s">
        <v>27</v>
      </c>
      <c r="CE33">
        <v>0.78168599999999999</v>
      </c>
      <c r="CF33" t="s">
        <v>28</v>
      </c>
      <c r="CG33">
        <v>250773</v>
      </c>
      <c r="CH33" t="s">
        <v>29</v>
      </c>
      <c r="CI33">
        <v>9.9691772895000003E-2</v>
      </c>
      <c r="CJ33" t="s">
        <v>30</v>
      </c>
      <c r="CK33">
        <v>25000</v>
      </c>
      <c r="CL33" t="s">
        <v>923</v>
      </c>
      <c r="CM33">
        <v>25000</v>
      </c>
      <c r="CN33" t="s">
        <v>778</v>
      </c>
      <c r="CO33" t="s">
        <v>2120</v>
      </c>
      <c r="CP33" t="s">
        <v>2121</v>
      </c>
      <c r="CQ33" t="s">
        <v>2122</v>
      </c>
      <c r="CR33">
        <v>6.9635699999999995E-2</v>
      </c>
      <c r="CS33">
        <f t="shared" si="45"/>
        <v>13</v>
      </c>
      <c r="CT33">
        <f t="shared" ca="1" si="18"/>
        <v>0.77857399999999999</v>
      </c>
      <c r="CU33">
        <f t="shared" ca="1" si="19"/>
        <v>0.77548899999999998</v>
      </c>
      <c r="CV33">
        <f t="shared" ca="1" si="20"/>
        <v>250983</v>
      </c>
      <c r="CW33">
        <f t="shared" ca="1" si="21"/>
        <v>501011</v>
      </c>
      <c r="CX33" t="s">
        <v>777</v>
      </c>
      <c r="CY33">
        <v>660.83699999999999</v>
      </c>
      <c r="CZ33" t="s">
        <v>25</v>
      </c>
      <c r="DA33" t="s">
        <v>757</v>
      </c>
      <c r="DB33" t="s">
        <v>27</v>
      </c>
      <c r="DC33">
        <v>0.77864800000000001</v>
      </c>
      <c r="DD33" t="s">
        <v>28</v>
      </c>
      <c r="DE33">
        <v>249588</v>
      </c>
      <c r="DF33" t="s">
        <v>29</v>
      </c>
      <c r="DG33">
        <v>0.14023112473499999</v>
      </c>
      <c r="DH33" t="s">
        <v>30</v>
      </c>
      <c r="DI33">
        <v>35000</v>
      </c>
      <c r="DJ33" t="s">
        <v>923</v>
      </c>
      <c r="DK33">
        <v>35000</v>
      </c>
      <c r="DL33" t="s">
        <v>778</v>
      </c>
      <c r="DM33" t="s">
        <v>2714</v>
      </c>
      <c r="DN33" t="s">
        <v>2715</v>
      </c>
      <c r="DO33" t="s">
        <v>2716</v>
      </c>
      <c r="DP33">
        <v>6.8362099999999995E-2</v>
      </c>
      <c r="DQ33">
        <v>13</v>
      </c>
      <c r="DR33">
        <f t="shared" ca="1" si="22"/>
        <v>0.78243600000000002</v>
      </c>
      <c r="DS33">
        <f t="shared" ca="1" si="23"/>
        <v>0.77229700000000001</v>
      </c>
      <c r="DT33">
        <f t="shared" ca="1" si="24"/>
        <v>250013</v>
      </c>
      <c r="DU33">
        <f t="shared" ca="1" si="25"/>
        <v>501946</v>
      </c>
      <c r="DV33" t="s">
        <v>777</v>
      </c>
      <c r="DW33">
        <v>661.98900000000003</v>
      </c>
      <c r="DX33" t="s">
        <v>25</v>
      </c>
      <c r="DY33" t="s">
        <v>757</v>
      </c>
      <c r="DZ33" t="s">
        <v>27</v>
      </c>
      <c r="EA33">
        <v>0.77688800000000002</v>
      </c>
      <c r="EB33" t="s">
        <v>28</v>
      </c>
      <c r="EC33">
        <v>250284</v>
      </c>
      <c r="ED33" t="s">
        <v>29</v>
      </c>
      <c r="EE33">
        <v>0.17979597292499999</v>
      </c>
      <c r="EF33" t="s">
        <v>30</v>
      </c>
      <c r="EG33">
        <v>45000</v>
      </c>
      <c r="EH33" t="s">
        <v>923</v>
      </c>
      <c r="EI33">
        <v>45000</v>
      </c>
      <c r="EJ33" t="s">
        <v>778</v>
      </c>
      <c r="EK33" t="s">
        <v>3302</v>
      </c>
      <c r="EL33" t="s">
        <v>3303</v>
      </c>
      <c r="EM33" t="s">
        <v>3304</v>
      </c>
      <c r="EN33">
        <v>7.2427099999999994E-2</v>
      </c>
      <c r="EO33">
        <v>13</v>
      </c>
      <c r="EP33">
        <f t="shared" ca="1" si="26"/>
        <v>0.77467699999999995</v>
      </c>
      <c r="EQ33">
        <f t="shared" ca="1" si="27"/>
        <v>0.77441099999999996</v>
      </c>
      <c r="ER33">
        <f t="shared" ca="1" si="28"/>
        <v>249620</v>
      </c>
      <c r="ES33">
        <f t="shared" ca="1" si="29"/>
        <v>501648</v>
      </c>
      <c r="ET33" t="s">
        <v>777</v>
      </c>
      <c r="EU33">
        <v>661.48099999999999</v>
      </c>
      <c r="EV33" t="s">
        <v>25</v>
      </c>
      <c r="EW33" t="s">
        <v>757</v>
      </c>
      <c r="EX33" t="s">
        <v>27</v>
      </c>
      <c r="EY33">
        <v>0.77684200000000003</v>
      </c>
      <c r="EZ33" t="s">
        <v>28</v>
      </c>
      <c r="FA33">
        <v>250506</v>
      </c>
      <c r="FB33" t="s">
        <v>29</v>
      </c>
      <c r="FC33">
        <v>0.219555721845</v>
      </c>
      <c r="FD33" t="s">
        <v>30</v>
      </c>
      <c r="FE33">
        <v>55000</v>
      </c>
      <c r="FF33" t="s">
        <v>923</v>
      </c>
      <c r="FG33">
        <v>55000</v>
      </c>
      <c r="FH33" t="s">
        <v>778</v>
      </c>
      <c r="FI33" t="s">
        <v>3887</v>
      </c>
      <c r="FJ33" t="s">
        <v>3888</v>
      </c>
      <c r="FK33" t="s">
        <v>3889</v>
      </c>
      <c r="FL33">
        <v>7.4149599999999996E-2</v>
      </c>
      <c r="FM33">
        <v>13</v>
      </c>
      <c r="FN33">
        <f t="shared" ca="1" si="30"/>
        <v>0.771845</v>
      </c>
      <c r="FO33">
        <f t="shared" ca="1" si="31"/>
        <v>0.80099900000000002</v>
      </c>
      <c r="FP33">
        <f t="shared" ca="1" si="32"/>
        <v>250281</v>
      </c>
      <c r="FQ33">
        <f t="shared" ca="1" si="33"/>
        <v>500307</v>
      </c>
      <c r="FR33" t="s">
        <v>777</v>
      </c>
      <c r="FS33">
        <v>617.53200000000004</v>
      </c>
      <c r="FT33" t="s">
        <v>25</v>
      </c>
      <c r="FU33" t="s">
        <v>757</v>
      </c>
      <c r="FV33" t="s">
        <v>27</v>
      </c>
      <c r="FW33">
        <v>0.80437099999999995</v>
      </c>
      <c r="FX33" t="s">
        <v>28</v>
      </c>
      <c r="FY33">
        <v>250281</v>
      </c>
      <c r="FZ33" t="s">
        <v>29</v>
      </c>
      <c r="GA33">
        <v>3.9955144649999998E-3</v>
      </c>
      <c r="GB33" t="s">
        <v>30</v>
      </c>
      <c r="GC33">
        <v>1000</v>
      </c>
      <c r="GD33" t="s">
        <v>923</v>
      </c>
      <c r="GE33">
        <v>1000</v>
      </c>
      <c r="GF33" t="s">
        <v>778</v>
      </c>
      <c r="GG33" t="s">
        <v>5065</v>
      </c>
      <c r="GH33" t="s">
        <v>5066</v>
      </c>
      <c r="GI33" t="s">
        <v>5067</v>
      </c>
      <c r="GJ33">
        <v>2.8962000000000002E-2</v>
      </c>
      <c r="GK33">
        <v>13</v>
      </c>
      <c r="GL33">
        <f t="shared" ca="1" si="34"/>
        <v>0.77151000000000003</v>
      </c>
      <c r="GM33">
        <f t="shared" ca="1" si="35"/>
        <v>0.76747900000000002</v>
      </c>
      <c r="GN33">
        <f t="shared" ca="1" si="36"/>
        <v>247268</v>
      </c>
      <c r="GO33">
        <f t="shared" ca="1" si="37"/>
        <v>499095</v>
      </c>
      <c r="GP33" t="s">
        <v>777</v>
      </c>
      <c r="GQ33">
        <v>687.82399999999996</v>
      </c>
      <c r="GR33" t="s">
        <v>25</v>
      </c>
      <c r="GS33" t="s">
        <v>757</v>
      </c>
      <c r="GT33" t="s">
        <v>27</v>
      </c>
      <c r="GU33">
        <v>0.75749699999999998</v>
      </c>
      <c r="GV33" t="s">
        <v>28</v>
      </c>
      <c r="GW33">
        <v>253373</v>
      </c>
      <c r="GX33" t="s">
        <v>29</v>
      </c>
      <c r="GY33">
        <v>3.9467447325000002E-2</v>
      </c>
      <c r="GZ33" t="s">
        <v>30</v>
      </c>
      <c r="HA33">
        <v>10000</v>
      </c>
      <c r="HB33" t="s">
        <v>923</v>
      </c>
      <c r="HC33">
        <v>10000</v>
      </c>
      <c r="HD33" t="s">
        <v>778</v>
      </c>
      <c r="HE33" t="s">
        <v>5269</v>
      </c>
      <c r="HF33" t="s">
        <v>5270</v>
      </c>
      <c r="HG33" t="s">
        <v>5271</v>
      </c>
      <c r="HH33">
        <v>9.4255400000000003E-2</v>
      </c>
      <c r="HI33">
        <v>13</v>
      </c>
      <c r="HJ33">
        <f t="shared" ca="1" si="38"/>
        <v>0.774003</v>
      </c>
      <c r="HK33">
        <f t="shared" ca="1" si="39"/>
        <v>0.77431799999999995</v>
      </c>
      <c r="HL33">
        <f t="shared" ca="1" si="40"/>
        <v>249909</v>
      </c>
      <c r="HM33">
        <f t="shared" ca="1" si="41"/>
        <v>501065</v>
      </c>
      <c r="HN33" t="s">
        <v>777</v>
      </c>
      <c r="HO33">
        <v>658.71900000000005</v>
      </c>
      <c r="HP33" t="s">
        <v>25</v>
      </c>
      <c r="HQ33" t="s">
        <v>757</v>
      </c>
      <c r="HR33" t="s">
        <v>27</v>
      </c>
      <c r="HS33">
        <v>0.77705900000000006</v>
      </c>
      <c r="HT33" t="s">
        <v>28</v>
      </c>
      <c r="HU33">
        <v>251416</v>
      </c>
      <c r="HV33" t="s">
        <v>29</v>
      </c>
      <c r="HW33">
        <v>0.25853586784499999</v>
      </c>
      <c r="HX33" t="s">
        <v>30</v>
      </c>
      <c r="HY33">
        <v>65000</v>
      </c>
      <c r="HZ33" t="s">
        <v>923</v>
      </c>
      <c r="IA33">
        <v>65000</v>
      </c>
      <c r="IB33" t="s">
        <v>778</v>
      </c>
      <c r="IC33" t="s">
        <v>5854</v>
      </c>
      <c r="ID33" t="s">
        <v>5855</v>
      </c>
      <c r="IE33" t="s">
        <v>5856</v>
      </c>
      <c r="IF33">
        <v>7.2815199999999997E-2</v>
      </c>
    </row>
    <row r="34" spans="1:240">
      <c r="A34">
        <v>14</v>
      </c>
      <c r="B34">
        <f t="shared" ca="1" si="2"/>
        <v>0.77449999999999997</v>
      </c>
      <c r="C34">
        <f t="shared" ca="1" si="3"/>
        <v>0.76293900000000003</v>
      </c>
      <c r="D34">
        <f t="shared" ca="1" si="4"/>
        <v>242400</v>
      </c>
      <c r="E34">
        <f t="shared" ca="1" si="5"/>
        <v>500312</v>
      </c>
      <c r="F34" t="s">
        <v>782</v>
      </c>
      <c r="G34">
        <v>372.99400000000003</v>
      </c>
      <c r="H34" t="s">
        <v>25</v>
      </c>
      <c r="I34" t="s">
        <v>36</v>
      </c>
      <c r="J34" t="s">
        <v>27</v>
      </c>
      <c r="K34">
        <v>0.73795900000000003</v>
      </c>
      <c r="L34" t="s">
        <v>28</v>
      </c>
      <c r="M34">
        <v>492304</v>
      </c>
      <c r="N34" t="s">
        <v>29</v>
      </c>
      <c r="O34">
        <v>6.0937910000000003E-3</v>
      </c>
      <c r="P34" t="s">
        <v>30</v>
      </c>
      <c r="Q34">
        <v>3000</v>
      </c>
      <c r="R34" t="s">
        <v>923</v>
      </c>
      <c r="S34">
        <v>3000</v>
      </c>
      <c r="T34" t="s">
        <v>783</v>
      </c>
      <c r="U34" t="s">
        <v>4476</v>
      </c>
      <c r="V34" t="s">
        <v>4477</v>
      </c>
      <c r="W34" t="s">
        <v>4478</v>
      </c>
      <c r="X34">
        <v>8.5402500000000006E-2</v>
      </c>
      <c r="Y34">
        <f t="shared" si="42"/>
        <v>14</v>
      </c>
      <c r="Z34">
        <f t="shared" ca="1" si="6"/>
        <v>0.77185000000000004</v>
      </c>
      <c r="AA34">
        <f t="shared" ca="1" si="7"/>
        <v>0.77012000000000003</v>
      </c>
      <c r="AB34">
        <f t="shared" ca="1" si="8"/>
        <v>247865</v>
      </c>
      <c r="AC34">
        <f t="shared" ca="1" si="9"/>
        <v>500313</v>
      </c>
      <c r="AD34" t="s">
        <v>782</v>
      </c>
      <c r="AE34">
        <v>367.91500000000002</v>
      </c>
      <c r="AF34" t="s">
        <v>25</v>
      </c>
      <c r="AG34" t="s">
        <v>36</v>
      </c>
      <c r="AH34" t="s">
        <v>27</v>
      </c>
      <c r="AI34">
        <v>0.74065199999999998</v>
      </c>
      <c r="AJ34" t="s">
        <v>28</v>
      </c>
      <c r="AK34">
        <v>495477</v>
      </c>
      <c r="AL34" t="s">
        <v>29</v>
      </c>
      <c r="AM34">
        <v>1.0091285424E-2</v>
      </c>
      <c r="AN34" t="s">
        <v>30</v>
      </c>
      <c r="AO34">
        <v>5000</v>
      </c>
      <c r="AP34" t="s">
        <v>923</v>
      </c>
      <c r="AQ34">
        <v>5000</v>
      </c>
      <c r="AR34" t="s">
        <v>783</v>
      </c>
      <c r="AS34" t="s">
        <v>945</v>
      </c>
      <c r="AT34" t="s">
        <v>946</v>
      </c>
      <c r="AU34" t="s">
        <v>947</v>
      </c>
      <c r="AV34">
        <v>9.9211499999999994E-2</v>
      </c>
      <c r="AW34">
        <f t="shared" si="43"/>
        <v>14</v>
      </c>
      <c r="AX34">
        <f t="shared" ca="1" si="10"/>
        <v>0.77889299999999995</v>
      </c>
      <c r="AY34">
        <f t="shared" ca="1" si="11"/>
        <v>0.76454200000000005</v>
      </c>
      <c r="AZ34">
        <f t="shared" ca="1" si="12"/>
        <v>248666</v>
      </c>
      <c r="BA34">
        <f t="shared" ca="1" si="13"/>
        <v>505242</v>
      </c>
      <c r="BB34" t="s">
        <v>782</v>
      </c>
      <c r="BC34">
        <v>321.50299999999999</v>
      </c>
      <c r="BD34" t="s">
        <v>25</v>
      </c>
      <c r="BE34" t="s">
        <v>36</v>
      </c>
      <c r="BF34" t="s">
        <v>27</v>
      </c>
      <c r="BG34">
        <v>0.78975300000000004</v>
      </c>
      <c r="BH34" t="s">
        <v>28</v>
      </c>
      <c r="BI34">
        <v>498691</v>
      </c>
      <c r="BJ34" t="s">
        <v>29</v>
      </c>
      <c r="BK34">
        <v>3.0078739544000001E-2</v>
      </c>
      <c r="BL34" t="s">
        <v>30</v>
      </c>
      <c r="BM34">
        <v>15000</v>
      </c>
      <c r="BN34" t="s">
        <v>923</v>
      </c>
      <c r="BO34">
        <v>15000</v>
      </c>
      <c r="BP34" t="s">
        <v>783</v>
      </c>
      <c r="BQ34" t="s">
        <v>1543</v>
      </c>
      <c r="BR34" t="s">
        <v>1544</v>
      </c>
      <c r="BS34" t="s">
        <v>1545</v>
      </c>
      <c r="BT34">
        <v>7.6500499999999999E-2</v>
      </c>
      <c r="BU34">
        <f t="shared" si="44"/>
        <v>14</v>
      </c>
      <c r="BV34">
        <f t="shared" ca="1" si="14"/>
        <v>0.77538099999999999</v>
      </c>
      <c r="BW34">
        <f t="shared" ca="1" si="15"/>
        <v>0.78158499999999997</v>
      </c>
      <c r="BX34">
        <f t="shared" ca="1" si="16"/>
        <v>251264</v>
      </c>
      <c r="BY34">
        <f t="shared" ca="1" si="17"/>
        <v>501291</v>
      </c>
      <c r="BZ34" t="s">
        <v>782</v>
      </c>
      <c r="CA34">
        <v>337.16300000000001</v>
      </c>
      <c r="CB34" t="s">
        <v>25</v>
      </c>
      <c r="CC34" t="s">
        <v>36</v>
      </c>
      <c r="CD34" t="s">
        <v>27</v>
      </c>
      <c r="CE34">
        <v>0.76919199999999999</v>
      </c>
      <c r="CF34" t="s">
        <v>28</v>
      </c>
      <c r="CG34">
        <v>501291</v>
      </c>
      <c r="CH34" t="s">
        <v>29</v>
      </c>
      <c r="CI34">
        <v>4.9871229936000003E-2</v>
      </c>
      <c r="CJ34" t="s">
        <v>30</v>
      </c>
      <c r="CK34">
        <v>25000</v>
      </c>
      <c r="CL34" t="s">
        <v>923</v>
      </c>
      <c r="CM34">
        <v>25000</v>
      </c>
      <c r="CN34" t="s">
        <v>783</v>
      </c>
      <c r="CO34" t="s">
        <v>2123</v>
      </c>
      <c r="CP34" t="s">
        <v>920</v>
      </c>
      <c r="CQ34" t="s">
        <v>2124</v>
      </c>
      <c r="CR34">
        <v>7.2653300000000004E-2</v>
      </c>
      <c r="CS34">
        <f t="shared" si="45"/>
        <v>14</v>
      </c>
      <c r="CT34">
        <f t="shared" ca="1" si="18"/>
        <v>0.77575300000000003</v>
      </c>
      <c r="CU34">
        <f t="shared" ca="1" si="19"/>
        <v>0.77832100000000004</v>
      </c>
      <c r="CV34">
        <f t="shared" ca="1" si="20"/>
        <v>249588</v>
      </c>
      <c r="CW34">
        <f t="shared" ca="1" si="21"/>
        <v>501712</v>
      </c>
      <c r="CX34" t="s">
        <v>782</v>
      </c>
      <c r="CY34">
        <v>334.95600000000002</v>
      </c>
      <c r="CZ34" t="s">
        <v>25</v>
      </c>
      <c r="DA34" t="s">
        <v>36</v>
      </c>
      <c r="DB34" t="s">
        <v>27</v>
      </c>
      <c r="DC34">
        <v>0.77193800000000001</v>
      </c>
      <c r="DD34" t="s">
        <v>28</v>
      </c>
      <c r="DE34">
        <v>501011</v>
      </c>
      <c r="DF34" t="s">
        <v>29</v>
      </c>
      <c r="DG34">
        <v>6.9858702056000005E-2</v>
      </c>
      <c r="DH34" t="s">
        <v>30</v>
      </c>
      <c r="DI34">
        <v>35000</v>
      </c>
      <c r="DJ34" t="s">
        <v>923</v>
      </c>
      <c r="DK34">
        <v>35000</v>
      </c>
      <c r="DL34" t="s">
        <v>783</v>
      </c>
      <c r="DM34" t="s">
        <v>2717</v>
      </c>
      <c r="DN34" t="s">
        <v>2718</v>
      </c>
      <c r="DO34" t="s">
        <v>2719</v>
      </c>
      <c r="DP34">
        <v>7.5179800000000005E-2</v>
      </c>
      <c r="DQ34">
        <v>14</v>
      </c>
      <c r="DR34">
        <f t="shared" ca="1" si="22"/>
        <v>0.77380300000000002</v>
      </c>
      <c r="DS34">
        <f t="shared" ca="1" si="23"/>
        <v>0.77634000000000003</v>
      </c>
      <c r="DT34">
        <f t="shared" ca="1" si="24"/>
        <v>250827</v>
      </c>
      <c r="DU34">
        <f t="shared" ca="1" si="25"/>
        <v>501946</v>
      </c>
      <c r="DV34" t="s">
        <v>782</v>
      </c>
      <c r="DW34">
        <v>333.22699999999998</v>
      </c>
      <c r="DX34" t="s">
        <v>25</v>
      </c>
      <c r="DY34" t="s">
        <v>36</v>
      </c>
      <c r="DZ34" t="s">
        <v>27</v>
      </c>
      <c r="EA34">
        <v>0.77237599999999995</v>
      </c>
      <c r="EB34" t="s">
        <v>28</v>
      </c>
      <c r="EC34">
        <v>503040</v>
      </c>
      <c r="ED34" t="s">
        <v>29</v>
      </c>
      <c r="EE34">
        <v>8.9456174720000003E-2</v>
      </c>
      <c r="EF34" t="s">
        <v>30</v>
      </c>
      <c r="EG34">
        <v>45000</v>
      </c>
      <c r="EH34" t="s">
        <v>923</v>
      </c>
      <c r="EI34">
        <v>45000</v>
      </c>
      <c r="EJ34" t="s">
        <v>783</v>
      </c>
      <c r="EK34" t="s">
        <v>3305</v>
      </c>
      <c r="EL34" t="s">
        <v>3306</v>
      </c>
      <c r="EM34" t="s">
        <v>3307</v>
      </c>
      <c r="EN34">
        <v>7.5727900000000001E-2</v>
      </c>
      <c r="EO34">
        <v>14</v>
      </c>
      <c r="EP34">
        <f t="shared" ca="1" si="26"/>
        <v>0.770648</v>
      </c>
      <c r="EQ34">
        <f t="shared" ca="1" si="27"/>
        <v>0.77710900000000005</v>
      </c>
      <c r="ER34">
        <f t="shared" ca="1" si="28"/>
        <v>250728</v>
      </c>
      <c r="ES34">
        <f t="shared" ca="1" si="29"/>
        <v>501648</v>
      </c>
      <c r="ET34" t="s">
        <v>782</v>
      </c>
      <c r="EU34">
        <v>335.62400000000002</v>
      </c>
      <c r="EV34" t="s">
        <v>25</v>
      </c>
      <c r="EW34" t="s">
        <v>36</v>
      </c>
      <c r="EX34" t="s">
        <v>27</v>
      </c>
      <c r="EY34">
        <v>0.770679</v>
      </c>
      <c r="EZ34" t="s">
        <v>28</v>
      </c>
      <c r="FA34">
        <v>501648</v>
      </c>
      <c r="FB34" t="s">
        <v>29</v>
      </c>
      <c r="FC34">
        <v>0.109638646568</v>
      </c>
      <c r="FD34" t="s">
        <v>30</v>
      </c>
      <c r="FE34">
        <v>55000</v>
      </c>
      <c r="FF34" t="s">
        <v>923</v>
      </c>
      <c r="FG34">
        <v>55000</v>
      </c>
      <c r="FH34" t="s">
        <v>783</v>
      </c>
      <c r="FI34" t="s">
        <v>3890</v>
      </c>
      <c r="FJ34" t="s">
        <v>3891</v>
      </c>
      <c r="FK34" t="s">
        <v>3892</v>
      </c>
      <c r="FL34">
        <v>7.7283199999999996E-2</v>
      </c>
      <c r="FM34">
        <v>14</v>
      </c>
      <c r="FN34">
        <f t="shared" ca="1" si="30"/>
        <v>0.754965</v>
      </c>
      <c r="FO34">
        <f t="shared" ca="1" si="31"/>
        <v>0.75345700000000004</v>
      </c>
      <c r="FP34">
        <f t="shared" ca="1" si="32"/>
        <v>250281</v>
      </c>
      <c r="FQ34">
        <f t="shared" ca="1" si="33"/>
        <v>500309</v>
      </c>
      <c r="FR34" t="s">
        <v>782</v>
      </c>
      <c r="FS34">
        <v>383.05599999999998</v>
      </c>
      <c r="FT34" t="s">
        <v>25</v>
      </c>
      <c r="FU34" t="s">
        <v>36</v>
      </c>
      <c r="FV34" t="s">
        <v>27</v>
      </c>
      <c r="FW34">
        <v>0.73976699999999995</v>
      </c>
      <c r="FX34" t="s">
        <v>28</v>
      </c>
      <c r="FY34">
        <v>477032</v>
      </c>
      <c r="FZ34" t="s">
        <v>29</v>
      </c>
      <c r="GA34">
        <v>2.096296576E-3</v>
      </c>
      <c r="GB34" t="s">
        <v>30</v>
      </c>
      <c r="GC34">
        <v>1000</v>
      </c>
      <c r="GD34" t="s">
        <v>923</v>
      </c>
      <c r="GE34">
        <v>1000</v>
      </c>
      <c r="GF34" t="s">
        <v>783</v>
      </c>
      <c r="GG34" t="s">
        <v>5068</v>
      </c>
      <c r="GH34" t="s">
        <v>5069</v>
      </c>
      <c r="GI34" t="s">
        <v>5070</v>
      </c>
      <c r="GJ34">
        <v>0.106387</v>
      </c>
      <c r="GK34">
        <v>14</v>
      </c>
      <c r="GL34">
        <f t="shared" ca="1" si="34"/>
        <v>0.77929800000000005</v>
      </c>
      <c r="GM34">
        <f t="shared" ca="1" si="35"/>
        <v>0.75311799999999995</v>
      </c>
      <c r="GN34">
        <f t="shared" ca="1" si="36"/>
        <v>248465</v>
      </c>
      <c r="GO34">
        <f t="shared" ca="1" si="37"/>
        <v>504000</v>
      </c>
      <c r="GP34" t="s">
        <v>782</v>
      </c>
      <c r="GQ34">
        <v>320.02800000000002</v>
      </c>
      <c r="GR34" t="s">
        <v>25</v>
      </c>
      <c r="GS34" t="s">
        <v>36</v>
      </c>
      <c r="GT34" t="s">
        <v>27</v>
      </c>
      <c r="GU34">
        <v>0.79125100000000004</v>
      </c>
      <c r="GV34" t="s">
        <v>28</v>
      </c>
      <c r="GW34">
        <v>499095</v>
      </c>
      <c r="GX34" t="s">
        <v>29</v>
      </c>
      <c r="GY34">
        <v>2.0036253552000002E-2</v>
      </c>
      <c r="GZ34" t="s">
        <v>30</v>
      </c>
      <c r="HA34">
        <v>10000</v>
      </c>
      <c r="HB34" t="s">
        <v>923</v>
      </c>
      <c r="HC34">
        <v>10000</v>
      </c>
      <c r="HD34" t="s">
        <v>783</v>
      </c>
      <c r="HE34" t="s">
        <v>5272</v>
      </c>
      <c r="HF34" t="s">
        <v>5273</v>
      </c>
      <c r="HG34" t="s">
        <v>5274</v>
      </c>
      <c r="HH34">
        <v>8.7593799999999999E-2</v>
      </c>
      <c r="HI34">
        <v>14</v>
      </c>
      <c r="HJ34">
        <f t="shared" ca="1" si="38"/>
        <v>0.77010199999999995</v>
      </c>
      <c r="HK34">
        <f t="shared" ca="1" si="39"/>
        <v>0.77627199999999996</v>
      </c>
      <c r="HL34">
        <f t="shared" ca="1" si="40"/>
        <v>251226</v>
      </c>
      <c r="HM34">
        <f t="shared" ca="1" si="41"/>
        <v>501820</v>
      </c>
      <c r="HN34" t="s">
        <v>782</v>
      </c>
      <c r="HO34">
        <v>335.90199999999999</v>
      </c>
      <c r="HP34" t="s">
        <v>25</v>
      </c>
      <c r="HQ34" t="s">
        <v>36</v>
      </c>
      <c r="HR34" t="s">
        <v>27</v>
      </c>
      <c r="HS34">
        <v>0.77022900000000005</v>
      </c>
      <c r="HT34" t="s">
        <v>28</v>
      </c>
      <c r="HU34">
        <v>501820</v>
      </c>
      <c r="HV34" t="s">
        <v>29</v>
      </c>
      <c r="HW34">
        <v>0.12952861882399999</v>
      </c>
      <c r="HX34" t="s">
        <v>30</v>
      </c>
      <c r="HY34">
        <v>65000</v>
      </c>
      <c r="HZ34" t="s">
        <v>923</v>
      </c>
      <c r="IA34">
        <v>65000</v>
      </c>
      <c r="IB34" t="s">
        <v>783</v>
      </c>
      <c r="IC34" t="s">
        <v>5343</v>
      </c>
      <c r="ID34" t="s">
        <v>5857</v>
      </c>
      <c r="IE34" t="s">
        <v>5858</v>
      </c>
      <c r="IF34">
        <v>7.6705200000000001E-2</v>
      </c>
    </row>
    <row r="35" spans="1:240">
      <c r="A35">
        <v>15</v>
      </c>
      <c r="B35">
        <f t="shared" ca="1" si="2"/>
        <v>0.75857799999999997</v>
      </c>
      <c r="C35">
        <f t="shared" ca="1" si="3"/>
        <v>0.75512500000000005</v>
      </c>
      <c r="D35">
        <f t="shared" ca="1" si="4"/>
        <v>246278</v>
      </c>
      <c r="E35">
        <f t="shared" ca="1" si="5"/>
        <v>500312</v>
      </c>
      <c r="F35" t="s">
        <v>787</v>
      </c>
      <c r="G35">
        <v>622.12599999999998</v>
      </c>
      <c r="H35" t="s">
        <v>25</v>
      </c>
      <c r="I35" t="s">
        <v>757</v>
      </c>
      <c r="J35" t="s">
        <v>27</v>
      </c>
      <c r="K35">
        <v>0.79485099999999997</v>
      </c>
      <c r="L35" t="s">
        <v>28</v>
      </c>
      <c r="M35">
        <v>254420</v>
      </c>
      <c r="N35" t="s">
        <v>29</v>
      </c>
      <c r="O35">
        <v>1.1791543664999999E-2</v>
      </c>
      <c r="P35" t="s">
        <v>30</v>
      </c>
      <c r="Q35">
        <v>3000</v>
      </c>
      <c r="R35" t="s">
        <v>923</v>
      </c>
      <c r="S35">
        <v>3000</v>
      </c>
      <c r="T35" t="s">
        <v>788</v>
      </c>
      <c r="U35" t="s">
        <v>4473</v>
      </c>
      <c r="V35" t="s">
        <v>4474</v>
      </c>
      <c r="W35" t="s">
        <v>4475</v>
      </c>
      <c r="X35">
        <v>8.4130099999999999E-2</v>
      </c>
      <c r="Y35">
        <f t="shared" si="42"/>
        <v>15</v>
      </c>
      <c r="Z35">
        <f t="shared" ca="1" si="6"/>
        <v>0.77387099999999998</v>
      </c>
      <c r="AA35">
        <f t="shared" ca="1" si="7"/>
        <v>0.749915</v>
      </c>
      <c r="AB35">
        <f t="shared" ca="1" si="8"/>
        <v>250283</v>
      </c>
      <c r="AC35">
        <f t="shared" ca="1" si="9"/>
        <v>500313</v>
      </c>
      <c r="AD35" t="s">
        <v>787</v>
      </c>
      <c r="AE35">
        <v>602.20799999999997</v>
      </c>
      <c r="AF35" t="s">
        <v>25</v>
      </c>
      <c r="AG35" t="s">
        <v>757</v>
      </c>
      <c r="AH35" t="s">
        <v>27</v>
      </c>
      <c r="AI35">
        <v>0.81453699999999996</v>
      </c>
      <c r="AJ35" t="s">
        <v>28</v>
      </c>
      <c r="AK35">
        <v>250283</v>
      </c>
      <c r="AL35" t="s">
        <v>29</v>
      </c>
      <c r="AM35">
        <v>1.9977374324999998E-2</v>
      </c>
      <c r="AN35" t="s">
        <v>30</v>
      </c>
      <c r="AO35">
        <v>5000</v>
      </c>
      <c r="AP35" t="s">
        <v>923</v>
      </c>
      <c r="AQ35">
        <v>5000</v>
      </c>
      <c r="AR35" t="s">
        <v>788</v>
      </c>
      <c r="AS35" t="s">
        <v>942</v>
      </c>
      <c r="AT35" t="s">
        <v>943</v>
      </c>
      <c r="AU35" t="s">
        <v>944</v>
      </c>
      <c r="AV35">
        <v>5.4250300000000001E-2</v>
      </c>
      <c r="AW35">
        <f t="shared" si="43"/>
        <v>15</v>
      </c>
      <c r="AX35">
        <f t="shared" ca="1" si="10"/>
        <v>0.77512700000000001</v>
      </c>
      <c r="AY35">
        <f t="shared" ca="1" si="11"/>
        <v>0.77221499999999998</v>
      </c>
      <c r="AZ35">
        <f t="shared" ca="1" si="12"/>
        <v>252749</v>
      </c>
      <c r="BA35">
        <f t="shared" ca="1" si="13"/>
        <v>495479</v>
      </c>
      <c r="BB35" t="s">
        <v>787</v>
      </c>
      <c r="BC35">
        <v>675.87699999999995</v>
      </c>
      <c r="BD35" t="s">
        <v>25</v>
      </c>
      <c r="BE35" t="s">
        <v>757</v>
      </c>
      <c r="BF35" t="s">
        <v>27</v>
      </c>
      <c r="BG35">
        <v>0.76636099999999996</v>
      </c>
      <c r="BH35" t="s">
        <v>28</v>
      </c>
      <c r="BI35">
        <v>251922</v>
      </c>
      <c r="BJ35" t="s">
        <v>29</v>
      </c>
      <c r="BK35">
        <v>5.9542222515E-2</v>
      </c>
      <c r="BL35" t="s">
        <v>30</v>
      </c>
      <c r="BM35">
        <v>15000</v>
      </c>
      <c r="BN35" t="s">
        <v>923</v>
      </c>
      <c r="BO35">
        <v>15000</v>
      </c>
      <c r="BP35" t="s">
        <v>788</v>
      </c>
      <c r="BQ35" t="s">
        <v>1541</v>
      </c>
      <c r="BR35" t="s">
        <v>1542</v>
      </c>
      <c r="BS35" t="s">
        <v>1393</v>
      </c>
      <c r="BT35">
        <v>8.7253899999999995E-2</v>
      </c>
      <c r="BU35">
        <f t="shared" si="44"/>
        <v>15</v>
      </c>
      <c r="BV35">
        <f t="shared" ca="1" si="14"/>
        <v>0.77746899999999997</v>
      </c>
      <c r="BW35">
        <f t="shared" ca="1" si="15"/>
        <v>0.76346400000000003</v>
      </c>
      <c r="BX35">
        <f t="shared" ca="1" si="16"/>
        <v>251264</v>
      </c>
      <c r="BY35">
        <f t="shared" ca="1" si="17"/>
        <v>500313</v>
      </c>
      <c r="BZ35" t="s">
        <v>787</v>
      </c>
      <c r="CA35">
        <v>652.61199999999997</v>
      </c>
      <c r="CB35" t="s">
        <v>25</v>
      </c>
      <c r="CC35" t="s">
        <v>757</v>
      </c>
      <c r="CD35" t="s">
        <v>27</v>
      </c>
      <c r="CE35">
        <v>0.78168599999999999</v>
      </c>
      <c r="CF35" t="s">
        <v>28</v>
      </c>
      <c r="CG35">
        <v>250773</v>
      </c>
      <c r="CH35" t="s">
        <v>29</v>
      </c>
      <c r="CI35">
        <v>9.9691772895000003E-2</v>
      </c>
      <c r="CJ35" t="s">
        <v>30</v>
      </c>
      <c r="CK35">
        <v>25000</v>
      </c>
      <c r="CL35" t="s">
        <v>923</v>
      </c>
      <c r="CM35">
        <v>25000</v>
      </c>
      <c r="CN35" t="s">
        <v>788</v>
      </c>
      <c r="CO35" t="s">
        <v>2120</v>
      </c>
      <c r="CP35" t="s">
        <v>2121</v>
      </c>
      <c r="CQ35" t="s">
        <v>2122</v>
      </c>
      <c r="CR35">
        <v>6.9635699999999995E-2</v>
      </c>
      <c r="CS35">
        <f t="shared" si="45"/>
        <v>15</v>
      </c>
      <c r="CT35">
        <f t="shared" ca="1" si="18"/>
        <v>0.77131300000000003</v>
      </c>
      <c r="CU35">
        <f t="shared" ca="1" si="19"/>
        <v>0.766598</v>
      </c>
      <c r="CV35">
        <f t="shared" ca="1" si="20"/>
        <v>252394</v>
      </c>
      <c r="CW35">
        <f t="shared" ca="1" si="21"/>
        <v>500313</v>
      </c>
      <c r="CX35" t="s">
        <v>787</v>
      </c>
      <c r="CY35">
        <v>660.83699999999999</v>
      </c>
      <c r="CZ35" t="s">
        <v>25</v>
      </c>
      <c r="DA35" t="s">
        <v>757</v>
      </c>
      <c r="DB35" t="s">
        <v>27</v>
      </c>
      <c r="DC35">
        <v>0.77864800000000001</v>
      </c>
      <c r="DD35" t="s">
        <v>28</v>
      </c>
      <c r="DE35">
        <v>249588</v>
      </c>
      <c r="DF35" t="s">
        <v>29</v>
      </c>
      <c r="DG35">
        <v>0.14023112473499999</v>
      </c>
      <c r="DH35" t="s">
        <v>30</v>
      </c>
      <c r="DI35">
        <v>35000</v>
      </c>
      <c r="DJ35" t="s">
        <v>923</v>
      </c>
      <c r="DK35">
        <v>35000</v>
      </c>
      <c r="DL35" t="s">
        <v>788</v>
      </c>
      <c r="DM35" t="s">
        <v>2714</v>
      </c>
      <c r="DN35" t="s">
        <v>2715</v>
      </c>
      <c r="DO35" t="s">
        <v>2716</v>
      </c>
      <c r="DP35">
        <v>6.8362099999999995E-2</v>
      </c>
      <c r="DQ35">
        <v>15</v>
      </c>
      <c r="DR35">
        <f t="shared" ca="1" si="22"/>
        <v>0.77896200000000004</v>
      </c>
      <c r="DS35">
        <f t="shared" ca="1" si="23"/>
        <v>0.77200800000000003</v>
      </c>
      <c r="DT35">
        <f t="shared" ca="1" si="24"/>
        <v>251374</v>
      </c>
      <c r="DU35">
        <f t="shared" ca="1" si="25"/>
        <v>502492</v>
      </c>
      <c r="DV35" t="s">
        <v>787</v>
      </c>
      <c r="DW35">
        <v>661.98900000000003</v>
      </c>
      <c r="DX35" t="s">
        <v>25</v>
      </c>
      <c r="DY35" t="s">
        <v>757</v>
      </c>
      <c r="DZ35" t="s">
        <v>27</v>
      </c>
      <c r="EA35">
        <v>0.77688800000000002</v>
      </c>
      <c r="EB35" t="s">
        <v>28</v>
      </c>
      <c r="EC35">
        <v>250284</v>
      </c>
      <c r="ED35" t="s">
        <v>29</v>
      </c>
      <c r="EE35">
        <v>0.17979597292499999</v>
      </c>
      <c r="EF35" t="s">
        <v>30</v>
      </c>
      <c r="EG35">
        <v>45000</v>
      </c>
      <c r="EH35" t="s">
        <v>923</v>
      </c>
      <c r="EI35">
        <v>45000</v>
      </c>
      <c r="EJ35" t="s">
        <v>788</v>
      </c>
      <c r="EK35" t="s">
        <v>3302</v>
      </c>
      <c r="EL35" t="s">
        <v>3303</v>
      </c>
      <c r="EM35" t="s">
        <v>3304</v>
      </c>
      <c r="EN35">
        <v>7.2427099999999994E-2</v>
      </c>
      <c r="EO35">
        <v>15</v>
      </c>
      <c r="EP35">
        <f t="shared" ca="1" si="26"/>
        <v>0.77395800000000003</v>
      </c>
      <c r="EQ35">
        <f t="shared" ca="1" si="27"/>
        <v>0.77290599999999998</v>
      </c>
      <c r="ER35">
        <f t="shared" ca="1" si="28"/>
        <v>251623</v>
      </c>
      <c r="ES35">
        <f t="shared" ca="1" si="29"/>
        <v>502990</v>
      </c>
      <c r="ET35" t="s">
        <v>787</v>
      </c>
      <c r="EU35">
        <v>661.48099999999999</v>
      </c>
      <c r="EV35" t="s">
        <v>25</v>
      </c>
      <c r="EW35" t="s">
        <v>757</v>
      </c>
      <c r="EX35" t="s">
        <v>27</v>
      </c>
      <c r="EY35">
        <v>0.77684200000000003</v>
      </c>
      <c r="EZ35" t="s">
        <v>28</v>
      </c>
      <c r="FA35">
        <v>250506</v>
      </c>
      <c r="FB35" t="s">
        <v>29</v>
      </c>
      <c r="FC35">
        <v>0.219555721845</v>
      </c>
      <c r="FD35" t="s">
        <v>30</v>
      </c>
      <c r="FE35">
        <v>55000</v>
      </c>
      <c r="FF35" t="s">
        <v>923</v>
      </c>
      <c r="FG35">
        <v>55000</v>
      </c>
      <c r="FH35" t="s">
        <v>788</v>
      </c>
      <c r="FI35" t="s">
        <v>3887</v>
      </c>
      <c r="FJ35" t="s">
        <v>3888</v>
      </c>
      <c r="FK35" t="s">
        <v>3889</v>
      </c>
      <c r="FL35">
        <v>7.4149599999999996E-2</v>
      </c>
      <c r="FM35">
        <v>15</v>
      </c>
      <c r="FN35">
        <f t="shared" ca="1" si="30"/>
        <v>0.79612899999999998</v>
      </c>
      <c r="FO35">
        <f t="shared" ca="1" si="31"/>
        <v>0.76793500000000003</v>
      </c>
      <c r="FP35">
        <f t="shared" ca="1" si="32"/>
        <v>250281</v>
      </c>
      <c r="FQ35">
        <f t="shared" ca="1" si="33"/>
        <v>500310</v>
      </c>
      <c r="FR35" t="s">
        <v>787</v>
      </c>
      <c r="FS35">
        <v>617.53200000000004</v>
      </c>
      <c r="FT35" t="s">
        <v>25</v>
      </c>
      <c r="FU35" t="s">
        <v>757</v>
      </c>
      <c r="FV35" t="s">
        <v>27</v>
      </c>
      <c r="FW35">
        <v>0.80437099999999995</v>
      </c>
      <c r="FX35" t="s">
        <v>28</v>
      </c>
      <c r="FY35">
        <v>250281</v>
      </c>
      <c r="FZ35" t="s">
        <v>29</v>
      </c>
      <c r="GA35">
        <v>3.9955144649999998E-3</v>
      </c>
      <c r="GB35" t="s">
        <v>30</v>
      </c>
      <c r="GC35">
        <v>1000</v>
      </c>
      <c r="GD35" t="s">
        <v>923</v>
      </c>
      <c r="GE35">
        <v>1000</v>
      </c>
      <c r="GF35" t="s">
        <v>788</v>
      </c>
      <c r="GG35" t="s">
        <v>5065</v>
      </c>
      <c r="GH35" t="s">
        <v>5066</v>
      </c>
      <c r="GI35" t="s">
        <v>5067</v>
      </c>
      <c r="GJ35">
        <v>2.8962000000000002E-2</v>
      </c>
      <c r="GK35">
        <v>15</v>
      </c>
      <c r="GL35">
        <f t="shared" ca="1" si="34"/>
        <v>0.79102300000000003</v>
      </c>
      <c r="GM35">
        <f t="shared" ca="1" si="35"/>
        <v>0.77936899999999998</v>
      </c>
      <c r="GN35">
        <f t="shared" ca="1" si="36"/>
        <v>253373</v>
      </c>
      <c r="GO35">
        <f t="shared" ca="1" si="37"/>
        <v>499095</v>
      </c>
      <c r="GP35" t="s">
        <v>787</v>
      </c>
      <c r="GQ35">
        <v>687.82399999999996</v>
      </c>
      <c r="GR35" t="s">
        <v>25</v>
      </c>
      <c r="GS35" t="s">
        <v>757</v>
      </c>
      <c r="GT35" t="s">
        <v>27</v>
      </c>
      <c r="GU35">
        <v>0.75749699999999998</v>
      </c>
      <c r="GV35" t="s">
        <v>28</v>
      </c>
      <c r="GW35">
        <v>253373</v>
      </c>
      <c r="GX35" t="s">
        <v>29</v>
      </c>
      <c r="GY35">
        <v>3.9467447325000002E-2</v>
      </c>
      <c r="GZ35" t="s">
        <v>30</v>
      </c>
      <c r="HA35">
        <v>10000</v>
      </c>
      <c r="HB35" t="s">
        <v>923</v>
      </c>
      <c r="HC35">
        <v>10000</v>
      </c>
      <c r="HD35" t="s">
        <v>788</v>
      </c>
      <c r="HE35" t="s">
        <v>5269</v>
      </c>
      <c r="HF35" t="s">
        <v>5270</v>
      </c>
      <c r="HG35" t="s">
        <v>5271</v>
      </c>
      <c r="HH35">
        <v>9.4255400000000003E-2</v>
      </c>
      <c r="HI35">
        <v>15</v>
      </c>
      <c r="HJ35">
        <f t="shared" ca="1" si="38"/>
        <v>0.77158800000000005</v>
      </c>
      <c r="HK35">
        <f t="shared" ca="1" si="39"/>
        <v>0.77452399999999999</v>
      </c>
      <c r="HL35">
        <f t="shared" ca="1" si="40"/>
        <v>251037</v>
      </c>
      <c r="HM35">
        <f t="shared" ca="1" si="41"/>
        <v>502956</v>
      </c>
      <c r="HN35" t="s">
        <v>787</v>
      </c>
      <c r="HO35">
        <v>658.71900000000005</v>
      </c>
      <c r="HP35" t="s">
        <v>25</v>
      </c>
      <c r="HQ35" t="s">
        <v>757</v>
      </c>
      <c r="HR35" t="s">
        <v>27</v>
      </c>
      <c r="HS35">
        <v>0.77705900000000006</v>
      </c>
      <c r="HT35" t="s">
        <v>28</v>
      </c>
      <c r="HU35">
        <v>251416</v>
      </c>
      <c r="HV35" t="s">
        <v>29</v>
      </c>
      <c r="HW35">
        <v>0.25853586784499999</v>
      </c>
      <c r="HX35" t="s">
        <v>30</v>
      </c>
      <c r="HY35">
        <v>65000</v>
      </c>
      <c r="HZ35" t="s">
        <v>923</v>
      </c>
      <c r="IA35">
        <v>65000</v>
      </c>
      <c r="IB35" t="s">
        <v>788</v>
      </c>
      <c r="IC35" t="s">
        <v>5854</v>
      </c>
      <c r="ID35" t="s">
        <v>5855</v>
      </c>
      <c r="IE35" t="s">
        <v>5856</v>
      </c>
      <c r="IF35">
        <v>7.2815199999999997E-2</v>
      </c>
    </row>
    <row r="36" spans="1:240">
      <c r="A36">
        <v>16</v>
      </c>
      <c r="B36">
        <f t="shared" ca="1" si="2"/>
        <v>0.76640299999999995</v>
      </c>
      <c r="C36">
        <f t="shared" ca="1" si="3"/>
        <v>0.79111299999999996</v>
      </c>
      <c r="D36">
        <f t="shared" ca="1" si="4"/>
        <v>250283</v>
      </c>
      <c r="E36">
        <f t="shared" ca="1" si="5"/>
        <v>500312</v>
      </c>
      <c r="F36" t="s">
        <v>787</v>
      </c>
      <c r="G36">
        <v>372.99400000000003</v>
      </c>
      <c r="H36" t="s">
        <v>25</v>
      </c>
      <c r="I36" t="s">
        <v>36</v>
      </c>
      <c r="J36" t="s">
        <v>27</v>
      </c>
      <c r="K36">
        <v>0.73795900000000003</v>
      </c>
      <c r="L36" t="s">
        <v>28</v>
      </c>
      <c r="M36">
        <v>492304</v>
      </c>
      <c r="N36" t="s">
        <v>29</v>
      </c>
      <c r="O36">
        <v>6.0937910000000003E-3</v>
      </c>
      <c r="P36" t="s">
        <v>30</v>
      </c>
      <c r="Q36">
        <v>3000</v>
      </c>
      <c r="R36" t="s">
        <v>923</v>
      </c>
      <c r="S36">
        <v>3000</v>
      </c>
      <c r="T36" t="s">
        <v>783</v>
      </c>
      <c r="U36" t="s">
        <v>4476</v>
      </c>
      <c r="V36" t="s">
        <v>4477</v>
      </c>
      <c r="W36" t="s">
        <v>4478</v>
      </c>
      <c r="X36">
        <v>8.5402500000000006E-2</v>
      </c>
      <c r="Y36">
        <f t="shared" si="42"/>
        <v>16</v>
      </c>
      <c r="Z36">
        <f t="shared" ca="1" si="6"/>
        <v>0.77275099999999997</v>
      </c>
      <c r="AA36">
        <f t="shared" ca="1" si="7"/>
        <v>0.78152100000000002</v>
      </c>
      <c r="AB36">
        <f t="shared" ca="1" si="8"/>
        <v>247865</v>
      </c>
      <c r="AC36">
        <f t="shared" ca="1" si="9"/>
        <v>490737</v>
      </c>
      <c r="AD36" t="s">
        <v>787</v>
      </c>
      <c r="AE36">
        <v>367.91500000000002</v>
      </c>
      <c r="AF36" t="s">
        <v>25</v>
      </c>
      <c r="AG36" t="s">
        <v>36</v>
      </c>
      <c r="AH36" t="s">
        <v>27</v>
      </c>
      <c r="AI36">
        <v>0.74065199999999998</v>
      </c>
      <c r="AJ36" t="s">
        <v>28</v>
      </c>
      <c r="AK36">
        <v>495477</v>
      </c>
      <c r="AL36" t="s">
        <v>29</v>
      </c>
      <c r="AM36">
        <v>1.0091285424E-2</v>
      </c>
      <c r="AN36" t="s">
        <v>30</v>
      </c>
      <c r="AO36">
        <v>5000</v>
      </c>
      <c r="AP36" t="s">
        <v>923</v>
      </c>
      <c r="AQ36">
        <v>5000</v>
      </c>
      <c r="AR36" t="s">
        <v>783</v>
      </c>
      <c r="AS36" t="s">
        <v>945</v>
      </c>
      <c r="AT36" t="s">
        <v>946</v>
      </c>
      <c r="AU36" t="s">
        <v>947</v>
      </c>
      <c r="AV36">
        <v>9.9211499999999994E-2</v>
      </c>
      <c r="AW36">
        <f t="shared" si="43"/>
        <v>16</v>
      </c>
      <c r="AX36">
        <f t="shared" ca="1" si="10"/>
        <v>0.77865099999999998</v>
      </c>
      <c r="AY36">
        <f t="shared" ca="1" si="11"/>
        <v>0.778443</v>
      </c>
      <c r="AZ36">
        <f t="shared" ca="1" si="12"/>
        <v>251922</v>
      </c>
      <c r="BA36">
        <f t="shared" ca="1" si="13"/>
        <v>498691</v>
      </c>
      <c r="BB36" t="s">
        <v>787</v>
      </c>
      <c r="BC36">
        <v>321.50299999999999</v>
      </c>
      <c r="BD36" t="s">
        <v>25</v>
      </c>
      <c r="BE36" t="s">
        <v>36</v>
      </c>
      <c r="BF36" t="s">
        <v>27</v>
      </c>
      <c r="BG36">
        <v>0.78975300000000004</v>
      </c>
      <c r="BH36" t="s">
        <v>28</v>
      </c>
      <c r="BI36">
        <v>498691</v>
      </c>
      <c r="BJ36" t="s">
        <v>29</v>
      </c>
      <c r="BK36">
        <v>3.0078739544000001E-2</v>
      </c>
      <c r="BL36" t="s">
        <v>30</v>
      </c>
      <c r="BM36">
        <v>15000</v>
      </c>
      <c r="BN36" t="s">
        <v>923</v>
      </c>
      <c r="BO36">
        <v>15000</v>
      </c>
      <c r="BP36" t="s">
        <v>783</v>
      </c>
      <c r="BQ36" t="s">
        <v>1543</v>
      </c>
      <c r="BR36" t="s">
        <v>1544</v>
      </c>
      <c r="BS36" t="s">
        <v>1545</v>
      </c>
      <c r="BT36">
        <v>7.6500499999999999E-2</v>
      </c>
      <c r="BU36">
        <f t="shared" si="44"/>
        <v>16</v>
      </c>
      <c r="BV36">
        <f t="shared" ca="1" si="14"/>
        <v>0.77965499999999999</v>
      </c>
      <c r="BW36">
        <f t="shared" ca="1" si="15"/>
        <v>0.78808800000000001</v>
      </c>
      <c r="BX36">
        <f t="shared" ca="1" si="16"/>
        <v>249311</v>
      </c>
      <c r="BY36">
        <f t="shared" ca="1" si="17"/>
        <v>499339</v>
      </c>
      <c r="BZ36" t="s">
        <v>787</v>
      </c>
      <c r="CA36">
        <v>337.16300000000001</v>
      </c>
      <c r="CB36" t="s">
        <v>25</v>
      </c>
      <c r="CC36" t="s">
        <v>36</v>
      </c>
      <c r="CD36" t="s">
        <v>27</v>
      </c>
      <c r="CE36">
        <v>0.76919199999999999</v>
      </c>
      <c r="CF36" t="s">
        <v>28</v>
      </c>
      <c r="CG36">
        <v>501291</v>
      </c>
      <c r="CH36" t="s">
        <v>29</v>
      </c>
      <c r="CI36">
        <v>4.9871229936000003E-2</v>
      </c>
      <c r="CJ36" t="s">
        <v>30</v>
      </c>
      <c r="CK36">
        <v>25000</v>
      </c>
      <c r="CL36" t="s">
        <v>923</v>
      </c>
      <c r="CM36">
        <v>25000</v>
      </c>
      <c r="CN36" t="s">
        <v>783</v>
      </c>
      <c r="CO36" t="s">
        <v>2123</v>
      </c>
      <c r="CP36" t="s">
        <v>920</v>
      </c>
      <c r="CQ36" t="s">
        <v>2124</v>
      </c>
      <c r="CR36">
        <v>7.2653300000000004E-2</v>
      </c>
      <c r="CS36">
        <f t="shared" si="45"/>
        <v>16</v>
      </c>
      <c r="CT36">
        <f t="shared" ca="1" si="18"/>
        <v>0.77581100000000003</v>
      </c>
      <c r="CU36">
        <f t="shared" ca="1" si="19"/>
        <v>0.78245900000000002</v>
      </c>
      <c r="CV36">
        <f t="shared" ca="1" si="20"/>
        <v>249935</v>
      </c>
      <c r="CW36">
        <f t="shared" ca="1" si="21"/>
        <v>500313</v>
      </c>
      <c r="CX36" t="s">
        <v>787</v>
      </c>
      <c r="CY36">
        <v>334.95600000000002</v>
      </c>
      <c r="CZ36" t="s">
        <v>25</v>
      </c>
      <c r="DA36" t="s">
        <v>36</v>
      </c>
      <c r="DB36" t="s">
        <v>27</v>
      </c>
      <c r="DC36">
        <v>0.77193800000000001</v>
      </c>
      <c r="DD36" t="s">
        <v>28</v>
      </c>
      <c r="DE36">
        <v>501011</v>
      </c>
      <c r="DF36" t="s">
        <v>29</v>
      </c>
      <c r="DG36">
        <v>6.9858702056000005E-2</v>
      </c>
      <c r="DH36" t="s">
        <v>30</v>
      </c>
      <c r="DI36">
        <v>35000</v>
      </c>
      <c r="DJ36" t="s">
        <v>923</v>
      </c>
      <c r="DK36">
        <v>35000</v>
      </c>
      <c r="DL36" t="s">
        <v>783</v>
      </c>
      <c r="DM36" t="s">
        <v>2717</v>
      </c>
      <c r="DN36" t="s">
        <v>2718</v>
      </c>
      <c r="DO36" t="s">
        <v>2719</v>
      </c>
      <c r="DP36">
        <v>7.5179800000000005E-2</v>
      </c>
      <c r="DQ36">
        <v>16</v>
      </c>
      <c r="DR36">
        <f t="shared" ca="1" si="22"/>
        <v>0.77444299999999999</v>
      </c>
      <c r="DS36">
        <f t="shared" ca="1" si="23"/>
        <v>0.77967200000000003</v>
      </c>
      <c r="DT36">
        <f t="shared" ca="1" si="24"/>
        <v>250555</v>
      </c>
      <c r="DU36">
        <f t="shared" ca="1" si="25"/>
        <v>499231</v>
      </c>
      <c r="DV36" t="s">
        <v>787</v>
      </c>
      <c r="DW36">
        <v>333.22699999999998</v>
      </c>
      <c r="DX36" t="s">
        <v>25</v>
      </c>
      <c r="DY36" t="s">
        <v>36</v>
      </c>
      <c r="DZ36" t="s">
        <v>27</v>
      </c>
      <c r="EA36">
        <v>0.77237599999999995</v>
      </c>
      <c r="EB36" t="s">
        <v>28</v>
      </c>
      <c r="EC36">
        <v>503040</v>
      </c>
      <c r="ED36" t="s">
        <v>29</v>
      </c>
      <c r="EE36">
        <v>8.9456174720000003E-2</v>
      </c>
      <c r="EF36" t="s">
        <v>30</v>
      </c>
      <c r="EG36">
        <v>45000</v>
      </c>
      <c r="EH36" t="s">
        <v>923</v>
      </c>
      <c r="EI36">
        <v>45000</v>
      </c>
      <c r="EJ36" t="s">
        <v>783</v>
      </c>
      <c r="EK36" t="s">
        <v>3305</v>
      </c>
      <c r="EL36" t="s">
        <v>3306</v>
      </c>
      <c r="EM36" t="s">
        <v>3307</v>
      </c>
      <c r="EN36">
        <v>7.5727900000000001E-2</v>
      </c>
      <c r="EO36">
        <v>16</v>
      </c>
      <c r="EP36">
        <f t="shared" ca="1" si="26"/>
        <v>0.78021499999999999</v>
      </c>
      <c r="EQ36">
        <f t="shared" ca="1" si="27"/>
        <v>0.78192099999999998</v>
      </c>
      <c r="ER36">
        <f t="shared" ca="1" si="28"/>
        <v>250506</v>
      </c>
      <c r="ES36">
        <f t="shared" ca="1" si="29"/>
        <v>500313</v>
      </c>
      <c r="ET36" t="s">
        <v>787</v>
      </c>
      <c r="EU36">
        <v>335.62400000000002</v>
      </c>
      <c r="EV36" t="s">
        <v>25</v>
      </c>
      <c r="EW36" t="s">
        <v>36</v>
      </c>
      <c r="EX36" t="s">
        <v>27</v>
      </c>
      <c r="EY36">
        <v>0.770679</v>
      </c>
      <c r="EZ36" t="s">
        <v>28</v>
      </c>
      <c r="FA36">
        <v>501648</v>
      </c>
      <c r="FB36" t="s">
        <v>29</v>
      </c>
      <c r="FC36">
        <v>0.109638646568</v>
      </c>
      <c r="FD36" t="s">
        <v>30</v>
      </c>
      <c r="FE36">
        <v>55000</v>
      </c>
      <c r="FF36" t="s">
        <v>923</v>
      </c>
      <c r="FG36">
        <v>55000</v>
      </c>
      <c r="FH36" t="s">
        <v>783</v>
      </c>
      <c r="FI36" t="s">
        <v>3890</v>
      </c>
      <c r="FJ36" t="s">
        <v>3891</v>
      </c>
      <c r="FK36" t="s">
        <v>3892</v>
      </c>
      <c r="FL36">
        <v>7.7283199999999996E-2</v>
      </c>
      <c r="FM36">
        <v>16</v>
      </c>
      <c r="FN36">
        <f t="shared" ca="1" si="30"/>
        <v>0.77967900000000001</v>
      </c>
      <c r="FO36">
        <f t="shared" ca="1" si="31"/>
        <v>0.77918200000000004</v>
      </c>
      <c r="FP36">
        <f t="shared" ca="1" si="32"/>
        <v>250281</v>
      </c>
      <c r="FQ36">
        <f t="shared" ca="1" si="33"/>
        <v>500308</v>
      </c>
      <c r="FR36" t="s">
        <v>787</v>
      </c>
      <c r="FS36">
        <v>383.05599999999998</v>
      </c>
      <c r="FT36" t="s">
        <v>25</v>
      </c>
      <c r="FU36" t="s">
        <v>36</v>
      </c>
      <c r="FV36" t="s">
        <v>27</v>
      </c>
      <c r="FW36">
        <v>0.73976699999999995</v>
      </c>
      <c r="FX36" t="s">
        <v>28</v>
      </c>
      <c r="FY36">
        <v>477032</v>
      </c>
      <c r="FZ36" t="s">
        <v>29</v>
      </c>
      <c r="GA36">
        <v>2.096296576E-3</v>
      </c>
      <c r="GB36" t="s">
        <v>30</v>
      </c>
      <c r="GC36">
        <v>1000</v>
      </c>
      <c r="GD36" t="s">
        <v>923</v>
      </c>
      <c r="GE36">
        <v>1000</v>
      </c>
      <c r="GF36" t="s">
        <v>783</v>
      </c>
      <c r="GG36" t="s">
        <v>5068</v>
      </c>
      <c r="GH36" t="s">
        <v>5069</v>
      </c>
      <c r="GI36" t="s">
        <v>5070</v>
      </c>
      <c r="GJ36">
        <v>0.106387</v>
      </c>
      <c r="GK36">
        <v>16</v>
      </c>
      <c r="GL36">
        <f t="shared" ca="1" si="34"/>
        <v>0.78593299999999999</v>
      </c>
      <c r="GM36">
        <f t="shared" ca="1" si="35"/>
        <v>0.77022900000000005</v>
      </c>
      <c r="GN36">
        <f t="shared" ca="1" si="36"/>
        <v>252128</v>
      </c>
      <c r="GO36">
        <f t="shared" ca="1" si="37"/>
        <v>494285</v>
      </c>
      <c r="GP36" t="s">
        <v>787</v>
      </c>
      <c r="GQ36">
        <v>320.02800000000002</v>
      </c>
      <c r="GR36" t="s">
        <v>25</v>
      </c>
      <c r="GS36" t="s">
        <v>36</v>
      </c>
      <c r="GT36" t="s">
        <v>27</v>
      </c>
      <c r="GU36">
        <v>0.79125100000000004</v>
      </c>
      <c r="GV36" t="s">
        <v>28</v>
      </c>
      <c r="GW36">
        <v>499095</v>
      </c>
      <c r="GX36" t="s">
        <v>29</v>
      </c>
      <c r="GY36">
        <v>2.0036253552000002E-2</v>
      </c>
      <c r="GZ36" t="s">
        <v>30</v>
      </c>
      <c r="HA36">
        <v>10000</v>
      </c>
      <c r="HB36" t="s">
        <v>923</v>
      </c>
      <c r="HC36">
        <v>10000</v>
      </c>
      <c r="HD36" t="s">
        <v>783</v>
      </c>
      <c r="HE36" t="s">
        <v>5272</v>
      </c>
      <c r="HF36" t="s">
        <v>5273</v>
      </c>
      <c r="HG36" t="s">
        <v>5274</v>
      </c>
      <c r="HH36">
        <v>8.7593799999999999E-2</v>
      </c>
      <c r="HI36">
        <v>16</v>
      </c>
      <c r="HJ36">
        <f t="shared" ca="1" si="38"/>
        <v>0.77700499999999995</v>
      </c>
      <c r="HK36">
        <f t="shared" ca="1" si="39"/>
        <v>0.78198800000000002</v>
      </c>
      <c r="HL36">
        <f t="shared" ca="1" si="40"/>
        <v>250284</v>
      </c>
      <c r="HM36">
        <f t="shared" ca="1" si="41"/>
        <v>501065</v>
      </c>
      <c r="HN36" t="s">
        <v>787</v>
      </c>
      <c r="HO36">
        <v>335.90199999999999</v>
      </c>
      <c r="HP36" t="s">
        <v>25</v>
      </c>
      <c r="HQ36" t="s">
        <v>36</v>
      </c>
      <c r="HR36" t="s">
        <v>27</v>
      </c>
      <c r="HS36">
        <v>0.77022900000000005</v>
      </c>
      <c r="HT36" t="s">
        <v>28</v>
      </c>
      <c r="HU36">
        <v>501820</v>
      </c>
      <c r="HV36" t="s">
        <v>29</v>
      </c>
      <c r="HW36">
        <v>0.12952861882399999</v>
      </c>
      <c r="HX36" t="s">
        <v>30</v>
      </c>
      <c r="HY36">
        <v>65000</v>
      </c>
      <c r="HZ36" t="s">
        <v>923</v>
      </c>
      <c r="IA36">
        <v>65000</v>
      </c>
      <c r="IB36" t="s">
        <v>783</v>
      </c>
      <c r="IC36" t="s">
        <v>5343</v>
      </c>
      <c r="ID36" t="s">
        <v>5857</v>
      </c>
      <c r="IE36" t="s">
        <v>5858</v>
      </c>
      <c r="IF36">
        <v>7.6705200000000001E-2</v>
      </c>
    </row>
    <row r="37" spans="1:240">
      <c r="A37">
        <v>17</v>
      </c>
      <c r="B37">
        <f t="shared" ca="1" si="2"/>
        <v>0.77490199999999998</v>
      </c>
      <c r="C37">
        <f t="shared" ca="1" si="3"/>
        <v>0.73685599999999996</v>
      </c>
      <c r="D37">
        <f t="shared" ca="1" si="4"/>
        <v>254420</v>
      </c>
      <c r="E37">
        <f t="shared" ca="1" si="5"/>
        <v>500310</v>
      </c>
      <c r="F37" t="s">
        <v>777</v>
      </c>
      <c r="G37">
        <v>663.48299999999995</v>
      </c>
      <c r="H37" t="s">
        <v>25</v>
      </c>
      <c r="I37" t="s">
        <v>757</v>
      </c>
      <c r="J37" t="s">
        <v>27</v>
      </c>
      <c r="K37">
        <v>0.77601399999999998</v>
      </c>
      <c r="L37" t="s">
        <v>28</v>
      </c>
      <c r="M37">
        <v>250283</v>
      </c>
      <c r="N37" t="s">
        <v>29</v>
      </c>
      <c r="O37">
        <v>1.1986444395E-2</v>
      </c>
      <c r="P37" t="s">
        <v>30</v>
      </c>
      <c r="Q37">
        <v>3000</v>
      </c>
      <c r="R37" t="s">
        <v>923</v>
      </c>
      <c r="S37">
        <v>3000</v>
      </c>
      <c r="T37" t="s">
        <v>778</v>
      </c>
      <c r="U37" t="s">
        <v>4479</v>
      </c>
      <c r="V37" t="s">
        <v>4480</v>
      </c>
      <c r="W37" t="s">
        <v>4481</v>
      </c>
      <c r="X37">
        <v>6.7463800000000004E-2</v>
      </c>
      <c r="Y37">
        <f t="shared" si="42"/>
        <v>17</v>
      </c>
      <c r="Z37">
        <f t="shared" ca="1" si="6"/>
        <v>0.77642999999999995</v>
      </c>
      <c r="AA37">
        <f t="shared" ca="1" si="7"/>
        <v>0.75127500000000003</v>
      </c>
      <c r="AB37">
        <f t="shared" ca="1" si="8"/>
        <v>252749</v>
      </c>
      <c r="AC37">
        <f t="shared" ca="1" si="9"/>
        <v>500312</v>
      </c>
      <c r="AD37" t="s">
        <v>777</v>
      </c>
      <c r="AE37">
        <v>650.39499999999998</v>
      </c>
      <c r="AF37" t="s">
        <v>25</v>
      </c>
      <c r="AG37" t="s">
        <v>757</v>
      </c>
      <c r="AH37" t="s">
        <v>27</v>
      </c>
      <c r="AI37">
        <v>0.77995000000000003</v>
      </c>
      <c r="AJ37" t="s">
        <v>28</v>
      </c>
      <c r="AK37">
        <v>252749</v>
      </c>
      <c r="AL37" t="s">
        <v>29</v>
      </c>
      <c r="AM37">
        <v>1.9782473594999999E-2</v>
      </c>
      <c r="AN37" t="s">
        <v>30</v>
      </c>
      <c r="AO37">
        <v>5000</v>
      </c>
      <c r="AP37" t="s">
        <v>923</v>
      </c>
      <c r="AQ37">
        <v>5000</v>
      </c>
      <c r="AR37" t="s">
        <v>778</v>
      </c>
      <c r="AS37" t="s">
        <v>948</v>
      </c>
      <c r="AT37" t="s">
        <v>949</v>
      </c>
      <c r="AU37" t="s">
        <v>950</v>
      </c>
      <c r="AV37">
        <v>7.66873E-2</v>
      </c>
      <c r="AW37">
        <f t="shared" si="43"/>
        <v>17</v>
      </c>
      <c r="AX37">
        <f t="shared" ca="1" si="10"/>
        <v>0.76670899999999997</v>
      </c>
      <c r="AY37">
        <f t="shared" ca="1" si="11"/>
        <v>0.77326799999999996</v>
      </c>
      <c r="AZ37">
        <f t="shared" ca="1" si="12"/>
        <v>251922</v>
      </c>
      <c r="BA37">
        <f t="shared" ca="1" si="13"/>
        <v>498691</v>
      </c>
      <c r="BB37" t="s">
        <v>777</v>
      </c>
      <c r="BC37">
        <v>660.19399999999996</v>
      </c>
      <c r="BD37" t="s">
        <v>25</v>
      </c>
      <c r="BE37" t="s">
        <v>757</v>
      </c>
      <c r="BF37" t="s">
        <v>27</v>
      </c>
      <c r="BG37">
        <v>0.77794399999999997</v>
      </c>
      <c r="BH37" t="s">
        <v>28</v>
      </c>
      <c r="BI37">
        <v>250284</v>
      </c>
      <c r="BJ37" t="s">
        <v>29</v>
      </c>
      <c r="BK37">
        <v>5.9932023974999998E-2</v>
      </c>
      <c r="BL37" t="s">
        <v>30</v>
      </c>
      <c r="BM37">
        <v>15000</v>
      </c>
      <c r="BN37" t="s">
        <v>923</v>
      </c>
      <c r="BO37">
        <v>15000</v>
      </c>
      <c r="BP37" t="s">
        <v>778</v>
      </c>
      <c r="BQ37" t="s">
        <v>1546</v>
      </c>
      <c r="BR37" t="s">
        <v>1547</v>
      </c>
      <c r="BS37" t="s">
        <v>1548</v>
      </c>
      <c r="BT37">
        <v>7.2268700000000005E-2</v>
      </c>
      <c r="BU37">
        <f t="shared" si="44"/>
        <v>17</v>
      </c>
      <c r="BV37">
        <f t="shared" ca="1" si="14"/>
        <v>0.76790700000000001</v>
      </c>
      <c r="BW37">
        <f t="shared" ca="1" si="15"/>
        <v>0.77899499999999999</v>
      </c>
      <c r="BX37">
        <f t="shared" ca="1" si="16"/>
        <v>250284</v>
      </c>
      <c r="BY37">
        <f t="shared" ca="1" si="17"/>
        <v>501291</v>
      </c>
      <c r="BZ37" t="s">
        <v>777</v>
      </c>
      <c r="CA37">
        <v>670.96100000000001</v>
      </c>
      <c r="CB37" t="s">
        <v>25</v>
      </c>
      <c r="CC37" t="s">
        <v>757</v>
      </c>
      <c r="CD37" t="s">
        <v>27</v>
      </c>
      <c r="CE37">
        <v>0.77016899999999999</v>
      </c>
      <c r="CF37" t="s">
        <v>28</v>
      </c>
      <c r="CG37">
        <v>251264</v>
      </c>
      <c r="CH37" t="s">
        <v>29</v>
      </c>
      <c r="CI37">
        <v>9.9496872165E-2</v>
      </c>
      <c r="CJ37" t="s">
        <v>30</v>
      </c>
      <c r="CK37">
        <v>25000</v>
      </c>
      <c r="CL37" t="s">
        <v>923</v>
      </c>
      <c r="CM37">
        <v>25000</v>
      </c>
      <c r="CN37" t="s">
        <v>778</v>
      </c>
      <c r="CO37" t="s">
        <v>2125</v>
      </c>
      <c r="CP37" t="s">
        <v>2126</v>
      </c>
      <c r="CQ37" t="s">
        <v>2127</v>
      </c>
      <c r="CR37">
        <v>8.2803600000000005E-2</v>
      </c>
      <c r="CS37">
        <f t="shared" si="45"/>
        <v>17</v>
      </c>
      <c r="CT37">
        <f t="shared" ca="1" si="18"/>
        <v>0.76718799999999998</v>
      </c>
      <c r="CU37">
        <f t="shared" ca="1" si="19"/>
        <v>0.77678100000000005</v>
      </c>
      <c r="CV37">
        <f t="shared" ca="1" si="20"/>
        <v>250633</v>
      </c>
      <c r="CW37">
        <f t="shared" ca="1" si="21"/>
        <v>501712</v>
      </c>
      <c r="CX37" t="s">
        <v>777</v>
      </c>
      <c r="CY37">
        <v>670.83299999999997</v>
      </c>
      <c r="CZ37" t="s">
        <v>25</v>
      </c>
      <c r="DA37" t="s">
        <v>757</v>
      </c>
      <c r="DB37" t="s">
        <v>27</v>
      </c>
      <c r="DC37">
        <v>0.77228699999999995</v>
      </c>
      <c r="DD37" t="s">
        <v>28</v>
      </c>
      <c r="DE37">
        <v>249935</v>
      </c>
      <c r="DF37" t="s">
        <v>29</v>
      </c>
      <c r="DG37">
        <v>0.14003622400499999</v>
      </c>
      <c r="DH37" t="s">
        <v>30</v>
      </c>
      <c r="DI37">
        <v>35000</v>
      </c>
      <c r="DJ37" t="s">
        <v>923</v>
      </c>
      <c r="DK37">
        <v>35000</v>
      </c>
      <c r="DL37" t="s">
        <v>778</v>
      </c>
      <c r="DM37" t="s">
        <v>2720</v>
      </c>
      <c r="DN37" t="s">
        <v>2721</v>
      </c>
      <c r="DO37" t="s">
        <v>2722</v>
      </c>
      <c r="DP37">
        <v>8.2281699999999999E-2</v>
      </c>
      <c r="DQ37">
        <v>17</v>
      </c>
      <c r="DR37">
        <f t="shared" ca="1" si="22"/>
        <v>0.76795000000000002</v>
      </c>
      <c r="DS37">
        <f t="shared" ca="1" si="23"/>
        <v>0.77502000000000004</v>
      </c>
      <c r="DT37">
        <f t="shared" ca="1" si="24"/>
        <v>249472</v>
      </c>
      <c r="DU37">
        <f t="shared" ca="1" si="25"/>
        <v>503040</v>
      </c>
      <c r="DV37" t="s">
        <v>777</v>
      </c>
      <c r="DW37">
        <v>669.57299999999998</v>
      </c>
      <c r="DX37" t="s">
        <v>25</v>
      </c>
      <c r="DY37" t="s">
        <v>757</v>
      </c>
      <c r="DZ37" t="s">
        <v>27</v>
      </c>
      <c r="EA37">
        <v>0.77247600000000005</v>
      </c>
      <c r="EB37" t="s">
        <v>28</v>
      </c>
      <c r="EC37">
        <v>250284</v>
      </c>
      <c r="ED37" t="s">
        <v>29</v>
      </c>
      <c r="EE37">
        <v>0.17979597292499999</v>
      </c>
      <c r="EF37" t="s">
        <v>30</v>
      </c>
      <c r="EG37">
        <v>45000</v>
      </c>
      <c r="EH37" t="s">
        <v>923</v>
      </c>
      <c r="EI37">
        <v>45000</v>
      </c>
      <c r="EJ37" t="s">
        <v>778</v>
      </c>
      <c r="EK37" t="s">
        <v>3308</v>
      </c>
      <c r="EL37" t="s">
        <v>3309</v>
      </c>
      <c r="EM37" t="s">
        <v>3310</v>
      </c>
      <c r="EN37">
        <v>8.2171800000000003E-2</v>
      </c>
      <c r="EO37">
        <v>17</v>
      </c>
      <c r="EP37">
        <f t="shared" ca="1" si="26"/>
        <v>0.77131799999999995</v>
      </c>
      <c r="EQ37">
        <f t="shared" ca="1" si="27"/>
        <v>0.77487200000000001</v>
      </c>
      <c r="ER37">
        <f t="shared" ca="1" si="28"/>
        <v>250284</v>
      </c>
      <c r="ES37">
        <f t="shared" ca="1" si="29"/>
        <v>502542</v>
      </c>
      <c r="ET37" t="s">
        <v>777</v>
      </c>
      <c r="EU37">
        <v>672.75800000000004</v>
      </c>
      <c r="EV37" t="s">
        <v>25</v>
      </c>
      <c r="EW37" t="s">
        <v>757</v>
      </c>
      <c r="EX37" t="s">
        <v>27</v>
      </c>
      <c r="EY37">
        <v>0.76961900000000005</v>
      </c>
      <c r="EZ37" t="s">
        <v>28</v>
      </c>
      <c r="FA37">
        <v>250951</v>
      </c>
      <c r="FB37" t="s">
        <v>29</v>
      </c>
      <c r="FC37">
        <v>0.21916592038499999</v>
      </c>
      <c r="FD37" t="s">
        <v>30</v>
      </c>
      <c r="FE37">
        <v>55000</v>
      </c>
      <c r="FF37" t="s">
        <v>923</v>
      </c>
      <c r="FG37">
        <v>55000</v>
      </c>
      <c r="FH37" t="s">
        <v>778</v>
      </c>
      <c r="FI37" t="s">
        <v>3893</v>
      </c>
      <c r="FJ37" t="s">
        <v>3894</v>
      </c>
      <c r="FK37" t="s">
        <v>3895</v>
      </c>
      <c r="FL37">
        <v>7.5601799999999997E-2</v>
      </c>
      <c r="FM37">
        <v>17</v>
      </c>
      <c r="FN37">
        <f t="shared" ca="1" si="30"/>
        <v>0.81657800000000003</v>
      </c>
      <c r="FO37">
        <f t="shared" ca="1" si="31"/>
        <v>0.77274500000000002</v>
      </c>
      <c r="FP37">
        <f t="shared" ca="1" si="32"/>
        <v>250281</v>
      </c>
      <c r="FQ37">
        <f t="shared" ca="1" si="33"/>
        <v>477034</v>
      </c>
      <c r="FR37" t="s">
        <v>777</v>
      </c>
      <c r="FS37">
        <v>582.39800000000002</v>
      </c>
      <c r="FT37" t="s">
        <v>25</v>
      </c>
      <c r="FU37" t="s">
        <v>757</v>
      </c>
      <c r="FV37" t="s">
        <v>27</v>
      </c>
      <c r="FW37">
        <v>0.80782500000000002</v>
      </c>
      <c r="FX37" t="s">
        <v>28</v>
      </c>
      <c r="FY37">
        <v>263115</v>
      </c>
      <c r="FZ37" t="s">
        <v>29</v>
      </c>
      <c r="GA37">
        <v>3.8006137350000001E-3</v>
      </c>
      <c r="GB37" t="s">
        <v>30</v>
      </c>
      <c r="GC37">
        <v>1000</v>
      </c>
      <c r="GD37" t="s">
        <v>923</v>
      </c>
      <c r="GE37">
        <v>1000</v>
      </c>
      <c r="GF37" t="s">
        <v>778</v>
      </c>
      <c r="GG37" t="s">
        <v>5071</v>
      </c>
      <c r="GH37" t="s">
        <v>5072</v>
      </c>
      <c r="GI37" t="s">
        <v>5073</v>
      </c>
      <c r="GJ37">
        <v>3.2175299999999997E-2</v>
      </c>
      <c r="GK37">
        <v>17</v>
      </c>
      <c r="GL37">
        <f t="shared" ca="1" si="34"/>
        <v>0.76216099999999998</v>
      </c>
      <c r="GM37">
        <f t="shared" ca="1" si="35"/>
        <v>0.78129499999999996</v>
      </c>
      <c r="GN37">
        <f t="shared" ca="1" si="36"/>
        <v>252128</v>
      </c>
      <c r="GO37">
        <f t="shared" ca="1" si="37"/>
        <v>499096</v>
      </c>
      <c r="GP37" t="s">
        <v>777</v>
      </c>
      <c r="GQ37">
        <v>656.80700000000002</v>
      </c>
      <c r="GR37" t="s">
        <v>25</v>
      </c>
      <c r="GS37" t="s">
        <v>757</v>
      </c>
      <c r="GT37" t="s">
        <v>27</v>
      </c>
      <c r="GU37">
        <v>0.78089699999999995</v>
      </c>
      <c r="GV37" t="s">
        <v>28</v>
      </c>
      <c r="GW37">
        <v>249674</v>
      </c>
      <c r="GX37" t="s">
        <v>29</v>
      </c>
      <c r="GY37">
        <v>4.0052149515000003E-2</v>
      </c>
      <c r="GZ37" t="s">
        <v>30</v>
      </c>
      <c r="HA37">
        <v>10000</v>
      </c>
      <c r="HB37" t="s">
        <v>923</v>
      </c>
      <c r="HC37">
        <v>10000</v>
      </c>
      <c r="HD37" t="s">
        <v>778</v>
      </c>
      <c r="HE37" t="s">
        <v>5275</v>
      </c>
      <c r="HF37" t="s">
        <v>5276</v>
      </c>
      <c r="HG37" t="s">
        <v>5277</v>
      </c>
      <c r="HH37">
        <v>5.90672E-2</v>
      </c>
      <c r="HI37">
        <v>17</v>
      </c>
      <c r="HJ37">
        <f t="shared" ca="1" si="38"/>
        <v>0.76957699999999996</v>
      </c>
      <c r="HK37">
        <f t="shared" ca="1" si="39"/>
        <v>0.77714700000000003</v>
      </c>
      <c r="HL37">
        <f t="shared" ca="1" si="40"/>
        <v>250660</v>
      </c>
      <c r="HM37">
        <f t="shared" ca="1" si="41"/>
        <v>502198</v>
      </c>
      <c r="HN37" t="s">
        <v>777</v>
      </c>
      <c r="HO37">
        <v>656.59100000000001</v>
      </c>
      <c r="HP37" t="s">
        <v>25</v>
      </c>
      <c r="HQ37" t="s">
        <v>757</v>
      </c>
      <c r="HR37" t="s">
        <v>27</v>
      </c>
      <c r="HS37">
        <v>0.77861000000000002</v>
      </c>
      <c r="HT37" t="s">
        <v>28</v>
      </c>
      <c r="HU37">
        <v>251226</v>
      </c>
      <c r="HV37" t="s">
        <v>29</v>
      </c>
      <c r="HW37">
        <v>0.25873076857499999</v>
      </c>
      <c r="HX37" t="s">
        <v>30</v>
      </c>
      <c r="HY37">
        <v>65000</v>
      </c>
      <c r="HZ37" t="s">
        <v>923</v>
      </c>
      <c r="IA37">
        <v>65000</v>
      </c>
      <c r="IB37" t="s">
        <v>778</v>
      </c>
      <c r="IC37" t="s">
        <v>5859</v>
      </c>
      <c r="ID37" t="s">
        <v>5860</v>
      </c>
      <c r="IE37" t="s">
        <v>5861</v>
      </c>
      <c r="IF37">
        <v>7.7103400000000002E-2</v>
      </c>
    </row>
    <row r="38" spans="1:240">
      <c r="A38">
        <v>18</v>
      </c>
      <c r="B38">
        <f t="shared" ca="1" si="2"/>
        <v>0.74943300000000002</v>
      </c>
      <c r="C38">
        <f t="shared" ca="1" si="3"/>
        <v>0.78290800000000005</v>
      </c>
      <c r="D38">
        <f t="shared" ca="1" si="4"/>
        <v>250283</v>
      </c>
      <c r="E38">
        <f t="shared" ca="1" si="5"/>
        <v>500312</v>
      </c>
      <c r="F38" t="s">
        <v>782</v>
      </c>
      <c r="G38">
        <v>322.82100000000003</v>
      </c>
      <c r="H38" t="s">
        <v>25</v>
      </c>
      <c r="I38" t="s">
        <v>36</v>
      </c>
      <c r="J38" t="s">
        <v>27</v>
      </c>
      <c r="K38">
        <v>0.78686400000000001</v>
      </c>
      <c r="L38" t="s">
        <v>28</v>
      </c>
      <c r="M38">
        <v>500309</v>
      </c>
      <c r="N38" t="s">
        <v>29</v>
      </c>
      <c r="O38">
        <v>5.9962901359999999E-3</v>
      </c>
      <c r="P38" t="s">
        <v>30</v>
      </c>
      <c r="Q38">
        <v>3000</v>
      </c>
      <c r="R38" t="s">
        <v>923</v>
      </c>
      <c r="S38">
        <v>3000</v>
      </c>
      <c r="T38" t="s">
        <v>783</v>
      </c>
      <c r="U38" t="s">
        <v>4482</v>
      </c>
      <c r="V38" t="s">
        <v>4483</v>
      </c>
      <c r="W38" t="s">
        <v>4484</v>
      </c>
      <c r="X38">
        <v>7.4493199999999996E-2</v>
      </c>
      <c r="Y38">
        <f t="shared" si="42"/>
        <v>18</v>
      </c>
      <c r="Z38">
        <f t="shared" ca="1" si="6"/>
        <v>0.776501</v>
      </c>
      <c r="AA38">
        <f t="shared" ca="1" si="7"/>
        <v>0.78843600000000003</v>
      </c>
      <c r="AB38">
        <f t="shared" ca="1" si="8"/>
        <v>252749</v>
      </c>
      <c r="AC38">
        <f t="shared" ca="1" si="9"/>
        <v>505242</v>
      </c>
      <c r="AD38" t="s">
        <v>782</v>
      </c>
      <c r="AE38">
        <v>329.01900000000001</v>
      </c>
      <c r="AF38" t="s">
        <v>25</v>
      </c>
      <c r="AG38" t="s">
        <v>36</v>
      </c>
      <c r="AH38" t="s">
        <v>27</v>
      </c>
      <c r="AI38">
        <v>0.779416</v>
      </c>
      <c r="AJ38" t="s">
        <v>28</v>
      </c>
      <c r="AK38">
        <v>500311</v>
      </c>
      <c r="AL38" t="s">
        <v>29</v>
      </c>
      <c r="AM38">
        <v>9.9937845599999998E-3</v>
      </c>
      <c r="AN38" t="s">
        <v>30</v>
      </c>
      <c r="AO38">
        <v>5000</v>
      </c>
      <c r="AP38" t="s">
        <v>923</v>
      </c>
      <c r="AQ38">
        <v>5000</v>
      </c>
      <c r="AR38" t="s">
        <v>783</v>
      </c>
      <c r="AS38" t="s">
        <v>951</v>
      </c>
      <c r="AT38" t="s">
        <v>952</v>
      </c>
      <c r="AU38" t="s">
        <v>953</v>
      </c>
      <c r="AV38">
        <v>8.4960099999999997E-2</v>
      </c>
      <c r="AW38">
        <f t="shared" si="43"/>
        <v>18</v>
      </c>
      <c r="AX38">
        <f t="shared" ca="1" si="10"/>
        <v>0.78715500000000005</v>
      </c>
      <c r="AY38">
        <f t="shared" ca="1" si="11"/>
        <v>0.77427400000000002</v>
      </c>
      <c r="AZ38">
        <f t="shared" ca="1" si="12"/>
        <v>251922</v>
      </c>
      <c r="BA38">
        <f t="shared" ca="1" si="13"/>
        <v>501945</v>
      </c>
      <c r="BB38" t="s">
        <v>782</v>
      </c>
      <c r="BC38">
        <v>324.82900000000001</v>
      </c>
      <c r="BD38" t="s">
        <v>25</v>
      </c>
      <c r="BE38" t="s">
        <v>36</v>
      </c>
      <c r="BF38" t="s">
        <v>27</v>
      </c>
      <c r="BG38">
        <v>0.78570099999999998</v>
      </c>
      <c r="BH38" t="s">
        <v>28</v>
      </c>
      <c r="BI38">
        <v>498691</v>
      </c>
      <c r="BJ38" t="s">
        <v>29</v>
      </c>
      <c r="BK38">
        <v>3.0078743543999999E-2</v>
      </c>
      <c r="BL38" t="s">
        <v>30</v>
      </c>
      <c r="BM38">
        <v>15000</v>
      </c>
      <c r="BN38" t="s">
        <v>923</v>
      </c>
      <c r="BO38">
        <v>15000</v>
      </c>
      <c r="BP38" t="s">
        <v>783</v>
      </c>
      <c r="BQ38" t="s">
        <v>1549</v>
      </c>
      <c r="BR38" t="s">
        <v>1550</v>
      </c>
      <c r="BS38" t="s">
        <v>1551</v>
      </c>
      <c r="BT38">
        <v>7.2331800000000002E-2</v>
      </c>
      <c r="BU38">
        <f t="shared" si="44"/>
        <v>18</v>
      </c>
      <c r="BV38">
        <f t="shared" ca="1" si="14"/>
        <v>0.77641199999999999</v>
      </c>
      <c r="BW38">
        <f t="shared" ca="1" si="15"/>
        <v>0.777277</v>
      </c>
      <c r="BX38">
        <f t="shared" ca="1" si="16"/>
        <v>251757</v>
      </c>
      <c r="BY38">
        <f t="shared" ca="1" si="17"/>
        <v>503259</v>
      </c>
      <c r="BZ38" t="s">
        <v>782</v>
      </c>
      <c r="CA38">
        <v>334.95600000000002</v>
      </c>
      <c r="CB38" t="s">
        <v>25</v>
      </c>
      <c r="CC38" t="s">
        <v>36</v>
      </c>
      <c r="CD38" t="s">
        <v>27</v>
      </c>
      <c r="CE38">
        <v>0.77548499999999998</v>
      </c>
      <c r="CF38" t="s">
        <v>28</v>
      </c>
      <c r="CG38">
        <v>496438</v>
      </c>
      <c r="CH38" t="s">
        <v>29</v>
      </c>
      <c r="CI38">
        <v>5.0358728255999997E-2</v>
      </c>
      <c r="CJ38" t="s">
        <v>30</v>
      </c>
      <c r="CK38">
        <v>25000</v>
      </c>
      <c r="CL38" t="s">
        <v>923</v>
      </c>
      <c r="CM38">
        <v>25000</v>
      </c>
      <c r="CN38" t="s">
        <v>783</v>
      </c>
      <c r="CO38" t="s">
        <v>2128</v>
      </c>
      <c r="CP38" t="s">
        <v>2129</v>
      </c>
      <c r="CQ38" t="s">
        <v>2130</v>
      </c>
      <c r="CR38">
        <v>8.4310800000000005E-2</v>
      </c>
      <c r="CS38">
        <f t="shared" si="45"/>
        <v>18</v>
      </c>
      <c r="CT38">
        <f t="shared" ca="1" si="18"/>
        <v>0.78254400000000002</v>
      </c>
      <c r="CU38">
        <f t="shared" ca="1" si="19"/>
        <v>0.77466999999999997</v>
      </c>
      <c r="CV38">
        <f t="shared" ca="1" si="20"/>
        <v>250633</v>
      </c>
      <c r="CW38">
        <f t="shared" ca="1" si="21"/>
        <v>503118</v>
      </c>
      <c r="CX38" t="s">
        <v>782</v>
      </c>
      <c r="CY38">
        <v>333.81599999999997</v>
      </c>
      <c r="CZ38" t="s">
        <v>25</v>
      </c>
      <c r="DA38" t="s">
        <v>36</v>
      </c>
      <c r="DB38" t="s">
        <v>27</v>
      </c>
      <c r="DC38">
        <v>0.77702300000000002</v>
      </c>
      <c r="DD38" t="s">
        <v>28</v>
      </c>
      <c r="DE38">
        <v>496164</v>
      </c>
      <c r="DF38" t="s">
        <v>29</v>
      </c>
      <c r="DG38">
        <v>7.0541200104000001E-2</v>
      </c>
      <c r="DH38" t="s">
        <v>30</v>
      </c>
      <c r="DI38">
        <v>35000</v>
      </c>
      <c r="DJ38" t="s">
        <v>923</v>
      </c>
      <c r="DK38">
        <v>35000</v>
      </c>
      <c r="DL38" t="s">
        <v>783</v>
      </c>
      <c r="DM38" t="s">
        <v>2723</v>
      </c>
      <c r="DN38" t="s">
        <v>2724</v>
      </c>
      <c r="DO38" t="s">
        <v>2725</v>
      </c>
      <c r="DP38">
        <v>8.0748200000000006E-2</v>
      </c>
      <c r="DQ38">
        <v>18</v>
      </c>
      <c r="DR38">
        <f t="shared" ca="1" si="22"/>
        <v>0.77790700000000002</v>
      </c>
      <c r="DS38">
        <f t="shared" ca="1" si="23"/>
        <v>0.77317999999999998</v>
      </c>
      <c r="DT38">
        <f t="shared" ca="1" si="24"/>
        <v>250555</v>
      </c>
      <c r="DU38">
        <f t="shared" ca="1" si="25"/>
        <v>501400</v>
      </c>
      <c r="DV38" t="s">
        <v>782</v>
      </c>
      <c r="DW38">
        <v>334.56099999999998</v>
      </c>
      <c r="DX38" t="s">
        <v>25</v>
      </c>
      <c r="DY38" t="s">
        <v>36</v>
      </c>
      <c r="DZ38" t="s">
        <v>27</v>
      </c>
      <c r="EA38">
        <v>0.77502400000000005</v>
      </c>
      <c r="EB38" t="s">
        <v>28</v>
      </c>
      <c r="EC38">
        <v>497616</v>
      </c>
      <c r="ED38" t="s">
        <v>29</v>
      </c>
      <c r="EE38">
        <v>9.0431172360000006E-2</v>
      </c>
      <c r="EF38" t="s">
        <v>30</v>
      </c>
      <c r="EG38">
        <v>45000</v>
      </c>
      <c r="EH38" t="s">
        <v>923</v>
      </c>
      <c r="EI38">
        <v>45000</v>
      </c>
      <c r="EJ38" t="s">
        <v>783</v>
      </c>
      <c r="EK38" t="s">
        <v>3311</v>
      </c>
      <c r="EL38" t="s">
        <v>3312</v>
      </c>
      <c r="EM38" t="s">
        <v>3313</v>
      </c>
      <c r="EN38">
        <v>7.9255400000000004E-2</v>
      </c>
      <c r="EO38">
        <v>18</v>
      </c>
      <c r="EP38">
        <f t="shared" ca="1" si="26"/>
        <v>0.78035299999999996</v>
      </c>
      <c r="EQ38">
        <f t="shared" ca="1" si="27"/>
        <v>0.77685300000000002</v>
      </c>
      <c r="ER38">
        <f t="shared" ca="1" si="28"/>
        <v>249841</v>
      </c>
      <c r="ES38">
        <f t="shared" ca="1" si="29"/>
        <v>502095</v>
      </c>
      <c r="ET38" t="s">
        <v>782</v>
      </c>
      <c r="EU38">
        <v>334.05799999999999</v>
      </c>
      <c r="EV38" t="s">
        <v>25</v>
      </c>
      <c r="EW38" t="s">
        <v>36</v>
      </c>
      <c r="EX38" t="s">
        <v>27</v>
      </c>
      <c r="EY38">
        <v>0.77454199999999995</v>
      </c>
      <c r="EZ38" t="s">
        <v>28</v>
      </c>
      <c r="FA38">
        <v>498985</v>
      </c>
      <c r="FB38" t="s">
        <v>29</v>
      </c>
      <c r="FC38">
        <v>0.110223644752</v>
      </c>
      <c r="FD38" t="s">
        <v>30</v>
      </c>
      <c r="FE38">
        <v>55000</v>
      </c>
      <c r="FF38" t="s">
        <v>923</v>
      </c>
      <c r="FG38">
        <v>55000</v>
      </c>
      <c r="FH38" t="s">
        <v>783</v>
      </c>
      <c r="FI38" t="s">
        <v>3896</v>
      </c>
      <c r="FJ38" t="s">
        <v>3897</v>
      </c>
      <c r="FK38" t="s">
        <v>3898</v>
      </c>
      <c r="FL38">
        <v>7.8934799999999999E-2</v>
      </c>
      <c r="FM38">
        <v>18</v>
      </c>
      <c r="FN38">
        <f t="shared" ca="1" si="30"/>
        <v>0.79381100000000004</v>
      </c>
      <c r="FO38">
        <f t="shared" ca="1" si="31"/>
        <v>0.78256700000000001</v>
      </c>
      <c r="FP38">
        <f t="shared" ca="1" si="32"/>
        <v>250281</v>
      </c>
      <c r="FQ38">
        <f t="shared" ca="1" si="33"/>
        <v>500310</v>
      </c>
      <c r="FR38" t="s">
        <v>782</v>
      </c>
      <c r="FS38">
        <v>343.28300000000002</v>
      </c>
      <c r="FT38" t="s">
        <v>25</v>
      </c>
      <c r="FU38" t="s">
        <v>36</v>
      </c>
      <c r="FV38" t="s">
        <v>27</v>
      </c>
      <c r="FW38">
        <v>0.76305900000000004</v>
      </c>
      <c r="FX38" t="s">
        <v>28</v>
      </c>
      <c r="FY38">
        <v>500301</v>
      </c>
      <c r="FZ38" t="s">
        <v>29</v>
      </c>
      <c r="GA38">
        <v>1.998795712E-3</v>
      </c>
      <c r="GB38" t="s">
        <v>30</v>
      </c>
      <c r="GC38">
        <v>1000</v>
      </c>
      <c r="GD38" t="s">
        <v>923</v>
      </c>
      <c r="GE38">
        <v>1000</v>
      </c>
      <c r="GF38" t="s">
        <v>783</v>
      </c>
      <c r="GG38" t="s">
        <v>5074</v>
      </c>
      <c r="GH38" t="s">
        <v>5075</v>
      </c>
      <c r="GI38" t="s">
        <v>5076</v>
      </c>
      <c r="GJ38">
        <v>2.1987699999999999E-2</v>
      </c>
      <c r="GK38">
        <v>18</v>
      </c>
      <c r="GL38">
        <f t="shared" ca="1" si="34"/>
        <v>0.77732199999999996</v>
      </c>
      <c r="GM38">
        <f t="shared" ca="1" si="35"/>
        <v>0.769119</v>
      </c>
      <c r="GN38">
        <f t="shared" ca="1" si="36"/>
        <v>252128</v>
      </c>
      <c r="GO38">
        <f t="shared" ca="1" si="37"/>
        <v>504001</v>
      </c>
      <c r="GP38" t="s">
        <v>782</v>
      </c>
      <c r="GQ38">
        <v>323.40100000000001</v>
      </c>
      <c r="GR38" t="s">
        <v>25</v>
      </c>
      <c r="GS38" t="s">
        <v>36</v>
      </c>
      <c r="GT38" t="s">
        <v>27</v>
      </c>
      <c r="GU38">
        <v>0.78519600000000001</v>
      </c>
      <c r="GV38" t="s">
        <v>28</v>
      </c>
      <c r="GW38">
        <v>501536</v>
      </c>
      <c r="GX38" t="s">
        <v>29</v>
      </c>
      <c r="GY38">
        <v>1.9938757687999999E-2</v>
      </c>
      <c r="GZ38" t="s">
        <v>30</v>
      </c>
      <c r="HA38">
        <v>10000</v>
      </c>
      <c r="HB38" t="s">
        <v>923</v>
      </c>
      <c r="HC38">
        <v>10000</v>
      </c>
      <c r="HD38" t="s">
        <v>783</v>
      </c>
      <c r="HE38" t="s">
        <v>5278</v>
      </c>
      <c r="HF38" t="s">
        <v>5279</v>
      </c>
      <c r="HG38" t="s">
        <v>5280</v>
      </c>
      <c r="HH38">
        <v>7.0878499999999997E-2</v>
      </c>
      <c r="HI38">
        <v>18</v>
      </c>
      <c r="HJ38">
        <f t="shared" ca="1" si="38"/>
        <v>0.77845200000000003</v>
      </c>
      <c r="HK38">
        <f t="shared" ca="1" si="39"/>
        <v>0.77190000000000003</v>
      </c>
      <c r="HL38">
        <f t="shared" ca="1" si="40"/>
        <v>250284</v>
      </c>
      <c r="HM38">
        <f t="shared" ca="1" si="41"/>
        <v>501820</v>
      </c>
      <c r="HN38" t="s">
        <v>782</v>
      </c>
      <c r="HO38">
        <v>333.13499999999999</v>
      </c>
      <c r="HP38" t="s">
        <v>25</v>
      </c>
      <c r="HQ38" t="s">
        <v>36</v>
      </c>
      <c r="HR38" t="s">
        <v>27</v>
      </c>
      <c r="HS38">
        <v>0.77603699999999998</v>
      </c>
      <c r="HT38" t="s">
        <v>28</v>
      </c>
      <c r="HU38">
        <v>498443</v>
      </c>
      <c r="HV38" t="s">
        <v>29</v>
      </c>
      <c r="HW38">
        <v>0.13040611660000001</v>
      </c>
      <c r="HX38" t="s">
        <v>30</v>
      </c>
      <c r="HY38">
        <v>65000</v>
      </c>
      <c r="HZ38" t="s">
        <v>923</v>
      </c>
      <c r="IA38">
        <v>65000</v>
      </c>
      <c r="IB38" t="s">
        <v>783</v>
      </c>
      <c r="IC38" t="s">
        <v>5862</v>
      </c>
      <c r="ID38" t="s">
        <v>5863</v>
      </c>
      <c r="IE38" t="s">
        <v>5864</v>
      </c>
      <c r="IF38">
        <v>7.80801E-2</v>
      </c>
    </row>
    <row r="39" spans="1:240">
      <c r="A39">
        <v>19</v>
      </c>
      <c r="B39">
        <f t="shared" ca="1" si="2"/>
        <v>0.76506099999999999</v>
      </c>
      <c r="C39">
        <f t="shared" ca="1" si="3"/>
        <v>0.76846300000000001</v>
      </c>
      <c r="D39">
        <f t="shared" ca="1" si="4"/>
        <v>246278</v>
      </c>
      <c r="E39">
        <f t="shared" ca="1" si="5"/>
        <v>500312</v>
      </c>
      <c r="F39" t="s">
        <v>787</v>
      </c>
      <c r="G39">
        <v>663.48299999999995</v>
      </c>
      <c r="H39" t="s">
        <v>25</v>
      </c>
      <c r="I39" t="s">
        <v>757</v>
      </c>
      <c r="J39" t="s">
        <v>27</v>
      </c>
      <c r="K39">
        <v>0.77601399999999998</v>
      </c>
      <c r="L39" t="s">
        <v>28</v>
      </c>
      <c r="M39">
        <v>250283</v>
      </c>
      <c r="N39" t="s">
        <v>29</v>
      </c>
      <c r="O39">
        <v>1.1986444395E-2</v>
      </c>
      <c r="P39" t="s">
        <v>30</v>
      </c>
      <c r="Q39">
        <v>3000</v>
      </c>
      <c r="R39" t="s">
        <v>923</v>
      </c>
      <c r="S39">
        <v>3000</v>
      </c>
      <c r="T39" t="s">
        <v>788</v>
      </c>
      <c r="U39" t="s">
        <v>4479</v>
      </c>
      <c r="V39" t="s">
        <v>4480</v>
      </c>
      <c r="W39" t="s">
        <v>4481</v>
      </c>
      <c r="X39">
        <v>6.7463800000000004E-2</v>
      </c>
      <c r="Y39">
        <f t="shared" si="42"/>
        <v>19</v>
      </c>
      <c r="Z39">
        <f t="shared" ca="1" si="6"/>
        <v>0.76336000000000004</v>
      </c>
      <c r="AA39">
        <f t="shared" ca="1" si="7"/>
        <v>0.76905599999999996</v>
      </c>
      <c r="AB39">
        <f t="shared" ca="1" si="8"/>
        <v>250283</v>
      </c>
      <c r="AC39">
        <f t="shared" ca="1" si="9"/>
        <v>495479</v>
      </c>
      <c r="AD39" t="s">
        <v>787</v>
      </c>
      <c r="AE39">
        <v>650.39499999999998</v>
      </c>
      <c r="AF39" t="s">
        <v>25</v>
      </c>
      <c r="AG39" t="s">
        <v>757</v>
      </c>
      <c r="AH39" t="s">
        <v>27</v>
      </c>
      <c r="AI39">
        <v>0.77995000000000003</v>
      </c>
      <c r="AJ39" t="s">
        <v>28</v>
      </c>
      <c r="AK39">
        <v>252749</v>
      </c>
      <c r="AL39" t="s">
        <v>29</v>
      </c>
      <c r="AM39">
        <v>1.9782473594999999E-2</v>
      </c>
      <c r="AN39" t="s">
        <v>30</v>
      </c>
      <c r="AO39">
        <v>5000</v>
      </c>
      <c r="AP39" t="s">
        <v>923</v>
      </c>
      <c r="AQ39">
        <v>5000</v>
      </c>
      <c r="AR39" t="s">
        <v>788</v>
      </c>
      <c r="AS39" t="s">
        <v>948</v>
      </c>
      <c r="AT39" t="s">
        <v>949</v>
      </c>
      <c r="AU39" t="s">
        <v>950</v>
      </c>
      <c r="AV39">
        <v>7.66873E-2</v>
      </c>
      <c r="AW39">
        <f t="shared" si="43"/>
        <v>19</v>
      </c>
      <c r="AX39">
        <f t="shared" ca="1" si="10"/>
        <v>0.76434800000000003</v>
      </c>
      <c r="AY39">
        <f t="shared" ca="1" si="11"/>
        <v>0.779586</v>
      </c>
      <c r="AZ39">
        <f t="shared" ca="1" si="12"/>
        <v>251100</v>
      </c>
      <c r="BA39">
        <f t="shared" ca="1" si="13"/>
        <v>501945</v>
      </c>
      <c r="BB39" t="s">
        <v>787</v>
      </c>
      <c r="BC39">
        <v>660.19399999999996</v>
      </c>
      <c r="BD39" t="s">
        <v>25</v>
      </c>
      <c r="BE39" t="s">
        <v>757</v>
      </c>
      <c r="BF39" t="s">
        <v>27</v>
      </c>
      <c r="BG39">
        <v>0.77794399999999997</v>
      </c>
      <c r="BH39" t="s">
        <v>28</v>
      </c>
      <c r="BI39">
        <v>250284</v>
      </c>
      <c r="BJ39" t="s">
        <v>29</v>
      </c>
      <c r="BK39">
        <v>5.9932023974999998E-2</v>
      </c>
      <c r="BL39" t="s">
        <v>30</v>
      </c>
      <c r="BM39">
        <v>15000</v>
      </c>
      <c r="BN39" t="s">
        <v>923</v>
      </c>
      <c r="BO39">
        <v>15000</v>
      </c>
      <c r="BP39" t="s">
        <v>788</v>
      </c>
      <c r="BQ39" t="s">
        <v>1546</v>
      </c>
      <c r="BR39" t="s">
        <v>1547</v>
      </c>
      <c r="BS39" t="s">
        <v>1548</v>
      </c>
      <c r="BT39">
        <v>7.2268700000000005E-2</v>
      </c>
      <c r="BU39">
        <f t="shared" si="44"/>
        <v>19</v>
      </c>
      <c r="BV39">
        <f t="shared" ca="1" si="14"/>
        <v>0.78230999999999995</v>
      </c>
      <c r="BW39">
        <f t="shared" ca="1" si="15"/>
        <v>0.77989299999999995</v>
      </c>
      <c r="BX39">
        <f t="shared" ca="1" si="16"/>
        <v>250284</v>
      </c>
      <c r="BY39">
        <f t="shared" ca="1" si="17"/>
        <v>501291</v>
      </c>
      <c r="BZ39" t="s">
        <v>787</v>
      </c>
      <c r="CA39">
        <v>670.96100000000001</v>
      </c>
      <c r="CB39" t="s">
        <v>25</v>
      </c>
      <c r="CC39" t="s">
        <v>757</v>
      </c>
      <c r="CD39" t="s">
        <v>27</v>
      </c>
      <c r="CE39">
        <v>0.77016899999999999</v>
      </c>
      <c r="CF39" t="s">
        <v>28</v>
      </c>
      <c r="CG39">
        <v>251264</v>
      </c>
      <c r="CH39" t="s">
        <v>29</v>
      </c>
      <c r="CI39">
        <v>9.9496872165E-2</v>
      </c>
      <c r="CJ39" t="s">
        <v>30</v>
      </c>
      <c r="CK39">
        <v>25000</v>
      </c>
      <c r="CL39" t="s">
        <v>923</v>
      </c>
      <c r="CM39">
        <v>25000</v>
      </c>
      <c r="CN39" t="s">
        <v>788</v>
      </c>
      <c r="CO39" t="s">
        <v>2125</v>
      </c>
      <c r="CP39" t="s">
        <v>2126</v>
      </c>
      <c r="CQ39" t="s">
        <v>2127</v>
      </c>
      <c r="CR39">
        <v>8.2803600000000005E-2</v>
      </c>
      <c r="CS39">
        <f t="shared" si="45"/>
        <v>19</v>
      </c>
      <c r="CT39">
        <f t="shared" ca="1" si="18"/>
        <v>0.77821600000000002</v>
      </c>
      <c r="CU39">
        <f t="shared" ca="1" si="19"/>
        <v>0.77234899999999995</v>
      </c>
      <c r="CV39">
        <f t="shared" ca="1" si="20"/>
        <v>249242</v>
      </c>
      <c r="CW39">
        <f t="shared" ca="1" si="21"/>
        <v>499617</v>
      </c>
      <c r="CX39" t="s">
        <v>787</v>
      </c>
      <c r="CY39">
        <v>670.83299999999997</v>
      </c>
      <c r="CZ39" t="s">
        <v>25</v>
      </c>
      <c r="DA39" t="s">
        <v>757</v>
      </c>
      <c r="DB39" t="s">
        <v>27</v>
      </c>
      <c r="DC39">
        <v>0.77228699999999995</v>
      </c>
      <c r="DD39" t="s">
        <v>28</v>
      </c>
      <c r="DE39">
        <v>249935</v>
      </c>
      <c r="DF39" t="s">
        <v>29</v>
      </c>
      <c r="DG39">
        <v>0.14003622400499999</v>
      </c>
      <c r="DH39" t="s">
        <v>30</v>
      </c>
      <c r="DI39">
        <v>35000</v>
      </c>
      <c r="DJ39" t="s">
        <v>923</v>
      </c>
      <c r="DK39">
        <v>35000</v>
      </c>
      <c r="DL39" t="s">
        <v>788</v>
      </c>
      <c r="DM39" t="s">
        <v>2720</v>
      </c>
      <c r="DN39" t="s">
        <v>2721</v>
      </c>
      <c r="DO39" t="s">
        <v>2722</v>
      </c>
      <c r="DP39">
        <v>8.2281699999999999E-2</v>
      </c>
      <c r="DQ39">
        <v>19</v>
      </c>
      <c r="DR39">
        <f t="shared" ca="1" si="22"/>
        <v>0.77167300000000005</v>
      </c>
      <c r="DS39">
        <f t="shared" ca="1" si="23"/>
        <v>0.769876</v>
      </c>
      <c r="DT39">
        <f t="shared" ca="1" si="24"/>
        <v>249203</v>
      </c>
      <c r="DU39">
        <f t="shared" ca="1" si="25"/>
        <v>501400</v>
      </c>
      <c r="DV39" t="s">
        <v>787</v>
      </c>
      <c r="DW39">
        <v>669.57299999999998</v>
      </c>
      <c r="DX39" t="s">
        <v>25</v>
      </c>
      <c r="DY39" t="s">
        <v>757</v>
      </c>
      <c r="DZ39" t="s">
        <v>27</v>
      </c>
      <c r="EA39">
        <v>0.77247600000000005</v>
      </c>
      <c r="EB39" t="s">
        <v>28</v>
      </c>
      <c r="EC39">
        <v>250284</v>
      </c>
      <c r="ED39" t="s">
        <v>29</v>
      </c>
      <c r="EE39">
        <v>0.17979597292499999</v>
      </c>
      <c r="EF39" t="s">
        <v>30</v>
      </c>
      <c r="EG39">
        <v>45000</v>
      </c>
      <c r="EH39" t="s">
        <v>923</v>
      </c>
      <c r="EI39">
        <v>45000</v>
      </c>
      <c r="EJ39" t="s">
        <v>788</v>
      </c>
      <c r="EK39" t="s">
        <v>3308</v>
      </c>
      <c r="EL39" t="s">
        <v>3309</v>
      </c>
      <c r="EM39" t="s">
        <v>3310</v>
      </c>
      <c r="EN39">
        <v>8.2171800000000003E-2</v>
      </c>
      <c r="EO39">
        <v>19</v>
      </c>
      <c r="EP39">
        <f t="shared" ca="1" si="26"/>
        <v>0.77977700000000005</v>
      </c>
      <c r="EQ39">
        <f t="shared" ca="1" si="27"/>
        <v>0.77233200000000002</v>
      </c>
      <c r="ER39">
        <f t="shared" ca="1" si="28"/>
        <v>249620</v>
      </c>
      <c r="ES39">
        <f t="shared" ca="1" si="29"/>
        <v>502095</v>
      </c>
      <c r="ET39" t="s">
        <v>787</v>
      </c>
      <c r="EU39">
        <v>672.75800000000004</v>
      </c>
      <c r="EV39" t="s">
        <v>25</v>
      </c>
      <c r="EW39" t="s">
        <v>757</v>
      </c>
      <c r="EX39" t="s">
        <v>27</v>
      </c>
      <c r="EY39">
        <v>0.76961900000000005</v>
      </c>
      <c r="EZ39" t="s">
        <v>28</v>
      </c>
      <c r="FA39">
        <v>250951</v>
      </c>
      <c r="FB39" t="s">
        <v>29</v>
      </c>
      <c r="FC39">
        <v>0.21916592038499999</v>
      </c>
      <c r="FD39" t="s">
        <v>30</v>
      </c>
      <c r="FE39">
        <v>55000</v>
      </c>
      <c r="FF39" t="s">
        <v>923</v>
      </c>
      <c r="FG39">
        <v>55000</v>
      </c>
      <c r="FH39" t="s">
        <v>788</v>
      </c>
      <c r="FI39" t="s">
        <v>3893</v>
      </c>
      <c r="FJ39" t="s">
        <v>3894</v>
      </c>
      <c r="FK39" t="s">
        <v>3895</v>
      </c>
      <c r="FL39">
        <v>7.5601799999999997E-2</v>
      </c>
      <c r="FM39">
        <v>19</v>
      </c>
      <c r="FN39">
        <f t="shared" ca="1" si="30"/>
        <v>0.77228799999999997</v>
      </c>
      <c r="FO39">
        <f t="shared" ca="1" si="31"/>
        <v>0.77692600000000001</v>
      </c>
      <c r="FP39">
        <f t="shared" ca="1" si="32"/>
        <v>238640</v>
      </c>
      <c r="FQ39">
        <f t="shared" ca="1" si="33"/>
        <v>525966</v>
      </c>
      <c r="FR39" t="s">
        <v>787</v>
      </c>
      <c r="FS39">
        <v>582.39800000000002</v>
      </c>
      <c r="FT39" t="s">
        <v>25</v>
      </c>
      <c r="FU39" t="s">
        <v>757</v>
      </c>
      <c r="FV39" t="s">
        <v>27</v>
      </c>
      <c r="FW39">
        <v>0.80782500000000002</v>
      </c>
      <c r="FX39" t="s">
        <v>28</v>
      </c>
      <c r="FY39">
        <v>263115</v>
      </c>
      <c r="FZ39" t="s">
        <v>29</v>
      </c>
      <c r="GA39">
        <v>3.8006137350000001E-3</v>
      </c>
      <c r="GB39" t="s">
        <v>30</v>
      </c>
      <c r="GC39">
        <v>1000</v>
      </c>
      <c r="GD39" t="s">
        <v>923</v>
      </c>
      <c r="GE39">
        <v>1000</v>
      </c>
      <c r="GF39" t="s">
        <v>788</v>
      </c>
      <c r="GG39" t="s">
        <v>5071</v>
      </c>
      <c r="GH39" t="s">
        <v>5072</v>
      </c>
      <c r="GI39" t="s">
        <v>5073</v>
      </c>
      <c r="GJ39">
        <v>3.2175299999999997E-2</v>
      </c>
      <c r="GK39">
        <v>19</v>
      </c>
      <c r="GL39">
        <f t="shared" ca="1" si="34"/>
        <v>0.77209399999999995</v>
      </c>
      <c r="GM39">
        <f t="shared" ca="1" si="35"/>
        <v>0.77223299999999995</v>
      </c>
      <c r="GN39">
        <f t="shared" ca="1" si="36"/>
        <v>252128</v>
      </c>
      <c r="GO39">
        <f t="shared" ca="1" si="37"/>
        <v>499096</v>
      </c>
      <c r="GP39" t="s">
        <v>787</v>
      </c>
      <c r="GQ39">
        <v>656.80700000000002</v>
      </c>
      <c r="GR39" t="s">
        <v>25</v>
      </c>
      <c r="GS39" t="s">
        <v>757</v>
      </c>
      <c r="GT39" t="s">
        <v>27</v>
      </c>
      <c r="GU39">
        <v>0.78089699999999995</v>
      </c>
      <c r="GV39" t="s">
        <v>28</v>
      </c>
      <c r="GW39">
        <v>249674</v>
      </c>
      <c r="GX39" t="s">
        <v>29</v>
      </c>
      <c r="GY39">
        <v>4.0052149515000003E-2</v>
      </c>
      <c r="GZ39" t="s">
        <v>30</v>
      </c>
      <c r="HA39">
        <v>10000</v>
      </c>
      <c r="HB39" t="s">
        <v>923</v>
      </c>
      <c r="HC39">
        <v>10000</v>
      </c>
      <c r="HD39" t="s">
        <v>788</v>
      </c>
      <c r="HE39" t="s">
        <v>5275</v>
      </c>
      <c r="HF39" t="s">
        <v>5276</v>
      </c>
      <c r="HG39" t="s">
        <v>5277</v>
      </c>
      <c r="HH39">
        <v>5.90672E-2</v>
      </c>
      <c r="HI39">
        <v>19</v>
      </c>
      <c r="HJ39">
        <f t="shared" ca="1" si="38"/>
        <v>0.77298699999999998</v>
      </c>
      <c r="HK39">
        <f t="shared" ca="1" si="39"/>
        <v>0.77323799999999998</v>
      </c>
      <c r="HL39">
        <f t="shared" ca="1" si="40"/>
        <v>249535</v>
      </c>
      <c r="HM39">
        <f t="shared" ca="1" si="41"/>
        <v>502198</v>
      </c>
      <c r="HN39" t="s">
        <v>787</v>
      </c>
      <c r="HO39">
        <v>656.59100000000001</v>
      </c>
      <c r="HP39" t="s">
        <v>25</v>
      </c>
      <c r="HQ39" t="s">
        <v>757</v>
      </c>
      <c r="HR39" t="s">
        <v>27</v>
      </c>
      <c r="HS39">
        <v>0.77861000000000002</v>
      </c>
      <c r="HT39" t="s">
        <v>28</v>
      </c>
      <c r="HU39">
        <v>251226</v>
      </c>
      <c r="HV39" t="s">
        <v>29</v>
      </c>
      <c r="HW39">
        <v>0.25873076857499999</v>
      </c>
      <c r="HX39" t="s">
        <v>30</v>
      </c>
      <c r="HY39">
        <v>65000</v>
      </c>
      <c r="HZ39" t="s">
        <v>923</v>
      </c>
      <c r="IA39">
        <v>65000</v>
      </c>
      <c r="IB39" t="s">
        <v>788</v>
      </c>
      <c r="IC39" t="s">
        <v>5859</v>
      </c>
      <c r="ID39" t="s">
        <v>5860</v>
      </c>
      <c r="IE39" t="s">
        <v>5861</v>
      </c>
      <c r="IF39">
        <v>7.7103400000000002E-2</v>
      </c>
    </row>
    <row r="40" spans="1:240">
      <c r="A40">
        <v>20</v>
      </c>
      <c r="B40">
        <f t="shared" ca="1" si="2"/>
        <v>0.77844599999999997</v>
      </c>
      <c r="C40">
        <f t="shared" ca="1" si="3"/>
        <v>0.76153199999999999</v>
      </c>
      <c r="D40">
        <f t="shared" ca="1" si="4"/>
        <v>254420</v>
      </c>
      <c r="E40">
        <f t="shared" ca="1" si="5"/>
        <v>492306</v>
      </c>
      <c r="F40" t="s">
        <v>787</v>
      </c>
      <c r="G40">
        <v>322.82100000000003</v>
      </c>
      <c r="H40" t="s">
        <v>25</v>
      </c>
      <c r="I40" t="s">
        <v>36</v>
      </c>
      <c r="J40" t="s">
        <v>27</v>
      </c>
      <c r="K40">
        <v>0.78686400000000001</v>
      </c>
      <c r="L40" t="s">
        <v>28</v>
      </c>
      <c r="M40">
        <v>500309</v>
      </c>
      <c r="N40" t="s">
        <v>29</v>
      </c>
      <c r="O40">
        <v>5.9962901359999999E-3</v>
      </c>
      <c r="P40" t="s">
        <v>30</v>
      </c>
      <c r="Q40">
        <v>3000</v>
      </c>
      <c r="R40" t="s">
        <v>923</v>
      </c>
      <c r="S40">
        <v>3000</v>
      </c>
      <c r="T40" t="s">
        <v>783</v>
      </c>
      <c r="U40" t="s">
        <v>4482</v>
      </c>
      <c r="V40" t="s">
        <v>4483</v>
      </c>
      <c r="W40" t="s">
        <v>4484</v>
      </c>
      <c r="X40">
        <v>7.4493199999999996E-2</v>
      </c>
      <c r="Y40">
        <f t="shared" si="42"/>
        <v>20</v>
      </c>
      <c r="Z40">
        <f t="shared" ca="1" si="6"/>
        <v>0.79156000000000004</v>
      </c>
      <c r="AA40">
        <f t="shared" ca="1" si="7"/>
        <v>0.76891399999999999</v>
      </c>
      <c r="AB40">
        <f t="shared" ca="1" si="8"/>
        <v>255264</v>
      </c>
      <c r="AC40">
        <f t="shared" ca="1" si="9"/>
        <v>495478</v>
      </c>
      <c r="AD40" t="s">
        <v>787</v>
      </c>
      <c r="AE40">
        <v>329.01900000000001</v>
      </c>
      <c r="AF40" t="s">
        <v>25</v>
      </c>
      <c r="AG40" t="s">
        <v>36</v>
      </c>
      <c r="AH40" t="s">
        <v>27</v>
      </c>
      <c r="AI40">
        <v>0.779416</v>
      </c>
      <c r="AJ40" t="s">
        <v>28</v>
      </c>
      <c r="AK40">
        <v>500311</v>
      </c>
      <c r="AL40" t="s">
        <v>29</v>
      </c>
      <c r="AM40">
        <v>9.9937845599999998E-3</v>
      </c>
      <c r="AN40" t="s">
        <v>30</v>
      </c>
      <c r="AO40">
        <v>5000</v>
      </c>
      <c r="AP40" t="s">
        <v>923</v>
      </c>
      <c r="AQ40">
        <v>5000</v>
      </c>
      <c r="AR40" t="s">
        <v>783</v>
      </c>
      <c r="AS40" t="s">
        <v>951</v>
      </c>
      <c r="AT40" t="s">
        <v>952</v>
      </c>
      <c r="AU40" t="s">
        <v>953</v>
      </c>
      <c r="AV40">
        <v>8.4960099999999997E-2</v>
      </c>
      <c r="AW40">
        <f t="shared" si="43"/>
        <v>20</v>
      </c>
      <c r="AX40">
        <f t="shared" ca="1" si="10"/>
        <v>0.77369100000000002</v>
      </c>
      <c r="AY40">
        <f t="shared" ca="1" si="11"/>
        <v>0.75953099999999996</v>
      </c>
      <c r="AZ40">
        <f t="shared" ca="1" si="12"/>
        <v>247865</v>
      </c>
      <c r="BA40">
        <f t="shared" ca="1" si="13"/>
        <v>497080</v>
      </c>
      <c r="BB40" t="s">
        <v>787</v>
      </c>
      <c r="BC40">
        <v>324.82900000000001</v>
      </c>
      <c r="BD40" t="s">
        <v>25</v>
      </c>
      <c r="BE40" t="s">
        <v>36</v>
      </c>
      <c r="BF40" t="s">
        <v>27</v>
      </c>
      <c r="BG40">
        <v>0.78570099999999998</v>
      </c>
      <c r="BH40" t="s">
        <v>28</v>
      </c>
      <c r="BI40">
        <v>498691</v>
      </c>
      <c r="BJ40" t="s">
        <v>29</v>
      </c>
      <c r="BK40">
        <v>3.0078743543999999E-2</v>
      </c>
      <c r="BL40" t="s">
        <v>30</v>
      </c>
      <c r="BM40">
        <v>15000</v>
      </c>
      <c r="BN40" t="s">
        <v>923</v>
      </c>
      <c r="BO40">
        <v>15000</v>
      </c>
      <c r="BP40" t="s">
        <v>783</v>
      </c>
      <c r="BQ40" t="s">
        <v>1549</v>
      </c>
      <c r="BR40" t="s">
        <v>1550</v>
      </c>
      <c r="BS40" t="s">
        <v>1551</v>
      </c>
      <c r="BT40">
        <v>7.2331800000000002E-2</v>
      </c>
      <c r="BU40">
        <f t="shared" si="44"/>
        <v>20</v>
      </c>
      <c r="BV40">
        <f t="shared" ca="1" si="14"/>
        <v>0.77805400000000002</v>
      </c>
      <c r="BW40">
        <f t="shared" ca="1" si="15"/>
        <v>0.7671</v>
      </c>
      <c r="BX40">
        <f t="shared" ca="1" si="16"/>
        <v>251264</v>
      </c>
      <c r="BY40">
        <f t="shared" ca="1" si="17"/>
        <v>500313</v>
      </c>
      <c r="BZ40" t="s">
        <v>787</v>
      </c>
      <c r="CA40">
        <v>334.95600000000002</v>
      </c>
      <c r="CB40" t="s">
        <v>25</v>
      </c>
      <c r="CC40" t="s">
        <v>36</v>
      </c>
      <c r="CD40" t="s">
        <v>27</v>
      </c>
      <c r="CE40">
        <v>0.77548499999999998</v>
      </c>
      <c r="CF40" t="s">
        <v>28</v>
      </c>
      <c r="CG40">
        <v>496438</v>
      </c>
      <c r="CH40" t="s">
        <v>29</v>
      </c>
      <c r="CI40">
        <v>5.0358728255999997E-2</v>
      </c>
      <c r="CJ40" t="s">
        <v>30</v>
      </c>
      <c r="CK40">
        <v>25000</v>
      </c>
      <c r="CL40" t="s">
        <v>923</v>
      </c>
      <c r="CM40">
        <v>25000</v>
      </c>
      <c r="CN40" t="s">
        <v>783</v>
      </c>
      <c r="CO40" t="s">
        <v>2128</v>
      </c>
      <c r="CP40" t="s">
        <v>2129</v>
      </c>
      <c r="CQ40" t="s">
        <v>2130</v>
      </c>
      <c r="CR40">
        <v>8.4310800000000005E-2</v>
      </c>
      <c r="CS40">
        <f t="shared" si="45"/>
        <v>20</v>
      </c>
      <c r="CT40">
        <f t="shared" ca="1" si="18"/>
        <v>0.76756400000000002</v>
      </c>
      <c r="CU40">
        <f t="shared" ca="1" si="19"/>
        <v>0.77251599999999998</v>
      </c>
      <c r="CV40">
        <f t="shared" ca="1" si="20"/>
        <v>249588</v>
      </c>
      <c r="CW40">
        <f t="shared" ca="1" si="21"/>
        <v>499617</v>
      </c>
      <c r="CX40" t="s">
        <v>787</v>
      </c>
      <c r="CY40">
        <v>333.81599999999997</v>
      </c>
      <c r="CZ40" t="s">
        <v>25</v>
      </c>
      <c r="DA40" t="s">
        <v>36</v>
      </c>
      <c r="DB40" t="s">
        <v>27</v>
      </c>
      <c r="DC40">
        <v>0.77702300000000002</v>
      </c>
      <c r="DD40" t="s">
        <v>28</v>
      </c>
      <c r="DE40">
        <v>496164</v>
      </c>
      <c r="DF40" t="s">
        <v>29</v>
      </c>
      <c r="DG40">
        <v>7.0541200104000001E-2</v>
      </c>
      <c r="DH40" t="s">
        <v>30</v>
      </c>
      <c r="DI40">
        <v>35000</v>
      </c>
      <c r="DJ40" t="s">
        <v>923</v>
      </c>
      <c r="DK40">
        <v>35000</v>
      </c>
      <c r="DL40" t="s">
        <v>783</v>
      </c>
      <c r="DM40" t="s">
        <v>2723</v>
      </c>
      <c r="DN40" t="s">
        <v>2724</v>
      </c>
      <c r="DO40" t="s">
        <v>2725</v>
      </c>
      <c r="DP40">
        <v>8.0748200000000006E-2</v>
      </c>
      <c r="DQ40">
        <v>20</v>
      </c>
      <c r="DR40">
        <f t="shared" ca="1" si="22"/>
        <v>0.77519099999999996</v>
      </c>
      <c r="DS40">
        <f t="shared" ca="1" si="23"/>
        <v>0.77438899999999999</v>
      </c>
      <c r="DT40">
        <f t="shared" ca="1" si="24"/>
        <v>250284</v>
      </c>
      <c r="DU40">
        <f t="shared" ca="1" si="25"/>
        <v>500313</v>
      </c>
      <c r="DV40" t="s">
        <v>787</v>
      </c>
      <c r="DW40">
        <v>334.56099999999998</v>
      </c>
      <c r="DX40" t="s">
        <v>25</v>
      </c>
      <c r="DY40" t="s">
        <v>36</v>
      </c>
      <c r="DZ40" t="s">
        <v>27</v>
      </c>
      <c r="EA40">
        <v>0.77502400000000005</v>
      </c>
      <c r="EB40" t="s">
        <v>28</v>
      </c>
      <c r="EC40">
        <v>497616</v>
      </c>
      <c r="ED40" t="s">
        <v>29</v>
      </c>
      <c r="EE40">
        <v>9.0431172360000006E-2</v>
      </c>
      <c r="EF40" t="s">
        <v>30</v>
      </c>
      <c r="EG40">
        <v>45000</v>
      </c>
      <c r="EH40" t="s">
        <v>923</v>
      </c>
      <c r="EI40">
        <v>45000</v>
      </c>
      <c r="EJ40" t="s">
        <v>783</v>
      </c>
      <c r="EK40" t="s">
        <v>3311</v>
      </c>
      <c r="EL40" t="s">
        <v>3312</v>
      </c>
      <c r="EM40" t="s">
        <v>3313</v>
      </c>
      <c r="EN40">
        <v>7.9255400000000004E-2</v>
      </c>
      <c r="EO40">
        <v>20</v>
      </c>
      <c r="EP40">
        <f t="shared" ca="1" si="26"/>
        <v>0.77275700000000003</v>
      </c>
      <c r="EQ40">
        <f t="shared" ca="1" si="27"/>
        <v>0.77405500000000005</v>
      </c>
      <c r="ER40">
        <f t="shared" ca="1" si="28"/>
        <v>250951</v>
      </c>
      <c r="ES40">
        <f t="shared" ca="1" si="29"/>
        <v>500757</v>
      </c>
      <c r="ET40" t="s">
        <v>787</v>
      </c>
      <c r="EU40">
        <v>334.05799999999999</v>
      </c>
      <c r="EV40" t="s">
        <v>25</v>
      </c>
      <c r="EW40" t="s">
        <v>36</v>
      </c>
      <c r="EX40" t="s">
        <v>27</v>
      </c>
      <c r="EY40">
        <v>0.77454199999999995</v>
      </c>
      <c r="EZ40" t="s">
        <v>28</v>
      </c>
      <c r="FA40">
        <v>498985</v>
      </c>
      <c r="FB40" t="s">
        <v>29</v>
      </c>
      <c r="FC40">
        <v>0.110223644752</v>
      </c>
      <c r="FD40" t="s">
        <v>30</v>
      </c>
      <c r="FE40">
        <v>55000</v>
      </c>
      <c r="FF40" t="s">
        <v>923</v>
      </c>
      <c r="FG40">
        <v>55000</v>
      </c>
      <c r="FH40" t="s">
        <v>783</v>
      </c>
      <c r="FI40" t="s">
        <v>3896</v>
      </c>
      <c r="FJ40" t="s">
        <v>3897</v>
      </c>
      <c r="FK40" t="s">
        <v>3898</v>
      </c>
      <c r="FL40">
        <v>7.8934799999999999E-2</v>
      </c>
      <c r="FM40">
        <v>20</v>
      </c>
      <c r="FN40">
        <f t="shared" ca="1" si="30"/>
        <v>0.77773400000000004</v>
      </c>
      <c r="FO40">
        <f t="shared" ca="1" si="31"/>
        <v>0.74326199999999998</v>
      </c>
      <c r="FP40">
        <f t="shared" ca="1" si="32"/>
        <v>250281</v>
      </c>
      <c r="FQ40">
        <f t="shared" ca="1" si="33"/>
        <v>500305</v>
      </c>
      <c r="FR40" t="s">
        <v>787</v>
      </c>
      <c r="FS40">
        <v>343.28300000000002</v>
      </c>
      <c r="FT40" t="s">
        <v>25</v>
      </c>
      <c r="FU40" t="s">
        <v>36</v>
      </c>
      <c r="FV40" t="s">
        <v>27</v>
      </c>
      <c r="FW40">
        <v>0.76305900000000004</v>
      </c>
      <c r="FX40" t="s">
        <v>28</v>
      </c>
      <c r="FY40">
        <v>500301</v>
      </c>
      <c r="FZ40" t="s">
        <v>29</v>
      </c>
      <c r="GA40">
        <v>1.998795712E-3</v>
      </c>
      <c r="GB40" t="s">
        <v>30</v>
      </c>
      <c r="GC40">
        <v>1000</v>
      </c>
      <c r="GD40" t="s">
        <v>923</v>
      </c>
      <c r="GE40">
        <v>1000</v>
      </c>
      <c r="GF40" t="s">
        <v>783</v>
      </c>
      <c r="GG40" t="s">
        <v>5074</v>
      </c>
      <c r="GH40" t="s">
        <v>5075</v>
      </c>
      <c r="GI40" t="s">
        <v>5076</v>
      </c>
      <c r="GJ40">
        <v>2.1987699999999999E-2</v>
      </c>
      <c r="GK40">
        <v>20</v>
      </c>
      <c r="GL40">
        <f t="shared" ca="1" si="34"/>
        <v>0.77714000000000005</v>
      </c>
      <c r="GM40">
        <f t="shared" ca="1" si="35"/>
        <v>0.76102800000000004</v>
      </c>
      <c r="GN40">
        <f t="shared" ca="1" si="36"/>
        <v>249674</v>
      </c>
      <c r="GO40">
        <f t="shared" ca="1" si="37"/>
        <v>494285</v>
      </c>
      <c r="GP40" t="s">
        <v>787</v>
      </c>
      <c r="GQ40">
        <v>323.40100000000001</v>
      </c>
      <c r="GR40" t="s">
        <v>25</v>
      </c>
      <c r="GS40" t="s">
        <v>36</v>
      </c>
      <c r="GT40" t="s">
        <v>27</v>
      </c>
      <c r="GU40">
        <v>0.78519600000000001</v>
      </c>
      <c r="GV40" t="s">
        <v>28</v>
      </c>
      <c r="GW40">
        <v>501536</v>
      </c>
      <c r="GX40" t="s">
        <v>29</v>
      </c>
      <c r="GY40">
        <v>1.9938757687999999E-2</v>
      </c>
      <c r="GZ40" t="s">
        <v>30</v>
      </c>
      <c r="HA40">
        <v>10000</v>
      </c>
      <c r="HB40" t="s">
        <v>923</v>
      </c>
      <c r="HC40">
        <v>10000</v>
      </c>
      <c r="HD40" t="s">
        <v>783</v>
      </c>
      <c r="HE40" t="s">
        <v>5278</v>
      </c>
      <c r="HF40" t="s">
        <v>5279</v>
      </c>
      <c r="HG40" t="s">
        <v>5280</v>
      </c>
      <c r="HH40">
        <v>7.0878499999999997E-2</v>
      </c>
      <c r="HI40">
        <v>20</v>
      </c>
      <c r="HJ40">
        <f t="shared" ca="1" si="38"/>
        <v>0.77192400000000005</v>
      </c>
      <c r="HK40">
        <f t="shared" ca="1" si="39"/>
        <v>0.77586299999999997</v>
      </c>
      <c r="HL40">
        <f t="shared" ca="1" si="40"/>
        <v>250096</v>
      </c>
      <c r="HM40">
        <f t="shared" ca="1" si="41"/>
        <v>499938</v>
      </c>
      <c r="HN40" t="s">
        <v>787</v>
      </c>
      <c r="HO40">
        <v>333.13499999999999</v>
      </c>
      <c r="HP40" t="s">
        <v>25</v>
      </c>
      <c r="HQ40" t="s">
        <v>36</v>
      </c>
      <c r="HR40" t="s">
        <v>27</v>
      </c>
      <c r="HS40">
        <v>0.77603699999999998</v>
      </c>
      <c r="HT40" t="s">
        <v>28</v>
      </c>
      <c r="HU40">
        <v>498443</v>
      </c>
      <c r="HV40" t="s">
        <v>29</v>
      </c>
      <c r="HW40">
        <v>0.13040611660000001</v>
      </c>
      <c r="HX40" t="s">
        <v>30</v>
      </c>
      <c r="HY40">
        <v>65000</v>
      </c>
      <c r="HZ40" t="s">
        <v>923</v>
      </c>
      <c r="IA40">
        <v>65000</v>
      </c>
      <c r="IB40" t="s">
        <v>783</v>
      </c>
      <c r="IC40" t="s">
        <v>5862</v>
      </c>
      <c r="ID40" t="s">
        <v>5863</v>
      </c>
      <c r="IE40" t="s">
        <v>5864</v>
      </c>
      <c r="IF40">
        <v>7.80801E-2</v>
      </c>
    </row>
    <row r="41" spans="1:240">
      <c r="A41">
        <v>21</v>
      </c>
      <c r="B41">
        <f t="shared" ca="1" si="2"/>
        <v>0.782412</v>
      </c>
      <c r="C41">
        <f t="shared" ca="1" si="3"/>
        <v>0.76440300000000005</v>
      </c>
      <c r="D41">
        <f t="shared" ca="1" si="4"/>
        <v>246278</v>
      </c>
      <c r="E41">
        <f t="shared" ca="1" si="5"/>
        <v>492307</v>
      </c>
      <c r="F41" t="s">
        <v>777</v>
      </c>
      <c r="G41">
        <v>676.45</v>
      </c>
      <c r="H41" t="s">
        <v>25</v>
      </c>
      <c r="I41" t="s">
        <v>757</v>
      </c>
      <c r="J41" t="s">
        <v>27</v>
      </c>
      <c r="K41">
        <v>0.77476400000000001</v>
      </c>
      <c r="L41" t="s">
        <v>28</v>
      </c>
      <c r="M41">
        <v>246278</v>
      </c>
      <c r="N41" t="s">
        <v>29</v>
      </c>
      <c r="O41">
        <v>1.2181345125E-2</v>
      </c>
      <c r="P41" t="s">
        <v>30</v>
      </c>
      <c r="Q41">
        <v>3000</v>
      </c>
      <c r="R41" t="s">
        <v>923</v>
      </c>
      <c r="S41">
        <v>3000</v>
      </c>
      <c r="T41" t="s">
        <v>778</v>
      </c>
      <c r="U41" t="s">
        <v>4485</v>
      </c>
      <c r="V41" t="s">
        <v>4486</v>
      </c>
      <c r="W41" t="s">
        <v>4487</v>
      </c>
      <c r="X41">
        <v>0.11186400000000001</v>
      </c>
      <c r="Y41">
        <f t="shared" si="42"/>
        <v>21</v>
      </c>
      <c r="Z41">
        <f t="shared" ca="1" si="6"/>
        <v>0.76729199999999997</v>
      </c>
      <c r="AA41">
        <f t="shared" ca="1" si="7"/>
        <v>0.75815100000000002</v>
      </c>
      <c r="AB41">
        <f t="shared" ca="1" si="8"/>
        <v>243166</v>
      </c>
      <c r="AC41">
        <f t="shared" ca="1" si="9"/>
        <v>490737</v>
      </c>
      <c r="AD41" t="s">
        <v>777</v>
      </c>
      <c r="AE41">
        <v>697.95899999999995</v>
      </c>
      <c r="AF41" t="s">
        <v>25</v>
      </c>
      <c r="AG41" t="s">
        <v>757</v>
      </c>
      <c r="AH41" t="s">
        <v>27</v>
      </c>
      <c r="AI41">
        <v>0.76028700000000005</v>
      </c>
      <c r="AJ41" t="s">
        <v>28</v>
      </c>
      <c r="AK41">
        <v>247865</v>
      </c>
      <c r="AL41" t="s">
        <v>29</v>
      </c>
      <c r="AM41">
        <v>2.0172275055000001E-2</v>
      </c>
      <c r="AN41" t="s">
        <v>30</v>
      </c>
      <c r="AO41">
        <v>5000</v>
      </c>
      <c r="AP41" t="s">
        <v>923</v>
      </c>
      <c r="AQ41">
        <v>5000</v>
      </c>
      <c r="AR41" t="s">
        <v>778</v>
      </c>
      <c r="AS41" t="s">
        <v>954</v>
      </c>
      <c r="AT41" t="s">
        <v>955</v>
      </c>
      <c r="AU41" t="s">
        <v>956</v>
      </c>
      <c r="AV41">
        <v>9.3325500000000006E-2</v>
      </c>
      <c r="AW41">
        <f t="shared" si="43"/>
        <v>21</v>
      </c>
      <c r="AX41">
        <f t="shared" ca="1" si="10"/>
        <v>0.78265600000000002</v>
      </c>
      <c r="AY41">
        <f t="shared" ca="1" si="11"/>
        <v>0.77602800000000005</v>
      </c>
      <c r="AZ41">
        <f t="shared" ca="1" si="12"/>
        <v>251100</v>
      </c>
      <c r="BA41">
        <f t="shared" ca="1" si="13"/>
        <v>500313</v>
      </c>
      <c r="BB41" t="s">
        <v>777</v>
      </c>
      <c r="BC41">
        <v>655.82100000000003</v>
      </c>
      <c r="BD41" t="s">
        <v>25</v>
      </c>
      <c r="BE41" t="s">
        <v>757</v>
      </c>
      <c r="BF41" t="s">
        <v>27</v>
      </c>
      <c r="BG41">
        <v>0.77798999999999996</v>
      </c>
      <c r="BH41" t="s">
        <v>28</v>
      </c>
      <c r="BI41">
        <v>251922</v>
      </c>
      <c r="BJ41" t="s">
        <v>29</v>
      </c>
      <c r="BK41">
        <v>5.9542222515E-2</v>
      </c>
      <c r="BL41" t="s">
        <v>30</v>
      </c>
      <c r="BM41">
        <v>15000</v>
      </c>
      <c r="BN41" t="s">
        <v>923</v>
      </c>
      <c r="BO41">
        <v>15000</v>
      </c>
      <c r="BP41" t="s">
        <v>778</v>
      </c>
      <c r="BQ41" t="s">
        <v>1552</v>
      </c>
      <c r="BR41" t="s">
        <v>1553</v>
      </c>
      <c r="BS41" t="s">
        <v>1554</v>
      </c>
      <c r="BT41">
        <v>6.4394800000000002E-2</v>
      </c>
      <c r="BU41">
        <f t="shared" si="44"/>
        <v>21</v>
      </c>
      <c r="BV41">
        <f t="shared" ca="1" si="14"/>
        <v>0.77591399999999999</v>
      </c>
      <c r="BW41">
        <f t="shared" ca="1" si="15"/>
        <v>0.77388699999999999</v>
      </c>
      <c r="BX41">
        <f t="shared" ca="1" si="16"/>
        <v>250773</v>
      </c>
      <c r="BY41">
        <f t="shared" ca="1" si="17"/>
        <v>500313</v>
      </c>
      <c r="BZ41" t="s">
        <v>777</v>
      </c>
      <c r="CA41">
        <v>665.12300000000005</v>
      </c>
      <c r="CB41" t="s">
        <v>25</v>
      </c>
      <c r="CC41" t="s">
        <v>757</v>
      </c>
      <c r="CD41" t="s">
        <v>27</v>
      </c>
      <c r="CE41">
        <v>0.77656599999999998</v>
      </c>
      <c r="CF41" t="s">
        <v>28</v>
      </c>
      <c r="CG41">
        <v>249311</v>
      </c>
      <c r="CH41" t="s">
        <v>29</v>
      </c>
      <c r="CI41">
        <v>0.100276475085</v>
      </c>
      <c r="CJ41" t="s">
        <v>30</v>
      </c>
      <c r="CK41">
        <v>25000</v>
      </c>
      <c r="CL41" t="s">
        <v>923</v>
      </c>
      <c r="CM41">
        <v>25000</v>
      </c>
      <c r="CN41" t="s">
        <v>778</v>
      </c>
      <c r="CO41" t="s">
        <v>2131</v>
      </c>
      <c r="CP41" t="s">
        <v>2132</v>
      </c>
      <c r="CQ41" t="s">
        <v>2133</v>
      </c>
      <c r="CR41">
        <v>7.1399500000000005E-2</v>
      </c>
      <c r="CS41">
        <f t="shared" si="45"/>
        <v>21</v>
      </c>
      <c r="CT41">
        <f t="shared" ca="1" si="18"/>
        <v>0.77912999999999999</v>
      </c>
      <c r="CU41">
        <f t="shared" ca="1" si="19"/>
        <v>0.777424</v>
      </c>
      <c r="CV41">
        <f t="shared" ca="1" si="20"/>
        <v>252040</v>
      </c>
      <c r="CW41">
        <f t="shared" ca="1" si="21"/>
        <v>501012</v>
      </c>
      <c r="CX41" t="s">
        <v>777</v>
      </c>
      <c r="CY41">
        <v>668.72900000000004</v>
      </c>
      <c r="CZ41" t="s">
        <v>25</v>
      </c>
      <c r="DA41" t="s">
        <v>757</v>
      </c>
      <c r="DB41" t="s">
        <v>27</v>
      </c>
      <c r="DC41">
        <v>0.77725999999999995</v>
      </c>
      <c r="DD41" t="s">
        <v>28</v>
      </c>
      <c r="DE41">
        <v>247524</v>
      </c>
      <c r="DF41" t="s">
        <v>29</v>
      </c>
      <c r="DG41">
        <v>0.14140052911500001</v>
      </c>
      <c r="DH41" t="s">
        <v>30</v>
      </c>
      <c r="DI41">
        <v>35000</v>
      </c>
      <c r="DJ41" t="s">
        <v>923</v>
      </c>
      <c r="DK41">
        <v>35000</v>
      </c>
      <c r="DL41" t="s">
        <v>778</v>
      </c>
      <c r="DM41" t="s">
        <v>2726</v>
      </c>
      <c r="DN41" t="s">
        <v>2727</v>
      </c>
      <c r="DO41" t="s">
        <v>2728</v>
      </c>
      <c r="DP41">
        <v>7.6083200000000004E-2</v>
      </c>
      <c r="DQ41">
        <v>21</v>
      </c>
      <c r="DR41">
        <f t="shared" ca="1" si="22"/>
        <v>0.77579699999999996</v>
      </c>
      <c r="DS41">
        <f t="shared" ca="1" si="23"/>
        <v>0.77738700000000005</v>
      </c>
      <c r="DT41">
        <f t="shared" ca="1" si="24"/>
        <v>250013</v>
      </c>
      <c r="DU41">
        <f t="shared" ca="1" si="25"/>
        <v>500313</v>
      </c>
      <c r="DV41" t="s">
        <v>777</v>
      </c>
      <c r="DW41">
        <v>662.36</v>
      </c>
      <c r="DX41" t="s">
        <v>25</v>
      </c>
      <c r="DY41" t="s">
        <v>757</v>
      </c>
      <c r="DZ41" t="s">
        <v>27</v>
      </c>
      <c r="EA41">
        <v>0.78003100000000003</v>
      </c>
      <c r="EB41" t="s">
        <v>28</v>
      </c>
      <c r="EC41">
        <v>248132</v>
      </c>
      <c r="ED41" t="s">
        <v>29</v>
      </c>
      <c r="EE41">
        <v>0.18135517876500001</v>
      </c>
      <c r="EF41" t="s">
        <v>30</v>
      </c>
      <c r="EG41">
        <v>45000</v>
      </c>
      <c r="EH41" t="s">
        <v>923</v>
      </c>
      <c r="EI41">
        <v>45000</v>
      </c>
      <c r="EJ41" t="s">
        <v>778</v>
      </c>
      <c r="EK41" t="s">
        <v>3314</v>
      </c>
      <c r="EL41" t="s">
        <v>3315</v>
      </c>
      <c r="EM41" t="s">
        <v>3316</v>
      </c>
      <c r="EN41">
        <v>7.6512800000000006E-2</v>
      </c>
      <c r="EO41">
        <v>21</v>
      </c>
      <c r="EP41">
        <f t="shared" ca="1" si="26"/>
        <v>0.77086500000000002</v>
      </c>
      <c r="EQ41">
        <f t="shared" ca="1" si="27"/>
        <v>0.77512300000000001</v>
      </c>
      <c r="ER41">
        <f t="shared" ca="1" si="28"/>
        <v>250728</v>
      </c>
      <c r="ES41">
        <f t="shared" ca="1" si="29"/>
        <v>498986</v>
      </c>
      <c r="ET41" t="s">
        <v>777</v>
      </c>
      <c r="EU41">
        <v>663.12900000000002</v>
      </c>
      <c r="EV41" t="s">
        <v>25</v>
      </c>
      <c r="EW41" t="s">
        <v>757</v>
      </c>
      <c r="EX41" t="s">
        <v>27</v>
      </c>
      <c r="EY41">
        <v>0.77656400000000003</v>
      </c>
      <c r="EZ41" t="s">
        <v>28</v>
      </c>
      <c r="FA41">
        <v>250062</v>
      </c>
      <c r="FB41" t="s">
        <v>29</v>
      </c>
      <c r="FC41">
        <v>0.219945523305</v>
      </c>
      <c r="FD41" t="s">
        <v>30</v>
      </c>
      <c r="FE41">
        <v>55000</v>
      </c>
      <c r="FF41" t="s">
        <v>923</v>
      </c>
      <c r="FG41">
        <v>55000</v>
      </c>
      <c r="FH41" t="s">
        <v>778</v>
      </c>
      <c r="FI41" t="s">
        <v>3899</v>
      </c>
      <c r="FJ41" t="s">
        <v>3900</v>
      </c>
      <c r="FK41" t="s">
        <v>3901</v>
      </c>
      <c r="FL41">
        <v>6.7095000000000002E-2</v>
      </c>
      <c r="FM41">
        <v>21</v>
      </c>
      <c r="FN41">
        <f t="shared" ca="1" si="30"/>
        <v>0.78072699999999995</v>
      </c>
      <c r="FO41">
        <f t="shared" ca="1" si="31"/>
        <v>0.71502900000000003</v>
      </c>
      <c r="FP41">
        <f t="shared" ca="1" si="32"/>
        <v>238640</v>
      </c>
      <c r="FQ41">
        <f t="shared" ca="1" si="33"/>
        <v>500310</v>
      </c>
      <c r="FR41" t="s">
        <v>777</v>
      </c>
      <c r="FS41">
        <v>652.43499999999995</v>
      </c>
      <c r="FT41" t="s">
        <v>25</v>
      </c>
      <c r="FU41" t="s">
        <v>757</v>
      </c>
      <c r="FV41" t="s">
        <v>27</v>
      </c>
      <c r="FW41">
        <v>0.78256000000000003</v>
      </c>
      <c r="FX41" t="s">
        <v>28</v>
      </c>
      <c r="FY41">
        <v>250281</v>
      </c>
      <c r="FZ41" t="s">
        <v>29</v>
      </c>
      <c r="GA41">
        <v>3.9955144649999998E-3</v>
      </c>
      <c r="GB41" t="s">
        <v>30</v>
      </c>
      <c r="GC41">
        <v>1000</v>
      </c>
      <c r="GD41" t="s">
        <v>923</v>
      </c>
      <c r="GE41">
        <v>1000</v>
      </c>
      <c r="GF41" t="s">
        <v>778</v>
      </c>
      <c r="GG41" t="s">
        <v>5077</v>
      </c>
      <c r="GH41" t="s">
        <v>5078</v>
      </c>
      <c r="GI41" t="s">
        <v>5079</v>
      </c>
      <c r="GJ41">
        <v>8.7810299999999994E-2</v>
      </c>
      <c r="GK41">
        <v>21</v>
      </c>
      <c r="GL41">
        <f t="shared" ca="1" si="34"/>
        <v>0.77451199999999998</v>
      </c>
      <c r="GM41">
        <f t="shared" ca="1" si="35"/>
        <v>0.77920400000000001</v>
      </c>
      <c r="GN41">
        <f t="shared" ca="1" si="36"/>
        <v>248465</v>
      </c>
      <c r="GO41">
        <f t="shared" ca="1" si="37"/>
        <v>501536</v>
      </c>
      <c r="GP41" t="s">
        <v>777</v>
      </c>
      <c r="GQ41">
        <v>672.95799999999997</v>
      </c>
      <c r="GR41" t="s">
        <v>25</v>
      </c>
      <c r="GS41" t="s">
        <v>757</v>
      </c>
      <c r="GT41" t="s">
        <v>27</v>
      </c>
      <c r="GU41">
        <v>0.76959</v>
      </c>
      <c r="GV41" t="s">
        <v>28</v>
      </c>
      <c r="GW41">
        <v>250895</v>
      </c>
      <c r="GX41" t="s">
        <v>29</v>
      </c>
      <c r="GY41">
        <v>3.9857248785E-2</v>
      </c>
      <c r="GZ41" t="s">
        <v>30</v>
      </c>
      <c r="HA41">
        <v>10000</v>
      </c>
      <c r="HB41" t="s">
        <v>923</v>
      </c>
      <c r="HC41">
        <v>10000</v>
      </c>
      <c r="HD41" t="s">
        <v>778</v>
      </c>
      <c r="HE41" t="s">
        <v>5281</v>
      </c>
      <c r="HF41" t="s">
        <v>5282</v>
      </c>
      <c r="HG41" t="s">
        <v>5283</v>
      </c>
      <c r="HH41">
        <v>6.8618100000000001E-2</v>
      </c>
      <c r="HI41">
        <v>21</v>
      </c>
      <c r="HJ41">
        <f t="shared" ca="1" si="38"/>
        <v>0.77462399999999998</v>
      </c>
      <c r="HK41">
        <f t="shared" ca="1" si="39"/>
        <v>0.77721899999999999</v>
      </c>
      <c r="HL41">
        <f t="shared" ca="1" si="40"/>
        <v>251037</v>
      </c>
      <c r="HM41">
        <f t="shared" ca="1" si="41"/>
        <v>499189</v>
      </c>
      <c r="HN41" t="s">
        <v>777</v>
      </c>
      <c r="HO41">
        <v>661.3</v>
      </c>
      <c r="HP41" t="s">
        <v>25</v>
      </c>
      <c r="HQ41" t="s">
        <v>757</v>
      </c>
      <c r="HR41" t="s">
        <v>27</v>
      </c>
      <c r="HS41">
        <v>0.77700100000000005</v>
      </c>
      <c r="HT41" t="s">
        <v>28</v>
      </c>
      <c r="HU41">
        <v>250472</v>
      </c>
      <c r="HV41" t="s">
        <v>29</v>
      </c>
      <c r="HW41">
        <v>0.259510371495</v>
      </c>
      <c r="HX41" t="s">
        <v>30</v>
      </c>
      <c r="HY41">
        <v>65000</v>
      </c>
      <c r="HZ41" t="s">
        <v>923</v>
      </c>
      <c r="IA41">
        <v>65000</v>
      </c>
      <c r="IB41" t="s">
        <v>778</v>
      </c>
      <c r="IC41" t="s">
        <v>5865</v>
      </c>
      <c r="ID41" t="s">
        <v>5866</v>
      </c>
      <c r="IE41" t="s">
        <v>5867</v>
      </c>
      <c r="IF41">
        <v>6.8621000000000001E-2</v>
      </c>
    </row>
    <row r="42" spans="1:240">
      <c r="A42">
        <v>22</v>
      </c>
      <c r="B42">
        <f t="shared" ca="1" si="2"/>
        <v>0.79325400000000001</v>
      </c>
      <c r="C42">
        <f t="shared" ca="1" si="3"/>
        <v>0.787219</v>
      </c>
      <c r="D42">
        <f t="shared" ca="1" si="4"/>
        <v>254420</v>
      </c>
      <c r="E42">
        <f t="shared" ca="1" si="5"/>
        <v>500312</v>
      </c>
      <c r="F42" t="s">
        <v>782</v>
      </c>
      <c r="G42">
        <v>351.85</v>
      </c>
      <c r="H42" t="s">
        <v>25</v>
      </c>
      <c r="I42" t="s">
        <v>36</v>
      </c>
      <c r="J42" t="s">
        <v>27</v>
      </c>
      <c r="K42">
        <v>0.75980800000000004</v>
      </c>
      <c r="L42" t="s">
        <v>28</v>
      </c>
      <c r="M42">
        <v>492305</v>
      </c>
      <c r="N42" t="s">
        <v>29</v>
      </c>
      <c r="O42">
        <v>6.0937789999999997E-3</v>
      </c>
      <c r="P42" t="s">
        <v>30</v>
      </c>
      <c r="Q42">
        <v>3000</v>
      </c>
      <c r="R42" t="s">
        <v>923</v>
      </c>
      <c r="S42">
        <v>3000</v>
      </c>
      <c r="T42" t="s">
        <v>783</v>
      </c>
      <c r="U42" t="s">
        <v>4488</v>
      </c>
      <c r="V42" t="s">
        <v>4489</v>
      </c>
      <c r="W42" t="s">
        <v>4490</v>
      </c>
      <c r="X42">
        <v>9.5961500000000005E-2</v>
      </c>
      <c r="Y42">
        <f t="shared" si="42"/>
        <v>22</v>
      </c>
      <c r="Z42">
        <f t="shared" ca="1" si="6"/>
        <v>0.78459000000000001</v>
      </c>
      <c r="AA42">
        <f t="shared" ca="1" si="7"/>
        <v>0.79306200000000004</v>
      </c>
      <c r="AB42">
        <f t="shared" ca="1" si="8"/>
        <v>252749</v>
      </c>
      <c r="AC42">
        <f t="shared" ca="1" si="9"/>
        <v>500312</v>
      </c>
      <c r="AD42" t="s">
        <v>782</v>
      </c>
      <c r="AE42">
        <v>325.892</v>
      </c>
      <c r="AF42" t="s">
        <v>25</v>
      </c>
      <c r="AG42" t="s">
        <v>36</v>
      </c>
      <c r="AH42" t="s">
        <v>27</v>
      </c>
      <c r="AI42">
        <v>0.78314700000000004</v>
      </c>
      <c r="AJ42" t="s">
        <v>28</v>
      </c>
      <c r="AK42">
        <v>500312</v>
      </c>
      <c r="AL42" t="s">
        <v>29</v>
      </c>
      <c r="AM42">
        <v>9.9937735600000004E-3</v>
      </c>
      <c r="AN42" t="s">
        <v>30</v>
      </c>
      <c r="AO42">
        <v>5000</v>
      </c>
      <c r="AP42" t="s">
        <v>923</v>
      </c>
      <c r="AQ42">
        <v>5000</v>
      </c>
      <c r="AR42" t="s">
        <v>783</v>
      </c>
      <c r="AS42" t="s">
        <v>957</v>
      </c>
      <c r="AT42" t="s">
        <v>958</v>
      </c>
      <c r="AU42" t="s">
        <v>959</v>
      </c>
      <c r="AV42">
        <v>7.9635399999999995E-2</v>
      </c>
      <c r="AW42">
        <f t="shared" si="43"/>
        <v>22</v>
      </c>
      <c r="AX42">
        <f t="shared" ca="1" si="10"/>
        <v>0.77278899999999995</v>
      </c>
      <c r="AY42">
        <f t="shared" ca="1" si="11"/>
        <v>0.77381100000000003</v>
      </c>
      <c r="AZ42">
        <f t="shared" ca="1" si="12"/>
        <v>251100</v>
      </c>
      <c r="BA42">
        <f t="shared" ca="1" si="13"/>
        <v>500313</v>
      </c>
      <c r="BB42" t="s">
        <v>782</v>
      </c>
      <c r="BC42">
        <v>326.00599999999997</v>
      </c>
      <c r="BD42" t="s">
        <v>25</v>
      </c>
      <c r="BE42" t="s">
        <v>36</v>
      </c>
      <c r="BF42" t="s">
        <v>27</v>
      </c>
      <c r="BG42">
        <v>0.78045799999999999</v>
      </c>
      <c r="BH42" t="s">
        <v>28</v>
      </c>
      <c r="BI42">
        <v>503589</v>
      </c>
      <c r="BJ42" t="s">
        <v>29</v>
      </c>
      <c r="BK42">
        <v>2.9786222952000001E-2</v>
      </c>
      <c r="BL42" t="s">
        <v>30</v>
      </c>
      <c r="BM42">
        <v>15000</v>
      </c>
      <c r="BN42" t="s">
        <v>923</v>
      </c>
      <c r="BO42">
        <v>15000</v>
      </c>
      <c r="BP42" t="s">
        <v>783</v>
      </c>
      <c r="BQ42" t="s">
        <v>1555</v>
      </c>
      <c r="BR42" t="s">
        <v>1556</v>
      </c>
      <c r="BS42" t="s">
        <v>1557</v>
      </c>
      <c r="BT42">
        <v>7.0568500000000006E-2</v>
      </c>
      <c r="BU42">
        <f t="shared" si="44"/>
        <v>22</v>
      </c>
      <c r="BV42">
        <f t="shared" ca="1" si="14"/>
        <v>0.78247999999999995</v>
      </c>
      <c r="BW42">
        <f t="shared" ca="1" si="15"/>
        <v>0.77644199999999997</v>
      </c>
      <c r="BX42">
        <f t="shared" ca="1" si="16"/>
        <v>250284</v>
      </c>
      <c r="BY42">
        <f t="shared" ca="1" si="17"/>
        <v>501291</v>
      </c>
      <c r="BZ42" t="s">
        <v>782</v>
      </c>
      <c r="CA42">
        <v>333.53</v>
      </c>
      <c r="CB42" t="s">
        <v>25</v>
      </c>
      <c r="CC42" t="s">
        <v>36</v>
      </c>
      <c r="CD42" t="s">
        <v>27</v>
      </c>
      <c r="CE42">
        <v>0.77337</v>
      </c>
      <c r="CF42" t="s">
        <v>28</v>
      </c>
      <c r="CG42">
        <v>501291</v>
      </c>
      <c r="CH42" t="s">
        <v>29</v>
      </c>
      <c r="CI42">
        <v>4.9871217936000002E-2</v>
      </c>
      <c r="CJ42" t="s">
        <v>30</v>
      </c>
      <c r="CK42">
        <v>25000</v>
      </c>
      <c r="CL42" t="s">
        <v>923</v>
      </c>
      <c r="CM42">
        <v>25000</v>
      </c>
      <c r="CN42" t="s">
        <v>783</v>
      </c>
      <c r="CO42" t="s">
        <v>2134</v>
      </c>
      <c r="CP42" t="s">
        <v>2135</v>
      </c>
      <c r="CQ42" t="s">
        <v>2136</v>
      </c>
      <c r="CR42">
        <v>8.3141999999999994E-2</v>
      </c>
      <c r="CS42">
        <f t="shared" si="45"/>
        <v>22</v>
      </c>
      <c r="CT42">
        <f t="shared" ca="1" si="18"/>
        <v>0.77882799999999996</v>
      </c>
      <c r="CU42">
        <f t="shared" ca="1" si="19"/>
        <v>0.77378400000000003</v>
      </c>
      <c r="CV42">
        <f t="shared" ca="1" si="20"/>
        <v>249242</v>
      </c>
      <c r="CW42">
        <f t="shared" ca="1" si="21"/>
        <v>501712</v>
      </c>
      <c r="CX42" t="s">
        <v>782</v>
      </c>
      <c r="CY42">
        <v>334.774</v>
      </c>
      <c r="CZ42" t="s">
        <v>25</v>
      </c>
      <c r="DA42" t="s">
        <v>36</v>
      </c>
      <c r="DB42" t="s">
        <v>27</v>
      </c>
      <c r="DC42">
        <v>0.77053000000000005</v>
      </c>
      <c r="DD42" t="s">
        <v>28</v>
      </c>
      <c r="DE42">
        <v>503118</v>
      </c>
      <c r="DF42" t="s">
        <v>29</v>
      </c>
      <c r="DG42">
        <v>6.9566190464000005E-2</v>
      </c>
      <c r="DH42" t="s">
        <v>30</v>
      </c>
      <c r="DI42">
        <v>35000</v>
      </c>
      <c r="DJ42" t="s">
        <v>923</v>
      </c>
      <c r="DK42">
        <v>35000</v>
      </c>
      <c r="DL42" t="s">
        <v>783</v>
      </c>
      <c r="DM42" t="s">
        <v>2687</v>
      </c>
      <c r="DN42" t="s">
        <v>2729</v>
      </c>
      <c r="DO42" t="s">
        <v>2730</v>
      </c>
      <c r="DP42">
        <v>8.3257499999999998E-2</v>
      </c>
      <c r="DQ42">
        <v>22</v>
      </c>
      <c r="DR42">
        <f t="shared" ca="1" si="22"/>
        <v>0.78164500000000003</v>
      </c>
      <c r="DS42">
        <f t="shared" ca="1" si="23"/>
        <v>0.77393800000000001</v>
      </c>
      <c r="DT42">
        <f t="shared" ca="1" si="24"/>
        <v>250827</v>
      </c>
      <c r="DU42">
        <f t="shared" ca="1" si="25"/>
        <v>501400</v>
      </c>
      <c r="DV42" t="s">
        <v>782</v>
      </c>
      <c r="DW42">
        <v>333.39800000000002</v>
      </c>
      <c r="DX42" t="s">
        <v>25</v>
      </c>
      <c r="DY42" t="s">
        <v>36</v>
      </c>
      <c r="DZ42" t="s">
        <v>27</v>
      </c>
      <c r="EA42">
        <v>0.77343899999999999</v>
      </c>
      <c r="EB42" t="s">
        <v>28</v>
      </c>
      <c r="EC42">
        <v>501400</v>
      </c>
      <c r="ED42" t="s">
        <v>29</v>
      </c>
      <c r="EE42">
        <v>8.9748662312000002E-2</v>
      </c>
      <c r="EF42" t="s">
        <v>30</v>
      </c>
      <c r="EG42">
        <v>45000</v>
      </c>
      <c r="EH42" t="s">
        <v>923</v>
      </c>
      <c r="EI42">
        <v>45000</v>
      </c>
      <c r="EJ42" t="s">
        <v>783</v>
      </c>
      <c r="EK42" t="s">
        <v>1343</v>
      </c>
      <c r="EL42" t="s">
        <v>3317</v>
      </c>
      <c r="EM42" t="s">
        <v>3318</v>
      </c>
      <c r="EN42">
        <v>8.1262000000000001E-2</v>
      </c>
      <c r="EO42">
        <v>22</v>
      </c>
      <c r="EP42">
        <f t="shared" ca="1" si="26"/>
        <v>0.77902199999999999</v>
      </c>
      <c r="EQ42">
        <f t="shared" ca="1" si="27"/>
        <v>0.77404799999999996</v>
      </c>
      <c r="ER42">
        <f t="shared" ca="1" si="28"/>
        <v>250506</v>
      </c>
      <c r="ES42">
        <f t="shared" ca="1" si="29"/>
        <v>501648</v>
      </c>
      <c r="ET42" t="s">
        <v>782</v>
      </c>
      <c r="EU42">
        <v>333.36599999999999</v>
      </c>
      <c r="EV42" t="s">
        <v>25</v>
      </c>
      <c r="EW42" t="s">
        <v>36</v>
      </c>
      <c r="EX42" t="s">
        <v>27</v>
      </c>
      <c r="EY42">
        <v>0.77328600000000003</v>
      </c>
      <c r="EZ42" t="s">
        <v>28</v>
      </c>
      <c r="FA42">
        <v>501648</v>
      </c>
      <c r="FB42" t="s">
        <v>29</v>
      </c>
      <c r="FC42">
        <v>0.10963863456800001</v>
      </c>
      <c r="FD42" t="s">
        <v>30</v>
      </c>
      <c r="FE42">
        <v>55000</v>
      </c>
      <c r="FF42" t="s">
        <v>923</v>
      </c>
      <c r="FG42">
        <v>55000</v>
      </c>
      <c r="FH42" t="s">
        <v>783</v>
      </c>
      <c r="FI42" t="s">
        <v>3902</v>
      </c>
      <c r="FJ42" t="s">
        <v>3903</v>
      </c>
      <c r="FK42" t="s">
        <v>3904</v>
      </c>
      <c r="FL42">
        <v>8.0074400000000004E-2</v>
      </c>
      <c r="FM42">
        <v>22</v>
      </c>
      <c r="FN42">
        <f t="shared" ca="1" si="30"/>
        <v>0.829739</v>
      </c>
      <c r="FO42">
        <f t="shared" ca="1" si="31"/>
        <v>0.82268699999999995</v>
      </c>
      <c r="FP42">
        <f t="shared" ca="1" si="32"/>
        <v>250281</v>
      </c>
      <c r="FQ42">
        <f t="shared" ca="1" si="33"/>
        <v>500309</v>
      </c>
      <c r="FR42" t="s">
        <v>782</v>
      </c>
      <c r="FS42">
        <v>348.79599999999999</v>
      </c>
      <c r="FT42" t="s">
        <v>25</v>
      </c>
      <c r="FU42" t="s">
        <v>36</v>
      </c>
      <c r="FV42" t="s">
        <v>27</v>
      </c>
      <c r="FW42">
        <v>0.75700299999999998</v>
      </c>
      <c r="FX42" t="s">
        <v>28</v>
      </c>
      <c r="FY42">
        <v>500304</v>
      </c>
      <c r="FZ42" t="s">
        <v>29</v>
      </c>
      <c r="GA42">
        <v>1.9987847120000002E-3</v>
      </c>
      <c r="GB42" t="s">
        <v>30</v>
      </c>
      <c r="GC42">
        <v>1000</v>
      </c>
      <c r="GD42" t="s">
        <v>923</v>
      </c>
      <c r="GE42">
        <v>1000</v>
      </c>
      <c r="GF42" t="s">
        <v>783</v>
      </c>
      <c r="GG42" t="s">
        <v>5080</v>
      </c>
      <c r="GH42" t="s">
        <v>5081</v>
      </c>
      <c r="GI42" t="s">
        <v>5082</v>
      </c>
      <c r="GJ42">
        <v>6.6526600000000005E-2</v>
      </c>
      <c r="GK42">
        <v>22</v>
      </c>
      <c r="GL42">
        <f t="shared" ca="1" si="34"/>
        <v>0.78378199999999998</v>
      </c>
      <c r="GM42">
        <f t="shared" ca="1" si="35"/>
        <v>0.77012199999999997</v>
      </c>
      <c r="GN42">
        <f t="shared" ca="1" si="36"/>
        <v>253373</v>
      </c>
      <c r="GO42">
        <f t="shared" ca="1" si="37"/>
        <v>499095</v>
      </c>
      <c r="GP42" t="s">
        <v>782</v>
      </c>
      <c r="GQ42">
        <v>327.88799999999998</v>
      </c>
      <c r="GR42" t="s">
        <v>25</v>
      </c>
      <c r="GS42" t="s">
        <v>36</v>
      </c>
      <c r="GT42" t="s">
        <v>27</v>
      </c>
      <c r="GU42">
        <v>0.78170899999999999</v>
      </c>
      <c r="GV42" t="s">
        <v>28</v>
      </c>
      <c r="GW42">
        <v>499096</v>
      </c>
      <c r="GX42" t="s">
        <v>29</v>
      </c>
      <c r="GY42">
        <v>2.0036236552E-2</v>
      </c>
      <c r="GZ42" t="s">
        <v>30</v>
      </c>
      <c r="HA42">
        <v>10000</v>
      </c>
      <c r="HB42" t="s">
        <v>923</v>
      </c>
      <c r="HC42">
        <v>10000</v>
      </c>
      <c r="HD42" t="s">
        <v>783</v>
      </c>
      <c r="HE42" t="s">
        <v>5284</v>
      </c>
      <c r="HF42" t="s">
        <v>5285</v>
      </c>
      <c r="HG42" t="s">
        <v>5286</v>
      </c>
      <c r="HH42">
        <v>6.99491E-2</v>
      </c>
      <c r="HI42">
        <v>22</v>
      </c>
      <c r="HJ42">
        <f t="shared" ca="1" si="38"/>
        <v>0.77674500000000002</v>
      </c>
      <c r="HK42">
        <f t="shared" ca="1" si="39"/>
        <v>0.77324800000000005</v>
      </c>
      <c r="HL42">
        <f t="shared" ca="1" si="40"/>
        <v>250284</v>
      </c>
      <c r="HM42">
        <f t="shared" ca="1" si="41"/>
        <v>501442</v>
      </c>
      <c r="HN42" t="s">
        <v>782</v>
      </c>
      <c r="HO42">
        <v>335.22399999999999</v>
      </c>
      <c r="HP42" t="s">
        <v>25</v>
      </c>
      <c r="HQ42" t="s">
        <v>36</v>
      </c>
      <c r="HR42" t="s">
        <v>27</v>
      </c>
      <c r="HS42">
        <v>0.77216700000000005</v>
      </c>
      <c r="HT42" t="s">
        <v>28</v>
      </c>
      <c r="HU42">
        <v>500313</v>
      </c>
      <c r="HV42" t="s">
        <v>29</v>
      </c>
      <c r="HW42">
        <v>0.12991860627999999</v>
      </c>
      <c r="HX42" t="s">
        <v>30</v>
      </c>
      <c r="HY42">
        <v>65000</v>
      </c>
      <c r="HZ42" t="s">
        <v>923</v>
      </c>
      <c r="IA42">
        <v>65000</v>
      </c>
      <c r="IB42" t="s">
        <v>783</v>
      </c>
      <c r="IC42" t="s">
        <v>5868</v>
      </c>
      <c r="ID42" t="s">
        <v>5869</v>
      </c>
      <c r="IE42" t="s">
        <v>5870</v>
      </c>
      <c r="IF42">
        <v>7.9207100000000003E-2</v>
      </c>
    </row>
    <row r="43" spans="1:240">
      <c r="A43">
        <v>23</v>
      </c>
      <c r="B43">
        <f t="shared" ca="1" si="2"/>
        <v>0.77349599999999996</v>
      </c>
      <c r="C43">
        <f t="shared" ca="1" si="3"/>
        <v>0.74974300000000005</v>
      </c>
      <c r="D43">
        <f t="shared" ca="1" si="4"/>
        <v>250283</v>
      </c>
      <c r="E43">
        <f t="shared" ca="1" si="5"/>
        <v>492307</v>
      </c>
      <c r="F43" t="s">
        <v>787</v>
      </c>
      <c r="G43">
        <v>676.45</v>
      </c>
      <c r="H43" t="s">
        <v>25</v>
      </c>
      <c r="I43" t="s">
        <v>757</v>
      </c>
      <c r="J43" t="s">
        <v>27</v>
      </c>
      <c r="K43">
        <v>0.77476400000000001</v>
      </c>
      <c r="L43" t="s">
        <v>28</v>
      </c>
      <c r="M43">
        <v>246278</v>
      </c>
      <c r="N43" t="s">
        <v>29</v>
      </c>
      <c r="O43">
        <v>1.2181345125E-2</v>
      </c>
      <c r="P43" t="s">
        <v>30</v>
      </c>
      <c r="Q43">
        <v>3000</v>
      </c>
      <c r="R43" t="s">
        <v>923</v>
      </c>
      <c r="S43">
        <v>3000</v>
      </c>
      <c r="T43" t="s">
        <v>788</v>
      </c>
      <c r="U43" t="s">
        <v>4485</v>
      </c>
      <c r="V43" t="s">
        <v>4486</v>
      </c>
      <c r="W43" t="s">
        <v>4487</v>
      </c>
      <c r="X43">
        <v>0.11186400000000001</v>
      </c>
      <c r="Y43">
        <f t="shared" si="42"/>
        <v>23</v>
      </c>
      <c r="Z43">
        <f t="shared" ca="1" si="6"/>
        <v>0.77926899999999999</v>
      </c>
      <c r="AA43">
        <f t="shared" ca="1" si="7"/>
        <v>0.74224500000000004</v>
      </c>
      <c r="AB43">
        <f t="shared" ca="1" si="8"/>
        <v>250283</v>
      </c>
      <c r="AC43">
        <f t="shared" ca="1" si="9"/>
        <v>495478</v>
      </c>
      <c r="AD43" t="s">
        <v>787</v>
      </c>
      <c r="AE43">
        <v>697.95899999999995</v>
      </c>
      <c r="AF43" t="s">
        <v>25</v>
      </c>
      <c r="AG43" t="s">
        <v>757</v>
      </c>
      <c r="AH43" t="s">
        <v>27</v>
      </c>
      <c r="AI43">
        <v>0.76028700000000005</v>
      </c>
      <c r="AJ43" t="s">
        <v>28</v>
      </c>
      <c r="AK43">
        <v>247865</v>
      </c>
      <c r="AL43" t="s">
        <v>29</v>
      </c>
      <c r="AM43">
        <v>2.0172275055000001E-2</v>
      </c>
      <c r="AN43" t="s">
        <v>30</v>
      </c>
      <c r="AO43">
        <v>5000</v>
      </c>
      <c r="AP43" t="s">
        <v>923</v>
      </c>
      <c r="AQ43">
        <v>5000</v>
      </c>
      <c r="AR43" t="s">
        <v>788</v>
      </c>
      <c r="AS43" t="s">
        <v>954</v>
      </c>
      <c r="AT43" t="s">
        <v>955</v>
      </c>
      <c r="AU43" t="s">
        <v>956</v>
      </c>
      <c r="AV43">
        <v>9.3325500000000006E-2</v>
      </c>
      <c r="AW43">
        <f t="shared" si="43"/>
        <v>23</v>
      </c>
      <c r="AX43">
        <f t="shared" ca="1" si="10"/>
        <v>0.78130299999999997</v>
      </c>
      <c r="AY43">
        <f t="shared" ca="1" si="11"/>
        <v>0.77454100000000004</v>
      </c>
      <c r="AZ43">
        <f t="shared" ca="1" si="12"/>
        <v>247865</v>
      </c>
      <c r="BA43">
        <f t="shared" ca="1" si="13"/>
        <v>497080</v>
      </c>
      <c r="BB43" t="s">
        <v>787</v>
      </c>
      <c r="BC43">
        <v>655.82100000000003</v>
      </c>
      <c r="BD43" t="s">
        <v>25</v>
      </c>
      <c r="BE43" t="s">
        <v>757</v>
      </c>
      <c r="BF43" t="s">
        <v>27</v>
      </c>
      <c r="BG43">
        <v>0.77798999999999996</v>
      </c>
      <c r="BH43" t="s">
        <v>28</v>
      </c>
      <c r="BI43">
        <v>251922</v>
      </c>
      <c r="BJ43" t="s">
        <v>29</v>
      </c>
      <c r="BK43">
        <v>5.9542222515E-2</v>
      </c>
      <c r="BL43" t="s">
        <v>30</v>
      </c>
      <c r="BM43">
        <v>15000</v>
      </c>
      <c r="BN43" t="s">
        <v>923</v>
      </c>
      <c r="BO43">
        <v>15000</v>
      </c>
      <c r="BP43" t="s">
        <v>788</v>
      </c>
      <c r="BQ43" t="s">
        <v>1552</v>
      </c>
      <c r="BR43" t="s">
        <v>1553</v>
      </c>
      <c r="BS43" t="s">
        <v>1554</v>
      </c>
      <c r="BT43">
        <v>6.4394800000000002E-2</v>
      </c>
      <c r="BU43">
        <f t="shared" si="44"/>
        <v>23</v>
      </c>
      <c r="BV43">
        <f t="shared" ca="1" si="14"/>
        <v>0.77511399999999997</v>
      </c>
      <c r="BW43">
        <f t="shared" ca="1" si="15"/>
        <v>0.76946999999999999</v>
      </c>
      <c r="BX43">
        <f t="shared" ca="1" si="16"/>
        <v>251757</v>
      </c>
      <c r="BY43">
        <f t="shared" ca="1" si="17"/>
        <v>499339</v>
      </c>
      <c r="BZ43" t="s">
        <v>787</v>
      </c>
      <c r="CA43">
        <v>665.12300000000005</v>
      </c>
      <c r="CB43" t="s">
        <v>25</v>
      </c>
      <c r="CC43" t="s">
        <v>757</v>
      </c>
      <c r="CD43" t="s">
        <v>27</v>
      </c>
      <c r="CE43">
        <v>0.77656599999999998</v>
      </c>
      <c r="CF43" t="s">
        <v>28</v>
      </c>
      <c r="CG43">
        <v>249311</v>
      </c>
      <c r="CH43" t="s">
        <v>29</v>
      </c>
      <c r="CI43">
        <v>0.100276475085</v>
      </c>
      <c r="CJ43" t="s">
        <v>30</v>
      </c>
      <c r="CK43">
        <v>25000</v>
      </c>
      <c r="CL43" t="s">
        <v>923</v>
      </c>
      <c r="CM43">
        <v>25000</v>
      </c>
      <c r="CN43" t="s">
        <v>788</v>
      </c>
      <c r="CO43" t="s">
        <v>2131</v>
      </c>
      <c r="CP43" t="s">
        <v>2132</v>
      </c>
      <c r="CQ43" t="s">
        <v>2133</v>
      </c>
      <c r="CR43">
        <v>7.1399500000000005E-2</v>
      </c>
      <c r="CS43">
        <f t="shared" si="45"/>
        <v>23</v>
      </c>
      <c r="CT43">
        <f t="shared" ca="1" si="18"/>
        <v>0.77558199999999999</v>
      </c>
      <c r="CU43">
        <f t="shared" ca="1" si="19"/>
        <v>0.77378899999999995</v>
      </c>
      <c r="CV43">
        <f t="shared" ca="1" si="20"/>
        <v>251335</v>
      </c>
      <c r="CW43">
        <f t="shared" ca="1" si="21"/>
        <v>501012</v>
      </c>
      <c r="CX43" t="s">
        <v>787</v>
      </c>
      <c r="CY43">
        <v>668.72900000000004</v>
      </c>
      <c r="CZ43" t="s">
        <v>25</v>
      </c>
      <c r="DA43" t="s">
        <v>757</v>
      </c>
      <c r="DB43" t="s">
        <v>27</v>
      </c>
      <c r="DC43">
        <v>0.77725999999999995</v>
      </c>
      <c r="DD43" t="s">
        <v>28</v>
      </c>
      <c r="DE43">
        <v>247524</v>
      </c>
      <c r="DF43" t="s">
        <v>29</v>
      </c>
      <c r="DG43">
        <v>0.14140052911500001</v>
      </c>
      <c r="DH43" t="s">
        <v>30</v>
      </c>
      <c r="DI43">
        <v>35000</v>
      </c>
      <c r="DJ43" t="s">
        <v>923</v>
      </c>
      <c r="DK43">
        <v>35000</v>
      </c>
      <c r="DL43" t="s">
        <v>788</v>
      </c>
      <c r="DM43" t="s">
        <v>2726</v>
      </c>
      <c r="DN43" t="s">
        <v>2727</v>
      </c>
      <c r="DO43" t="s">
        <v>2728</v>
      </c>
      <c r="DP43">
        <v>7.6083200000000004E-2</v>
      </c>
      <c r="DQ43">
        <v>23</v>
      </c>
      <c r="DR43">
        <f t="shared" ca="1" si="22"/>
        <v>0.77920800000000001</v>
      </c>
      <c r="DS43">
        <f t="shared" ca="1" si="23"/>
        <v>0.77729400000000004</v>
      </c>
      <c r="DT43">
        <f t="shared" ca="1" si="24"/>
        <v>250555</v>
      </c>
      <c r="DU43">
        <f t="shared" ca="1" si="25"/>
        <v>500313</v>
      </c>
      <c r="DV43" t="s">
        <v>787</v>
      </c>
      <c r="DW43">
        <v>662.36</v>
      </c>
      <c r="DX43" t="s">
        <v>25</v>
      </c>
      <c r="DY43" t="s">
        <v>757</v>
      </c>
      <c r="DZ43" t="s">
        <v>27</v>
      </c>
      <c r="EA43">
        <v>0.78003100000000003</v>
      </c>
      <c r="EB43" t="s">
        <v>28</v>
      </c>
      <c r="EC43">
        <v>248132</v>
      </c>
      <c r="ED43" t="s">
        <v>29</v>
      </c>
      <c r="EE43">
        <v>0.18135517876500001</v>
      </c>
      <c r="EF43" t="s">
        <v>30</v>
      </c>
      <c r="EG43">
        <v>45000</v>
      </c>
      <c r="EH43" t="s">
        <v>923</v>
      </c>
      <c r="EI43">
        <v>45000</v>
      </c>
      <c r="EJ43" t="s">
        <v>788</v>
      </c>
      <c r="EK43" t="s">
        <v>3314</v>
      </c>
      <c r="EL43" t="s">
        <v>3315</v>
      </c>
      <c r="EM43" t="s">
        <v>3316</v>
      </c>
      <c r="EN43">
        <v>7.6512800000000006E-2</v>
      </c>
      <c r="EO43">
        <v>23</v>
      </c>
      <c r="EP43">
        <f t="shared" ca="1" si="26"/>
        <v>0.77515900000000004</v>
      </c>
      <c r="EQ43">
        <f t="shared" ca="1" si="27"/>
        <v>0.77813200000000005</v>
      </c>
      <c r="ER43">
        <f t="shared" ca="1" si="28"/>
        <v>249179</v>
      </c>
      <c r="ES43">
        <f t="shared" ca="1" si="29"/>
        <v>500313</v>
      </c>
      <c r="ET43" t="s">
        <v>787</v>
      </c>
      <c r="EU43">
        <v>663.12900000000002</v>
      </c>
      <c r="EV43" t="s">
        <v>25</v>
      </c>
      <c r="EW43" t="s">
        <v>757</v>
      </c>
      <c r="EX43" t="s">
        <v>27</v>
      </c>
      <c r="EY43">
        <v>0.77656400000000003</v>
      </c>
      <c r="EZ43" t="s">
        <v>28</v>
      </c>
      <c r="FA43">
        <v>250062</v>
      </c>
      <c r="FB43" t="s">
        <v>29</v>
      </c>
      <c r="FC43">
        <v>0.219945523305</v>
      </c>
      <c r="FD43" t="s">
        <v>30</v>
      </c>
      <c r="FE43">
        <v>55000</v>
      </c>
      <c r="FF43" t="s">
        <v>923</v>
      </c>
      <c r="FG43">
        <v>55000</v>
      </c>
      <c r="FH43" t="s">
        <v>788</v>
      </c>
      <c r="FI43" t="s">
        <v>3899</v>
      </c>
      <c r="FJ43" t="s">
        <v>3900</v>
      </c>
      <c r="FK43" t="s">
        <v>3901</v>
      </c>
      <c r="FL43">
        <v>6.7095000000000002E-2</v>
      </c>
      <c r="FM43">
        <v>23</v>
      </c>
      <c r="FN43">
        <f t="shared" ca="1" si="30"/>
        <v>0.77926700000000004</v>
      </c>
      <c r="FO43">
        <f t="shared" ca="1" si="31"/>
        <v>0.74111199999999999</v>
      </c>
      <c r="FP43">
        <f t="shared" ca="1" si="32"/>
        <v>250281</v>
      </c>
      <c r="FQ43">
        <f t="shared" ca="1" si="33"/>
        <v>500309</v>
      </c>
      <c r="FR43" t="s">
        <v>787</v>
      </c>
      <c r="FS43">
        <v>652.43499999999995</v>
      </c>
      <c r="FT43" t="s">
        <v>25</v>
      </c>
      <c r="FU43" t="s">
        <v>757</v>
      </c>
      <c r="FV43" t="s">
        <v>27</v>
      </c>
      <c r="FW43">
        <v>0.78256000000000003</v>
      </c>
      <c r="FX43" t="s">
        <v>28</v>
      </c>
      <c r="FY43">
        <v>250281</v>
      </c>
      <c r="FZ43" t="s">
        <v>29</v>
      </c>
      <c r="GA43">
        <v>3.9955144649999998E-3</v>
      </c>
      <c r="GB43" t="s">
        <v>30</v>
      </c>
      <c r="GC43">
        <v>1000</v>
      </c>
      <c r="GD43" t="s">
        <v>923</v>
      </c>
      <c r="GE43">
        <v>1000</v>
      </c>
      <c r="GF43" t="s">
        <v>788</v>
      </c>
      <c r="GG43" t="s">
        <v>5077</v>
      </c>
      <c r="GH43" t="s">
        <v>5078</v>
      </c>
      <c r="GI43" t="s">
        <v>5079</v>
      </c>
      <c r="GJ43">
        <v>8.7810299999999994E-2</v>
      </c>
      <c r="GK43">
        <v>23</v>
      </c>
      <c r="GL43">
        <f t="shared" ca="1" si="34"/>
        <v>0.78174200000000005</v>
      </c>
      <c r="GM43">
        <f t="shared" ca="1" si="35"/>
        <v>0.77650600000000003</v>
      </c>
      <c r="GN43">
        <f t="shared" ca="1" si="36"/>
        <v>249674</v>
      </c>
      <c r="GO43">
        <f t="shared" ca="1" si="37"/>
        <v>494285</v>
      </c>
      <c r="GP43" t="s">
        <v>787</v>
      </c>
      <c r="GQ43">
        <v>672.95799999999997</v>
      </c>
      <c r="GR43" t="s">
        <v>25</v>
      </c>
      <c r="GS43" t="s">
        <v>757</v>
      </c>
      <c r="GT43" t="s">
        <v>27</v>
      </c>
      <c r="GU43">
        <v>0.76959</v>
      </c>
      <c r="GV43" t="s">
        <v>28</v>
      </c>
      <c r="GW43">
        <v>250895</v>
      </c>
      <c r="GX43" t="s">
        <v>29</v>
      </c>
      <c r="GY43">
        <v>3.9857248785E-2</v>
      </c>
      <c r="GZ43" t="s">
        <v>30</v>
      </c>
      <c r="HA43">
        <v>10000</v>
      </c>
      <c r="HB43" t="s">
        <v>923</v>
      </c>
      <c r="HC43">
        <v>10000</v>
      </c>
      <c r="HD43" t="s">
        <v>788</v>
      </c>
      <c r="HE43" t="s">
        <v>5281</v>
      </c>
      <c r="HF43" t="s">
        <v>5282</v>
      </c>
      <c r="HG43" t="s">
        <v>5283</v>
      </c>
      <c r="HH43">
        <v>6.8618100000000001E-2</v>
      </c>
      <c r="HI43">
        <v>23</v>
      </c>
      <c r="HJ43">
        <f t="shared" ca="1" si="38"/>
        <v>0.77655200000000002</v>
      </c>
      <c r="HK43">
        <f t="shared" ca="1" si="39"/>
        <v>0.77668199999999998</v>
      </c>
      <c r="HL43">
        <f t="shared" ca="1" si="40"/>
        <v>250660</v>
      </c>
      <c r="HM43">
        <f t="shared" ca="1" si="41"/>
        <v>499938</v>
      </c>
      <c r="HN43" t="s">
        <v>787</v>
      </c>
      <c r="HO43">
        <v>661.3</v>
      </c>
      <c r="HP43" t="s">
        <v>25</v>
      </c>
      <c r="HQ43" t="s">
        <v>757</v>
      </c>
      <c r="HR43" t="s">
        <v>27</v>
      </c>
      <c r="HS43">
        <v>0.77700100000000005</v>
      </c>
      <c r="HT43" t="s">
        <v>28</v>
      </c>
      <c r="HU43">
        <v>250472</v>
      </c>
      <c r="HV43" t="s">
        <v>29</v>
      </c>
      <c r="HW43">
        <v>0.259510371495</v>
      </c>
      <c r="HX43" t="s">
        <v>30</v>
      </c>
      <c r="HY43">
        <v>65000</v>
      </c>
      <c r="HZ43" t="s">
        <v>923</v>
      </c>
      <c r="IA43">
        <v>65000</v>
      </c>
      <c r="IB43" t="s">
        <v>788</v>
      </c>
      <c r="IC43" t="s">
        <v>5865</v>
      </c>
      <c r="ID43" t="s">
        <v>5866</v>
      </c>
      <c r="IE43" t="s">
        <v>5867</v>
      </c>
      <c r="IF43">
        <v>6.8621000000000001E-2</v>
      </c>
    </row>
    <row r="44" spans="1:240">
      <c r="A44">
        <v>24</v>
      </c>
      <c r="B44">
        <f t="shared" ca="1" si="2"/>
        <v>0.74936700000000001</v>
      </c>
      <c r="C44">
        <f t="shared" ca="1" si="3"/>
        <v>0.79473800000000006</v>
      </c>
      <c r="D44">
        <f t="shared" ca="1" si="4"/>
        <v>250283</v>
      </c>
      <c r="E44">
        <f t="shared" ca="1" si="5"/>
        <v>508581</v>
      </c>
      <c r="F44" t="s">
        <v>787</v>
      </c>
      <c r="G44">
        <v>351.85</v>
      </c>
      <c r="H44" t="s">
        <v>25</v>
      </c>
      <c r="I44" t="s">
        <v>36</v>
      </c>
      <c r="J44" t="s">
        <v>27</v>
      </c>
      <c r="K44">
        <v>0.75980800000000004</v>
      </c>
      <c r="L44" t="s">
        <v>28</v>
      </c>
      <c r="M44">
        <v>492305</v>
      </c>
      <c r="N44" t="s">
        <v>29</v>
      </c>
      <c r="O44">
        <v>6.0937789999999997E-3</v>
      </c>
      <c r="P44" t="s">
        <v>30</v>
      </c>
      <c r="Q44">
        <v>3000</v>
      </c>
      <c r="R44" t="s">
        <v>923</v>
      </c>
      <c r="S44">
        <v>3000</v>
      </c>
      <c r="T44" t="s">
        <v>783</v>
      </c>
      <c r="U44" t="s">
        <v>4488</v>
      </c>
      <c r="V44" t="s">
        <v>4489</v>
      </c>
      <c r="W44" t="s">
        <v>4490</v>
      </c>
      <c r="X44">
        <v>9.5961500000000005E-2</v>
      </c>
      <c r="Y44">
        <f t="shared" si="42"/>
        <v>24</v>
      </c>
      <c r="Z44">
        <f t="shared" ca="1" si="6"/>
        <v>0.75670999999999999</v>
      </c>
      <c r="AA44">
        <f t="shared" ca="1" si="7"/>
        <v>0.78272200000000003</v>
      </c>
      <c r="AB44">
        <f t="shared" ca="1" si="8"/>
        <v>245493</v>
      </c>
      <c r="AC44">
        <f t="shared" ca="1" si="9"/>
        <v>510269</v>
      </c>
      <c r="AD44" t="s">
        <v>787</v>
      </c>
      <c r="AE44">
        <v>325.892</v>
      </c>
      <c r="AF44" t="s">
        <v>25</v>
      </c>
      <c r="AG44" t="s">
        <v>36</v>
      </c>
      <c r="AH44" t="s">
        <v>27</v>
      </c>
      <c r="AI44">
        <v>0.78314700000000004</v>
      </c>
      <c r="AJ44" t="s">
        <v>28</v>
      </c>
      <c r="AK44">
        <v>500312</v>
      </c>
      <c r="AL44" t="s">
        <v>29</v>
      </c>
      <c r="AM44">
        <v>9.9937735600000004E-3</v>
      </c>
      <c r="AN44" t="s">
        <v>30</v>
      </c>
      <c r="AO44">
        <v>5000</v>
      </c>
      <c r="AP44" t="s">
        <v>923</v>
      </c>
      <c r="AQ44">
        <v>5000</v>
      </c>
      <c r="AR44" t="s">
        <v>783</v>
      </c>
      <c r="AS44" t="s">
        <v>957</v>
      </c>
      <c r="AT44" t="s">
        <v>958</v>
      </c>
      <c r="AU44" t="s">
        <v>959</v>
      </c>
      <c r="AV44">
        <v>7.9635399999999995E-2</v>
      </c>
      <c r="AW44">
        <f t="shared" si="43"/>
        <v>24</v>
      </c>
      <c r="AX44">
        <f t="shared" ca="1" si="10"/>
        <v>0.77359199999999995</v>
      </c>
      <c r="AY44">
        <f t="shared" ca="1" si="11"/>
        <v>0.77171199999999995</v>
      </c>
      <c r="AZ44">
        <f t="shared" ca="1" si="12"/>
        <v>254420</v>
      </c>
      <c r="BA44">
        <f t="shared" ca="1" si="13"/>
        <v>500313</v>
      </c>
      <c r="BB44" t="s">
        <v>787</v>
      </c>
      <c r="BC44">
        <v>326.00599999999997</v>
      </c>
      <c r="BD44" t="s">
        <v>25</v>
      </c>
      <c r="BE44" t="s">
        <v>36</v>
      </c>
      <c r="BF44" t="s">
        <v>27</v>
      </c>
      <c r="BG44">
        <v>0.78045799999999999</v>
      </c>
      <c r="BH44" t="s">
        <v>28</v>
      </c>
      <c r="BI44">
        <v>503589</v>
      </c>
      <c r="BJ44" t="s">
        <v>29</v>
      </c>
      <c r="BK44">
        <v>2.9786222952000001E-2</v>
      </c>
      <c r="BL44" t="s">
        <v>30</v>
      </c>
      <c r="BM44">
        <v>15000</v>
      </c>
      <c r="BN44" t="s">
        <v>923</v>
      </c>
      <c r="BO44">
        <v>15000</v>
      </c>
      <c r="BP44" t="s">
        <v>783</v>
      </c>
      <c r="BQ44" t="s">
        <v>1555</v>
      </c>
      <c r="BR44" t="s">
        <v>1556</v>
      </c>
      <c r="BS44" t="s">
        <v>1557</v>
      </c>
      <c r="BT44">
        <v>7.0568500000000006E-2</v>
      </c>
      <c r="BU44">
        <f t="shared" si="44"/>
        <v>24</v>
      </c>
      <c r="BV44">
        <f t="shared" ca="1" si="14"/>
        <v>0.76988800000000002</v>
      </c>
      <c r="BW44">
        <f t="shared" ca="1" si="15"/>
        <v>0.77964999999999995</v>
      </c>
      <c r="BX44">
        <f t="shared" ca="1" si="16"/>
        <v>248345</v>
      </c>
      <c r="BY44">
        <f t="shared" ca="1" si="17"/>
        <v>502273</v>
      </c>
      <c r="BZ44" t="s">
        <v>787</v>
      </c>
      <c r="CA44">
        <v>333.53</v>
      </c>
      <c r="CB44" t="s">
        <v>25</v>
      </c>
      <c r="CC44" t="s">
        <v>36</v>
      </c>
      <c r="CD44" t="s">
        <v>27</v>
      </c>
      <c r="CE44">
        <v>0.77337</v>
      </c>
      <c r="CF44" t="s">
        <v>28</v>
      </c>
      <c r="CG44">
        <v>501291</v>
      </c>
      <c r="CH44" t="s">
        <v>29</v>
      </c>
      <c r="CI44">
        <v>4.9871217936000002E-2</v>
      </c>
      <c r="CJ44" t="s">
        <v>30</v>
      </c>
      <c r="CK44">
        <v>25000</v>
      </c>
      <c r="CL44" t="s">
        <v>923</v>
      </c>
      <c r="CM44">
        <v>25000</v>
      </c>
      <c r="CN44" t="s">
        <v>783</v>
      </c>
      <c r="CO44" t="s">
        <v>2134</v>
      </c>
      <c r="CP44" t="s">
        <v>2135</v>
      </c>
      <c r="CQ44" t="s">
        <v>2136</v>
      </c>
      <c r="CR44">
        <v>8.3141999999999994E-2</v>
      </c>
      <c r="CS44">
        <f t="shared" si="45"/>
        <v>24</v>
      </c>
      <c r="CT44">
        <f t="shared" ca="1" si="18"/>
        <v>0.771119</v>
      </c>
      <c r="CU44">
        <f t="shared" ca="1" si="19"/>
        <v>0.77775099999999997</v>
      </c>
      <c r="CV44">
        <f t="shared" ca="1" si="20"/>
        <v>248896</v>
      </c>
      <c r="CW44">
        <f t="shared" ca="1" si="21"/>
        <v>502414</v>
      </c>
      <c r="CX44" t="s">
        <v>787</v>
      </c>
      <c r="CY44">
        <v>334.774</v>
      </c>
      <c r="CZ44" t="s">
        <v>25</v>
      </c>
      <c r="DA44" t="s">
        <v>36</v>
      </c>
      <c r="DB44" t="s">
        <v>27</v>
      </c>
      <c r="DC44">
        <v>0.77053000000000005</v>
      </c>
      <c r="DD44" t="s">
        <v>28</v>
      </c>
      <c r="DE44">
        <v>503118</v>
      </c>
      <c r="DF44" t="s">
        <v>29</v>
      </c>
      <c r="DG44">
        <v>6.9566190464000005E-2</v>
      </c>
      <c r="DH44" t="s">
        <v>30</v>
      </c>
      <c r="DI44">
        <v>35000</v>
      </c>
      <c r="DJ44" t="s">
        <v>923</v>
      </c>
      <c r="DK44">
        <v>35000</v>
      </c>
      <c r="DL44" t="s">
        <v>783</v>
      </c>
      <c r="DM44" t="s">
        <v>2687</v>
      </c>
      <c r="DN44" t="s">
        <v>2729</v>
      </c>
      <c r="DO44" t="s">
        <v>2730</v>
      </c>
      <c r="DP44">
        <v>8.3257499999999998E-2</v>
      </c>
      <c r="DQ44">
        <v>24</v>
      </c>
      <c r="DR44">
        <f t="shared" ca="1" si="22"/>
        <v>0.77390000000000003</v>
      </c>
      <c r="DS44">
        <f t="shared" ca="1" si="23"/>
        <v>0.77627400000000002</v>
      </c>
      <c r="DT44">
        <f t="shared" ca="1" si="24"/>
        <v>247600</v>
      </c>
      <c r="DU44">
        <f t="shared" ca="1" si="25"/>
        <v>501400</v>
      </c>
      <c r="DV44" t="s">
        <v>787</v>
      </c>
      <c r="DW44">
        <v>333.39800000000002</v>
      </c>
      <c r="DX44" t="s">
        <v>25</v>
      </c>
      <c r="DY44" t="s">
        <v>36</v>
      </c>
      <c r="DZ44" t="s">
        <v>27</v>
      </c>
      <c r="EA44">
        <v>0.77343899999999999</v>
      </c>
      <c r="EB44" t="s">
        <v>28</v>
      </c>
      <c r="EC44">
        <v>501400</v>
      </c>
      <c r="ED44" t="s">
        <v>29</v>
      </c>
      <c r="EE44">
        <v>8.9748662312000002E-2</v>
      </c>
      <c r="EF44" t="s">
        <v>30</v>
      </c>
      <c r="EG44">
        <v>45000</v>
      </c>
      <c r="EH44" t="s">
        <v>923</v>
      </c>
      <c r="EI44">
        <v>45000</v>
      </c>
      <c r="EJ44" t="s">
        <v>783</v>
      </c>
      <c r="EK44" t="s">
        <v>1343</v>
      </c>
      <c r="EL44" t="s">
        <v>3317</v>
      </c>
      <c r="EM44" t="s">
        <v>3318</v>
      </c>
      <c r="EN44">
        <v>8.1262000000000001E-2</v>
      </c>
      <c r="EO44">
        <v>24</v>
      </c>
      <c r="EP44">
        <f t="shared" ca="1" si="26"/>
        <v>0.77167399999999997</v>
      </c>
      <c r="EQ44">
        <f t="shared" ca="1" si="27"/>
        <v>0.77334999999999998</v>
      </c>
      <c r="ER44">
        <f t="shared" ca="1" si="28"/>
        <v>249841</v>
      </c>
      <c r="ES44">
        <f t="shared" ca="1" si="29"/>
        <v>501202</v>
      </c>
      <c r="ET44" t="s">
        <v>787</v>
      </c>
      <c r="EU44">
        <v>333.36599999999999</v>
      </c>
      <c r="EV44" t="s">
        <v>25</v>
      </c>
      <c r="EW44" t="s">
        <v>36</v>
      </c>
      <c r="EX44" t="s">
        <v>27</v>
      </c>
      <c r="EY44">
        <v>0.77328600000000003</v>
      </c>
      <c r="EZ44" t="s">
        <v>28</v>
      </c>
      <c r="FA44">
        <v>501648</v>
      </c>
      <c r="FB44" t="s">
        <v>29</v>
      </c>
      <c r="FC44">
        <v>0.10963863456800001</v>
      </c>
      <c r="FD44" t="s">
        <v>30</v>
      </c>
      <c r="FE44">
        <v>55000</v>
      </c>
      <c r="FF44" t="s">
        <v>923</v>
      </c>
      <c r="FG44">
        <v>55000</v>
      </c>
      <c r="FH44" t="s">
        <v>783</v>
      </c>
      <c r="FI44" t="s">
        <v>3902</v>
      </c>
      <c r="FJ44" t="s">
        <v>3903</v>
      </c>
      <c r="FK44" t="s">
        <v>3904</v>
      </c>
      <c r="FL44">
        <v>8.0074400000000004E-2</v>
      </c>
      <c r="FM44">
        <v>24</v>
      </c>
      <c r="FN44">
        <f t="shared" ca="1" si="30"/>
        <v>0.78429700000000002</v>
      </c>
      <c r="FO44">
        <f t="shared" ca="1" si="31"/>
        <v>0.77866400000000002</v>
      </c>
      <c r="FP44">
        <f t="shared" ca="1" si="32"/>
        <v>250281</v>
      </c>
      <c r="FQ44">
        <f t="shared" ca="1" si="33"/>
        <v>500307</v>
      </c>
      <c r="FR44" t="s">
        <v>787</v>
      </c>
      <c r="FS44">
        <v>348.79599999999999</v>
      </c>
      <c r="FT44" t="s">
        <v>25</v>
      </c>
      <c r="FU44" t="s">
        <v>36</v>
      </c>
      <c r="FV44" t="s">
        <v>27</v>
      </c>
      <c r="FW44">
        <v>0.75700299999999998</v>
      </c>
      <c r="FX44" t="s">
        <v>28</v>
      </c>
      <c r="FY44">
        <v>500304</v>
      </c>
      <c r="FZ44" t="s">
        <v>29</v>
      </c>
      <c r="GA44">
        <v>1.9987847120000002E-3</v>
      </c>
      <c r="GB44" t="s">
        <v>30</v>
      </c>
      <c r="GC44">
        <v>1000</v>
      </c>
      <c r="GD44" t="s">
        <v>923</v>
      </c>
      <c r="GE44">
        <v>1000</v>
      </c>
      <c r="GF44" t="s">
        <v>783</v>
      </c>
      <c r="GG44" t="s">
        <v>5080</v>
      </c>
      <c r="GH44" t="s">
        <v>5081</v>
      </c>
      <c r="GI44" t="s">
        <v>5082</v>
      </c>
      <c r="GJ44">
        <v>6.6526600000000005E-2</v>
      </c>
      <c r="GK44">
        <v>24</v>
      </c>
      <c r="GL44">
        <f t="shared" ca="1" si="34"/>
        <v>0.76707700000000001</v>
      </c>
      <c r="GM44">
        <f t="shared" ca="1" si="35"/>
        <v>0.76834199999999997</v>
      </c>
      <c r="GN44">
        <f t="shared" ca="1" si="36"/>
        <v>254631</v>
      </c>
      <c r="GO44">
        <f t="shared" ca="1" si="37"/>
        <v>501536</v>
      </c>
      <c r="GP44" t="s">
        <v>787</v>
      </c>
      <c r="GQ44">
        <v>327.88799999999998</v>
      </c>
      <c r="GR44" t="s">
        <v>25</v>
      </c>
      <c r="GS44" t="s">
        <v>36</v>
      </c>
      <c r="GT44" t="s">
        <v>27</v>
      </c>
      <c r="GU44">
        <v>0.78170899999999999</v>
      </c>
      <c r="GV44" t="s">
        <v>28</v>
      </c>
      <c r="GW44">
        <v>499096</v>
      </c>
      <c r="GX44" t="s">
        <v>29</v>
      </c>
      <c r="GY44">
        <v>2.0036236552E-2</v>
      </c>
      <c r="GZ44" t="s">
        <v>30</v>
      </c>
      <c r="HA44">
        <v>10000</v>
      </c>
      <c r="HB44" t="s">
        <v>923</v>
      </c>
      <c r="HC44">
        <v>10000</v>
      </c>
      <c r="HD44" t="s">
        <v>783</v>
      </c>
      <c r="HE44" t="s">
        <v>5284</v>
      </c>
      <c r="HF44" t="s">
        <v>5285</v>
      </c>
      <c r="HG44" t="s">
        <v>5286</v>
      </c>
      <c r="HH44">
        <v>6.99491E-2</v>
      </c>
      <c r="HI44">
        <v>24</v>
      </c>
      <c r="HJ44">
        <f t="shared" ca="1" si="38"/>
        <v>0.772038</v>
      </c>
      <c r="HK44">
        <f t="shared" ca="1" si="39"/>
        <v>0.77413100000000001</v>
      </c>
      <c r="HL44">
        <f t="shared" ca="1" si="40"/>
        <v>249721</v>
      </c>
      <c r="HM44">
        <f t="shared" ca="1" si="41"/>
        <v>501442</v>
      </c>
      <c r="HN44" t="s">
        <v>787</v>
      </c>
      <c r="HO44">
        <v>335.22399999999999</v>
      </c>
      <c r="HP44" t="s">
        <v>25</v>
      </c>
      <c r="HQ44" t="s">
        <v>36</v>
      </c>
      <c r="HR44" t="s">
        <v>27</v>
      </c>
      <c r="HS44">
        <v>0.77216700000000005</v>
      </c>
      <c r="HT44" t="s">
        <v>28</v>
      </c>
      <c r="HU44">
        <v>500313</v>
      </c>
      <c r="HV44" t="s">
        <v>29</v>
      </c>
      <c r="HW44">
        <v>0.12991860627999999</v>
      </c>
      <c r="HX44" t="s">
        <v>30</v>
      </c>
      <c r="HY44">
        <v>65000</v>
      </c>
      <c r="HZ44" t="s">
        <v>923</v>
      </c>
      <c r="IA44">
        <v>65000</v>
      </c>
      <c r="IB44" t="s">
        <v>783</v>
      </c>
      <c r="IC44" t="s">
        <v>5868</v>
      </c>
      <c r="ID44" t="s">
        <v>5869</v>
      </c>
      <c r="IE44" t="s">
        <v>5870</v>
      </c>
      <c r="IF44">
        <v>7.9207100000000003E-2</v>
      </c>
    </row>
    <row r="45" spans="1:240">
      <c r="A45">
        <v>25</v>
      </c>
      <c r="B45">
        <f t="shared" ca="1" si="2"/>
        <v>0.76415100000000002</v>
      </c>
      <c r="C45">
        <f t="shared" ca="1" si="3"/>
        <v>0.79044300000000001</v>
      </c>
      <c r="D45">
        <f t="shared" ca="1" si="4"/>
        <v>254420</v>
      </c>
      <c r="E45">
        <f t="shared" ca="1" si="5"/>
        <v>492306</v>
      </c>
      <c r="F45" t="s">
        <v>777</v>
      </c>
      <c r="G45">
        <v>625.70500000000004</v>
      </c>
      <c r="H45" t="s">
        <v>25</v>
      </c>
      <c r="I45" t="s">
        <v>757</v>
      </c>
      <c r="J45" t="s">
        <v>27</v>
      </c>
      <c r="K45">
        <v>0.792574</v>
      </c>
      <c r="L45" t="s">
        <v>28</v>
      </c>
      <c r="M45">
        <v>254420</v>
      </c>
      <c r="N45" t="s">
        <v>29</v>
      </c>
      <c r="O45">
        <v>1.1791543664999999E-2</v>
      </c>
      <c r="P45" t="s">
        <v>30</v>
      </c>
      <c r="Q45">
        <v>3000</v>
      </c>
      <c r="R45" t="s">
        <v>923</v>
      </c>
      <c r="S45">
        <v>3000</v>
      </c>
      <c r="T45" t="s">
        <v>778</v>
      </c>
      <c r="U45" t="s">
        <v>4491</v>
      </c>
      <c r="V45" t="s">
        <v>4492</v>
      </c>
      <c r="W45" t="s">
        <v>4493</v>
      </c>
      <c r="X45">
        <v>6.7182099999999995E-2</v>
      </c>
      <c r="Y45">
        <f t="shared" si="42"/>
        <v>25</v>
      </c>
      <c r="Z45">
        <f t="shared" ca="1" si="6"/>
        <v>0.79873099999999997</v>
      </c>
      <c r="AA45">
        <f t="shared" ca="1" si="7"/>
        <v>0.78613599999999995</v>
      </c>
      <c r="AB45">
        <f t="shared" ca="1" si="8"/>
        <v>250283</v>
      </c>
      <c r="AC45">
        <f t="shared" ca="1" si="9"/>
        <v>490737</v>
      </c>
      <c r="AD45" t="s">
        <v>777</v>
      </c>
      <c r="AE45">
        <v>659.54899999999998</v>
      </c>
      <c r="AF45" t="s">
        <v>25</v>
      </c>
      <c r="AG45" t="s">
        <v>757</v>
      </c>
      <c r="AH45" t="s">
        <v>27</v>
      </c>
      <c r="AI45">
        <v>0.77832500000000004</v>
      </c>
      <c r="AJ45" t="s">
        <v>28</v>
      </c>
      <c r="AK45">
        <v>250283</v>
      </c>
      <c r="AL45" t="s">
        <v>29</v>
      </c>
      <c r="AM45">
        <v>1.9977374324999998E-2</v>
      </c>
      <c r="AN45" t="s">
        <v>30</v>
      </c>
      <c r="AO45">
        <v>5000</v>
      </c>
      <c r="AP45" t="s">
        <v>923</v>
      </c>
      <c r="AQ45">
        <v>5000</v>
      </c>
      <c r="AR45" t="s">
        <v>778</v>
      </c>
      <c r="AS45" t="s">
        <v>960</v>
      </c>
      <c r="AT45" t="s">
        <v>961</v>
      </c>
      <c r="AU45" t="s">
        <v>962</v>
      </c>
      <c r="AV45">
        <v>6.1181699999999999E-2</v>
      </c>
      <c r="AW45">
        <f t="shared" si="43"/>
        <v>25</v>
      </c>
      <c r="AX45">
        <f t="shared" ca="1" si="10"/>
        <v>0.78612400000000004</v>
      </c>
      <c r="AY45">
        <f t="shared" ca="1" si="11"/>
        <v>0.77737100000000003</v>
      </c>
      <c r="AZ45">
        <f t="shared" ca="1" si="12"/>
        <v>251922</v>
      </c>
      <c r="BA45">
        <f t="shared" ca="1" si="13"/>
        <v>505242</v>
      </c>
      <c r="BB45" t="s">
        <v>777</v>
      </c>
      <c r="BC45">
        <v>661.90200000000004</v>
      </c>
      <c r="BD45" t="s">
        <v>25</v>
      </c>
      <c r="BE45" t="s">
        <v>757</v>
      </c>
      <c r="BF45" t="s">
        <v>27</v>
      </c>
      <c r="BG45">
        <v>0.77820100000000003</v>
      </c>
      <c r="BH45" t="s">
        <v>28</v>
      </c>
      <c r="BI45">
        <v>249472</v>
      </c>
      <c r="BJ45" t="s">
        <v>29</v>
      </c>
      <c r="BK45">
        <v>6.0126924705000001E-2</v>
      </c>
      <c r="BL45" t="s">
        <v>30</v>
      </c>
      <c r="BM45">
        <v>15000</v>
      </c>
      <c r="BN45" t="s">
        <v>923</v>
      </c>
      <c r="BO45">
        <v>15000</v>
      </c>
      <c r="BP45" t="s">
        <v>778</v>
      </c>
      <c r="BQ45" t="s">
        <v>1558</v>
      </c>
      <c r="BR45" t="s">
        <v>1559</v>
      </c>
      <c r="BS45" t="s">
        <v>1560</v>
      </c>
      <c r="BT45">
        <v>6.7128900000000005E-2</v>
      </c>
      <c r="BU45">
        <f t="shared" si="44"/>
        <v>25</v>
      </c>
      <c r="BV45">
        <f t="shared" ca="1" si="14"/>
        <v>0.77887799999999996</v>
      </c>
      <c r="BW45">
        <f t="shared" ca="1" si="15"/>
        <v>0.77136199999999999</v>
      </c>
      <c r="BX45">
        <f t="shared" ca="1" si="16"/>
        <v>250773</v>
      </c>
      <c r="BY45">
        <f t="shared" ca="1" si="17"/>
        <v>502273</v>
      </c>
      <c r="BZ45" t="s">
        <v>777</v>
      </c>
      <c r="CA45">
        <v>648.85699999999997</v>
      </c>
      <c r="CB45" t="s">
        <v>25</v>
      </c>
      <c r="CC45" t="s">
        <v>757</v>
      </c>
      <c r="CD45" t="s">
        <v>27</v>
      </c>
      <c r="CE45">
        <v>0.78547500000000003</v>
      </c>
      <c r="CF45" t="s">
        <v>28</v>
      </c>
      <c r="CG45">
        <v>249796</v>
      </c>
      <c r="CH45" t="s">
        <v>29</v>
      </c>
      <c r="CI45">
        <v>0.10008157435499999</v>
      </c>
      <c r="CJ45" t="s">
        <v>30</v>
      </c>
      <c r="CK45">
        <v>25000</v>
      </c>
      <c r="CL45" t="s">
        <v>923</v>
      </c>
      <c r="CM45">
        <v>25000</v>
      </c>
      <c r="CN45" t="s">
        <v>778</v>
      </c>
      <c r="CO45" t="s">
        <v>2137</v>
      </c>
      <c r="CP45" t="s">
        <v>2138</v>
      </c>
      <c r="CQ45" t="s">
        <v>2139</v>
      </c>
      <c r="CR45">
        <v>7.7885499999999996E-2</v>
      </c>
      <c r="CS45">
        <f t="shared" si="45"/>
        <v>25</v>
      </c>
      <c r="CT45">
        <f t="shared" ca="1" si="18"/>
        <v>0.78474200000000005</v>
      </c>
      <c r="CU45">
        <f t="shared" ca="1" si="19"/>
        <v>0.77436899999999997</v>
      </c>
      <c r="CV45">
        <f t="shared" ca="1" si="20"/>
        <v>252750</v>
      </c>
      <c r="CW45">
        <f t="shared" ca="1" si="21"/>
        <v>502414</v>
      </c>
      <c r="CX45" t="s">
        <v>777</v>
      </c>
      <c r="CY45">
        <v>663.38300000000004</v>
      </c>
      <c r="CZ45" t="s">
        <v>25</v>
      </c>
      <c r="DA45" t="s">
        <v>757</v>
      </c>
      <c r="DB45" t="s">
        <v>27</v>
      </c>
      <c r="DC45">
        <v>0.77715199999999995</v>
      </c>
      <c r="DD45" t="s">
        <v>28</v>
      </c>
      <c r="DE45">
        <v>249588</v>
      </c>
      <c r="DF45" t="s">
        <v>29</v>
      </c>
      <c r="DG45">
        <v>0.14023112473499999</v>
      </c>
      <c r="DH45" t="s">
        <v>30</v>
      </c>
      <c r="DI45">
        <v>35000</v>
      </c>
      <c r="DJ45" t="s">
        <v>923</v>
      </c>
      <c r="DK45">
        <v>35000</v>
      </c>
      <c r="DL45" t="s">
        <v>778</v>
      </c>
      <c r="DM45" t="s">
        <v>2731</v>
      </c>
      <c r="DN45" t="s">
        <v>2732</v>
      </c>
      <c r="DO45" t="s">
        <v>2733</v>
      </c>
      <c r="DP45">
        <v>7.69624E-2</v>
      </c>
      <c r="DQ45">
        <v>25</v>
      </c>
      <c r="DR45">
        <f t="shared" ca="1" si="22"/>
        <v>0.77429700000000001</v>
      </c>
      <c r="DS45">
        <f t="shared" ca="1" si="23"/>
        <v>0.77680800000000005</v>
      </c>
      <c r="DT45">
        <f t="shared" ca="1" si="24"/>
        <v>251100</v>
      </c>
      <c r="DU45">
        <f t="shared" ca="1" si="25"/>
        <v>503040</v>
      </c>
      <c r="DV45" t="s">
        <v>777</v>
      </c>
      <c r="DW45">
        <v>661.32500000000005</v>
      </c>
      <c r="DX45" t="s">
        <v>25</v>
      </c>
      <c r="DY45" t="s">
        <v>757</v>
      </c>
      <c r="DZ45" t="s">
        <v>27</v>
      </c>
      <c r="EA45">
        <v>0.77685700000000002</v>
      </c>
      <c r="EB45" t="s">
        <v>28</v>
      </c>
      <c r="EC45">
        <v>250555</v>
      </c>
      <c r="ED45" t="s">
        <v>29</v>
      </c>
      <c r="EE45">
        <v>0.17960107219499999</v>
      </c>
      <c r="EF45" t="s">
        <v>30</v>
      </c>
      <c r="EG45">
        <v>45000</v>
      </c>
      <c r="EH45" t="s">
        <v>923</v>
      </c>
      <c r="EI45">
        <v>45000</v>
      </c>
      <c r="EJ45" t="s">
        <v>778</v>
      </c>
      <c r="EK45" t="s">
        <v>3319</v>
      </c>
      <c r="EL45" t="s">
        <v>3320</v>
      </c>
      <c r="EM45" t="s">
        <v>3321</v>
      </c>
      <c r="EN45">
        <v>7.8860799999999995E-2</v>
      </c>
      <c r="EO45">
        <v>25</v>
      </c>
      <c r="EP45">
        <f t="shared" ca="1" si="26"/>
        <v>0.78123699999999996</v>
      </c>
      <c r="EQ45">
        <f t="shared" ca="1" si="27"/>
        <v>0.77785800000000005</v>
      </c>
      <c r="ER45">
        <f t="shared" ca="1" si="28"/>
        <v>250728</v>
      </c>
      <c r="ES45">
        <f t="shared" ca="1" si="29"/>
        <v>501648</v>
      </c>
      <c r="ET45" t="s">
        <v>777</v>
      </c>
      <c r="EU45">
        <v>653.24300000000005</v>
      </c>
      <c r="EV45" t="s">
        <v>25</v>
      </c>
      <c r="EW45" t="s">
        <v>757</v>
      </c>
      <c r="EX45" t="s">
        <v>27</v>
      </c>
      <c r="EY45">
        <v>0.78207199999999999</v>
      </c>
      <c r="EZ45" t="s">
        <v>28</v>
      </c>
      <c r="FA45">
        <v>250284</v>
      </c>
      <c r="FB45" t="s">
        <v>29</v>
      </c>
      <c r="FC45">
        <v>0.219750622575</v>
      </c>
      <c r="FD45" t="s">
        <v>30</v>
      </c>
      <c r="FE45">
        <v>55000</v>
      </c>
      <c r="FF45" t="s">
        <v>923</v>
      </c>
      <c r="FG45">
        <v>55000</v>
      </c>
      <c r="FH45" t="s">
        <v>778</v>
      </c>
      <c r="FI45" t="s">
        <v>3905</v>
      </c>
      <c r="FJ45" t="s">
        <v>3906</v>
      </c>
      <c r="FK45" t="s">
        <v>3907</v>
      </c>
      <c r="FL45">
        <v>7.0494699999999993E-2</v>
      </c>
      <c r="FM45">
        <v>25</v>
      </c>
      <c r="FN45">
        <f t="shared" ca="1" si="30"/>
        <v>0.75744100000000003</v>
      </c>
      <c r="FO45">
        <f t="shared" ca="1" si="31"/>
        <v>0.81870299999999996</v>
      </c>
      <c r="FP45">
        <f t="shared" ca="1" si="32"/>
        <v>263115</v>
      </c>
      <c r="FQ45">
        <f t="shared" ca="1" si="33"/>
        <v>500307</v>
      </c>
      <c r="FR45" t="s">
        <v>777</v>
      </c>
      <c r="FS45">
        <v>624.79700000000003</v>
      </c>
      <c r="FT45" t="s">
        <v>25</v>
      </c>
      <c r="FU45" t="s">
        <v>757</v>
      </c>
      <c r="FV45" t="s">
        <v>27</v>
      </c>
      <c r="FW45">
        <v>0.77993299999999999</v>
      </c>
      <c r="FX45" t="s">
        <v>28</v>
      </c>
      <c r="FY45">
        <v>263115</v>
      </c>
      <c r="FZ45" t="s">
        <v>29</v>
      </c>
      <c r="GA45">
        <v>3.8006137350000001E-3</v>
      </c>
      <c r="GB45" t="s">
        <v>30</v>
      </c>
      <c r="GC45">
        <v>1000</v>
      </c>
      <c r="GD45" t="s">
        <v>923</v>
      </c>
      <c r="GE45">
        <v>1000</v>
      </c>
      <c r="GF45" t="s">
        <v>778</v>
      </c>
      <c r="GG45" t="s">
        <v>5083</v>
      </c>
      <c r="GH45" t="s">
        <v>5084</v>
      </c>
      <c r="GI45" t="s">
        <v>5085</v>
      </c>
      <c r="GJ45">
        <v>1.4938399999999999E-2</v>
      </c>
      <c r="GK45">
        <v>25</v>
      </c>
      <c r="GL45">
        <f t="shared" ca="1" si="34"/>
        <v>0.77140799999999998</v>
      </c>
      <c r="GM45">
        <f t="shared" ca="1" si="35"/>
        <v>0.77228300000000005</v>
      </c>
      <c r="GN45">
        <f t="shared" ca="1" si="36"/>
        <v>253373</v>
      </c>
      <c r="GO45">
        <f t="shared" ca="1" si="37"/>
        <v>506489</v>
      </c>
      <c r="GP45" t="s">
        <v>777</v>
      </c>
      <c r="GQ45">
        <v>669.47900000000004</v>
      </c>
      <c r="GR45" t="s">
        <v>25</v>
      </c>
      <c r="GS45" t="s">
        <v>757</v>
      </c>
      <c r="GT45" t="s">
        <v>27</v>
      </c>
      <c r="GU45">
        <v>0.77347200000000005</v>
      </c>
      <c r="GV45" t="s">
        <v>28</v>
      </c>
      <c r="GW45">
        <v>249674</v>
      </c>
      <c r="GX45" t="s">
        <v>29</v>
      </c>
      <c r="GY45">
        <v>4.0052149515000003E-2</v>
      </c>
      <c r="GZ45" t="s">
        <v>30</v>
      </c>
      <c r="HA45">
        <v>10000</v>
      </c>
      <c r="HB45" t="s">
        <v>923</v>
      </c>
      <c r="HC45">
        <v>10000</v>
      </c>
      <c r="HD45" t="s">
        <v>778</v>
      </c>
      <c r="HE45" t="s">
        <v>5287</v>
      </c>
      <c r="HF45" t="s">
        <v>5288</v>
      </c>
      <c r="HG45" t="s">
        <v>5289</v>
      </c>
      <c r="HH45">
        <v>7.3710600000000001E-2</v>
      </c>
      <c r="HI45">
        <v>25</v>
      </c>
      <c r="HJ45">
        <f t="shared" ca="1" si="38"/>
        <v>0.77671100000000004</v>
      </c>
      <c r="HK45">
        <f t="shared" ca="1" si="39"/>
        <v>0.77518299999999996</v>
      </c>
      <c r="HL45">
        <f t="shared" ca="1" si="40"/>
        <v>250284</v>
      </c>
      <c r="HM45">
        <f t="shared" ca="1" si="41"/>
        <v>501065</v>
      </c>
      <c r="HN45" t="s">
        <v>777</v>
      </c>
      <c r="HO45">
        <v>665.553</v>
      </c>
      <c r="HP45" t="s">
        <v>25</v>
      </c>
      <c r="HQ45" t="s">
        <v>757</v>
      </c>
      <c r="HR45" t="s">
        <v>27</v>
      </c>
      <c r="HS45">
        <v>0.77364100000000002</v>
      </c>
      <c r="HT45" t="s">
        <v>28</v>
      </c>
      <c r="HU45">
        <v>251037</v>
      </c>
      <c r="HV45" t="s">
        <v>29</v>
      </c>
      <c r="HW45">
        <v>0.25892566930499999</v>
      </c>
      <c r="HX45" t="s">
        <v>30</v>
      </c>
      <c r="HY45">
        <v>65000</v>
      </c>
      <c r="HZ45" t="s">
        <v>923</v>
      </c>
      <c r="IA45">
        <v>65000</v>
      </c>
      <c r="IB45" t="s">
        <v>778</v>
      </c>
      <c r="IC45" t="s">
        <v>5871</v>
      </c>
      <c r="ID45" t="s">
        <v>5872</v>
      </c>
      <c r="IE45" t="s">
        <v>5873</v>
      </c>
      <c r="IF45">
        <v>7.6187099999999994E-2</v>
      </c>
    </row>
    <row r="46" spans="1:240">
      <c r="A46">
        <v>26</v>
      </c>
      <c r="B46">
        <f t="shared" ca="1" si="2"/>
        <v>0.78827499999999995</v>
      </c>
      <c r="C46">
        <f t="shared" ca="1" si="3"/>
        <v>0.74703699999999995</v>
      </c>
      <c r="D46">
        <f t="shared" ca="1" si="4"/>
        <v>254420</v>
      </c>
      <c r="E46">
        <f t="shared" ca="1" si="5"/>
        <v>508580</v>
      </c>
      <c r="F46" t="s">
        <v>782</v>
      </c>
      <c r="G46">
        <v>317.23700000000002</v>
      </c>
      <c r="H46" t="s">
        <v>25</v>
      </c>
      <c r="I46" t="s">
        <v>36</v>
      </c>
      <c r="J46" t="s">
        <v>27</v>
      </c>
      <c r="K46">
        <v>0.78727800000000003</v>
      </c>
      <c r="L46" t="s">
        <v>28</v>
      </c>
      <c r="M46">
        <v>508580</v>
      </c>
      <c r="N46" t="s">
        <v>29</v>
      </c>
      <c r="O46">
        <v>5.8987732720000002E-3</v>
      </c>
      <c r="P46" t="s">
        <v>30</v>
      </c>
      <c r="Q46">
        <v>3000</v>
      </c>
      <c r="R46" t="s">
        <v>923</v>
      </c>
      <c r="S46">
        <v>3000</v>
      </c>
      <c r="T46" t="s">
        <v>783</v>
      </c>
      <c r="U46" t="s">
        <v>4494</v>
      </c>
      <c r="V46" t="s">
        <v>4495</v>
      </c>
      <c r="W46" t="s">
        <v>4496</v>
      </c>
      <c r="X46">
        <v>8.2975099999999996E-2</v>
      </c>
      <c r="Y46">
        <f t="shared" si="42"/>
        <v>26</v>
      </c>
      <c r="Z46">
        <f t="shared" ca="1" si="6"/>
        <v>0.79014600000000002</v>
      </c>
      <c r="AA46">
        <f t="shared" ca="1" si="7"/>
        <v>0.74063199999999996</v>
      </c>
      <c r="AB46">
        <f t="shared" ca="1" si="8"/>
        <v>245493</v>
      </c>
      <c r="AC46">
        <f t="shared" ca="1" si="9"/>
        <v>500312</v>
      </c>
      <c r="AD46" t="s">
        <v>782</v>
      </c>
      <c r="AE46">
        <v>320.17</v>
      </c>
      <c r="AF46" t="s">
        <v>25</v>
      </c>
      <c r="AG46" t="s">
        <v>36</v>
      </c>
      <c r="AH46" t="s">
        <v>27</v>
      </c>
      <c r="AI46">
        <v>0.78624899999999998</v>
      </c>
      <c r="AJ46" t="s">
        <v>28</v>
      </c>
      <c r="AK46">
        <v>505241</v>
      </c>
      <c r="AL46" t="s">
        <v>29</v>
      </c>
      <c r="AM46">
        <v>9.8962676959999992E-3</v>
      </c>
      <c r="AN46" t="s">
        <v>30</v>
      </c>
      <c r="AO46">
        <v>5000</v>
      </c>
      <c r="AP46" t="s">
        <v>923</v>
      </c>
      <c r="AQ46">
        <v>5000</v>
      </c>
      <c r="AR46" t="s">
        <v>783</v>
      </c>
      <c r="AS46" t="s">
        <v>963</v>
      </c>
      <c r="AT46" t="s">
        <v>964</v>
      </c>
      <c r="AU46" t="s">
        <v>965</v>
      </c>
      <c r="AV46">
        <v>7.69672E-2</v>
      </c>
      <c r="AW46">
        <f t="shared" si="43"/>
        <v>26</v>
      </c>
      <c r="AX46">
        <f t="shared" ca="1" si="10"/>
        <v>0.78353700000000004</v>
      </c>
      <c r="AY46">
        <f t="shared" ca="1" si="11"/>
        <v>0.77647600000000006</v>
      </c>
      <c r="AZ46">
        <f t="shared" ca="1" si="12"/>
        <v>247070</v>
      </c>
      <c r="BA46">
        <f t="shared" ca="1" si="13"/>
        <v>501945</v>
      </c>
      <c r="BB46" t="s">
        <v>782</v>
      </c>
      <c r="BC46">
        <v>331.04899999999998</v>
      </c>
      <c r="BD46" t="s">
        <v>25</v>
      </c>
      <c r="BE46" t="s">
        <v>36</v>
      </c>
      <c r="BF46" t="s">
        <v>27</v>
      </c>
      <c r="BG46">
        <v>0.77702099999999996</v>
      </c>
      <c r="BH46" t="s">
        <v>28</v>
      </c>
      <c r="BI46">
        <v>500313</v>
      </c>
      <c r="BJ46" t="s">
        <v>29</v>
      </c>
      <c r="BK46">
        <v>2.9981243679999998E-2</v>
      </c>
      <c r="BL46" t="s">
        <v>30</v>
      </c>
      <c r="BM46">
        <v>15000</v>
      </c>
      <c r="BN46" t="s">
        <v>923</v>
      </c>
      <c r="BO46">
        <v>15000</v>
      </c>
      <c r="BP46" t="s">
        <v>783</v>
      </c>
      <c r="BQ46" t="s">
        <v>1561</v>
      </c>
      <c r="BR46" t="s">
        <v>1562</v>
      </c>
      <c r="BS46" t="s">
        <v>1563</v>
      </c>
      <c r="BT46">
        <v>6.8953E-2</v>
      </c>
      <c r="BU46">
        <f t="shared" si="44"/>
        <v>26</v>
      </c>
      <c r="BV46">
        <f t="shared" ca="1" si="14"/>
        <v>0.77791900000000003</v>
      </c>
      <c r="BW46">
        <f t="shared" ca="1" si="15"/>
        <v>0.76925699999999997</v>
      </c>
      <c r="BX46">
        <f t="shared" ca="1" si="16"/>
        <v>250284</v>
      </c>
      <c r="BY46">
        <f t="shared" ca="1" si="17"/>
        <v>503259</v>
      </c>
      <c r="BZ46" t="s">
        <v>782</v>
      </c>
      <c r="CA46">
        <v>322.13</v>
      </c>
      <c r="CB46" t="s">
        <v>25</v>
      </c>
      <c r="CC46" t="s">
        <v>36</v>
      </c>
      <c r="CD46" t="s">
        <v>27</v>
      </c>
      <c r="CE46">
        <v>0.78616600000000003</v>
      </c>
      <c r="CF46" t="s">
        <v>28</v>
      </c>
      <c r="CG46">
        <v>502273</v>
      </c>
      <c r="CH46" t="s">
        <v>29</v>
      </c>
      <c r="CI46">
        <v>4.9773712072000001E-2</v>
      </c>
      <c r="CJ46" t="s">
        <v>30</v>
      </c>
      <c r="CK46">
        <v>25000</v>
      </c>
      <c r="CL46" t="s">
        <v>923</v>
      </c>
      <c r="CM46">
        <v>25000</v>
      </c>
      <c r="CN46" t="s">
        <v>783</v>
      </c>
      <c r="CO46" t="s">
        <v>2140</v>
      </c>
      <c r="CP46" t="s">
        <v>2141</v>
      </c>
      <c r="CQ46" t="s">
        <v>2142</v>
      </c>
      <c r="CR46">
        <v>7.5890600000000003E-2</v>
      </c>
      <c r="CS46">
        <f t="shared" si="45"/>
        <v>26</v>
      </c>
      <c r="CT46">
        <f t="shared" ca="1" si="18"/>
        <v>0.77253499999999997</v>
      </c>
      <c r="CU46">
        <f t="shared" ca="1" si="19"/>
        <v>0.768123</v>
      </c>
      <c r="CV46">
        <f t="shared" ca="1" si="20"/>
        <v>249588</v>
      </c>
      <c r="CW46">
        <f t="shared" ca="1" si="21"/>
        <v>503118</v>
      </c>
      <c r="CX46" t="s">
        <v>782</v>
      </c>
      <c r="CY46">
        <v>325.07</v>
      </c>
      <c r="CZ46" t="s">
        <v>25</v>
      </c>
      <c r="DA46" t="s">
        <v>36</v>
      </c>
      <c r="DB46" t="s">
        <v>27</v>
      </c>
      <c r="DC46">
        <v>0.78358799999999995</v>
      </c>
      <c r="DD46" t="s">
        <v>28</v>
      </c>
      <c r="DE46">
        <v>501011</v>
      </c>
      <c r="DF46" t="s">
        <v>29</v>
      </c>
      <c r="DG46">
        <v>6.9858684056000001E-2</v>
      </c>
      <c r="DH46" t="s">
        <v>30</v>
      </c>
      <c r="DI46">
        <v>35000</v>
      </c>
      <c r="DJ46" t="s">
        <v>923</v>
      </c>
      <c r="DK46">
        <v>35000</v>
      </c>
      <c r="DL46" t="s">
        <v>783</v>
      </c>
      <c r="DM46" t="s">
        <v>2734</v>
      </c>
      <c r="DN46" t="s">
        <v>2735</v>
      </c>
      <c r="DO46" t="s">
        <v>2736</v>
      </c>
      <c r="DP46">
        <v>7.3554400000000006E-2</v>
      </c>
      <c r="DQ46">
        <v>26</v>
      </c>
      <c r="DR46">
        <f t="shared" ca="1" si="22"/>
        <v>0.77158000000000004</v>
      </c>
      <c r="DS46">
        <f t="shared" ca="1" si="23"/>
        <v>0.77202499999999996</v>
      </c>
      <c r="DT46">
        <f t="shared" ca="1" si="24"/>
        <v>250013</v>
      </c>
      <c r="DU46">
        <f t="shared" ca="1" si="25"/>
        <v>502492</v>
      </c>
      <c r="DV46" t="s">
        <v>782</v>
      </c>
      <c r="DW46">
        <v>326.05900000000003</v>
      </c>
      <c r="DX46" t="s">
        <v>25</v>
      </c>
      <c r="DY46" t="s">
        <v>36</v>
      </c>
      <c r="DZ46" t="s">
        <v>27</v>
      </c>
      <c r="EA46">
        <v>0.78294399999999997</v>
      </c>
      <c r="EB46" t="s">
        <v>28</v>
      </c>
      <c r="EC46">
        <v>500313</v>
      </c>
      <c r="ED46" t="s">
        <v>29</v>
      </c>
      <c r="EE46">
        <v>8.994365604E-2</v>
      </c>
      <c r="EF46" t="s">
        <v>30</v>
      </c>
      <c r="EG46">
        <v>45000</v>
      </c>
      <c r="EH46" t="s">
        <v>923</v>
      </c>
      <c r="EI46">
        <v>45000</v>
      </c>
      <c r="EJ46" t="s">
        <v>783</v>
      </c>
      <c r="EK46" t="s">
        <v>3322</v>
      </c>
      <c r="EL46" t="s">
        <v>3323</v>
      </c>
      <c r="EM46" t="s">
        <v>3324</v>
      </c>
      <c r="EN46">
        <v>7.2096900000000005E-2</v>
      </c>
      <c r="EO46">
        <v>26</v>
      </c>
      <c r="EP46">
        <f t="shared" ca="1" si="26"/>
        <v>0.77293199999999995</v>
      </c>
      <c r="EQ46">
        <f t="shared" ca="1" si="27"/>
        <v>0.77467900000000001</v>
      </c>
      <c r="ER46">
        <f t="shared" ca="1" si="28"/>
        <v>250284</v>
      </c>
      <c r="ES46">
        <f t="shared" ca="1" si="29"/>
        <v>502990</v>
      </c>
      <c r="ET46" t="s">
        <v>782</v>
      </c>
      <c r="EU46">
        <v>328.63499999999999</v>
      </c>
      <c r="EV46" t="s">
        <v>25</v>
      </c>
      <c r="EW46" t="s">
        <v>36</v>
      </c>
      <c r="EX46" t="s">
        <v>27</v>
      </c>
      <c r="EY46">
        <v>0.77986900000000003</v>
      </c>
      <c r="EZ46" t="s">
        <v>28</v>
      </c>
      <c r="FA46">
        <v>500313</v>
      </c>
      <c r="FB46" t="s">
        <v>29</v>
      </c>
      <c r="FC46">
        <v>0.10993112816</v>
      </c>
      <c r="FD46" t="s">
        <v>30</v>
      </c>
      <c r="FE46">
        <v>55000</v>
      </c>
      <c r="FF46" t="s">
        <v>923</v>
      </c>
      <c r="FG46">
        <v>55000</v>
      </c>
      <c r="FH46" t="s">
        <v>783</v>
      </c>
      <c r="FI46" t="s">
        <v>3908</v>
      </c>
      <c r="FJ46" t="s">
        <v>3909</v>
      </c>
      <c r="FK46" t="s">
        <v>3910</v>
      </c>
      <c r="FL46">
        <v>7.4310699999999993E-2</v>
      </c>
      <c r="FM46">
        <v>26</v>
      </c>
      <c r="FN46">
        <f t="shared" ca="1" si="30"/>
        <v>0.73936599999999997</v>
      </c>
      <c r="FO46">
        <f t="shared" ca="1" si="31"/>
        <v>0.75597300000000001</v>
      </c>
      <c r="FP46">
        <f t="shared" ca="1" si="32"/>
        <v>263115</v>
      </c>
      <c r="FQ46">
        <f t="shared" ca="1" si="33"/>
        <v>500306</v>
      </c>
      <c r="FR46" t="s">
        <v>782</v>
      </c>
      <c r="FS46">
        <v>329.84899999999999</v>
      </c>
      <c r="FT46" t="s">
        <v>25</v>
      </c>
      <c r="FU46" t="s">
        <v>36</v>
      </c>
      <c r="FV46" t="s">
        <v>27</v>
      </c>
      <c r="FW46">
        <v>0.77843899999999999</v>
      </c>
      <c r="FX46" t="s">
        <v>28</v>
      </c>
      <c r="FY46">
        <v>500306</v>
      </c>
      <c r="FZ46" t="s">
        <v>29</v>
      </c>
      <c r="GA46">
        <v>1.9987787119999999E-3</v>
      </c>
      <c r="GB46" t="s">
        <v>30</v>
      </c>
      <c r="GC46">
        <v>1000</v>
      </c>
      <c r="GD46" t="s">
        <v>923</v>
      </c>
      <c r="GE46">
        <v>1000</v>
      </c>
      <c r="GF46" t="s">
        <v>783</v>
      </c>
      <c r="GG46" t="s">
        <v>5086</v>
      </c>
      <c r="GH46" t="s">
        <v>5087</v>
      </c>
      <c r="GI46" t="s">
        <v>5088</v>
      </c>
      <c r="GJ46">
        <v>9.0719800000000003E-2</v>
      </c>
      <c r="GK46">
        <v>26</v>
      </c>
      <c r="GL46">
        <f t="shared" ca="1" si="34"/>
        <v>0.77621099999999998</v>
      </c>
      <c r="GM46">
        <f t="shared" ca="1" si="35"/>
        <v>0.77399899999999999</v>
      </c>
      <c r="GN46">
        <f t="shared" ca="1" si="36"/>
        <v>243744</v>
      </c>
      <c r="GO46">
        <f t="shared" ca="1" si="37"/>
        <v>501536</v>
      </c>
      <c r="GP46" t="s">
        <v>782</v>
      </c>
      <c r="GQ46">
        <v>333.79199999999997</v>
      </c>
      <c r="GR46" t="s">
        <v>25</v>
      </c>
      <c r="GS46" t="s">
        <v>36</v>
      </c>
      <c r="GT46" t="s">
        <v>27</v>
      </c>
      <c r="GU46">
        <v>0.77287799999999995</v>
      </c>
      <c r="GV46" t="s">
        <v>28</v>
      </c>
      <c r="GW46">
        <v>501536</v>
      </c>
      <c r="GX46" t="s">
        <v>29</v>
      </c>
      <c r="GY46">
        <v>1.9938757687999999E-2</v>
      </c>
      <c r="GZ46" t="s">
        <v>30</v>
      </c>
      <c r="HA46">
        <v>10000</v>
      </c>
      <c r="HB46" t="s">
        <v>923</v>
      </c>
      <c r="HC46">
        <v>10000</v>
      </c>
      <c r="HD46" t="s">
        <v>783</v>
      </c>
      <c r="HE46" t="s">
        <v>5290</v>
      </c>
      <c r="HF46" t="s">
        <v>5291</v>
      </c>
      <c r="HG46" t="s">
        <v>5292</v>
      </c>
      <c r="HH46">
        <v>7.1918700000000002E-2</v>
      </c>
      <c r="HI46">
        <v>26</v>
      </c>
      <c r="HJ46">
        <f t="shared" ca="1" si="38"/>
        <v>0.77730699999999997</v>
      </c>
      <c r="HK46">
        <f t="shared" ca="1" si="39"/>
        <v>0.773648</v>
      </c>
      <c r="HL46">
        <f t="shared" ca="1" si="40"/>
        <v>249909</v>
      </c>
      <c r="HM46">
        <f t="shared" ca="1" si="41"/>
        <v>503335</v>
      </c>
      <c r="HN46" t="s">
        <v>782</v>
      </c>
      <c r="HO46">
        <v>327.00799999999998</v>
      </c>
      <c r="HP46" t="s">
        <v>25</v>
      </c>
      <c r="HQ46" t="s">
        <v>36</v>
      </c>
      <c r="HR46" t="s">
        <v>27</v>
      </c>
      <c r="HS46">
        <v>0.78239300000000001</v>
      </c>
      <c r="HT46" t="s">
        <v>28</v>
      </c>
      <c r="HU46">
        <v>499563</v>
      </c>
      <c r="HV46" t="s">
        <v>29</v>
      </c>
      <c r="HW46">
        <v>0.13011360000800001</v>
      </c>
      <c r="HX46" t="s">
        <v>30</v>
      </c>
      <c r="HY46">
        <v>65000</v>
      </c>
      <c r="HZ46" t="s">
        <v>923</v>
      </c>
      <c r="IA46">
        <v>65000</v>
      </c>
      <c r="IB46" t="s">
        <v>783</v>
      </c>
      <c r="IC46" t="s">
        <v>5874</v>
      </c>
      <c r="ID46" t="s">
        <v>5875</v>
      </c>
      <c r="IE46" t="s">
        <v>5876</v>
      </c>
      <c r="IF46">
        <v>7.4574600000000005E-2</v>
      </c>
    </row>
    <row r="47" spans="1:240">
      <c r="A47">
        <v>27</v>
      </c>
      <c r="B47">
        <f t="shared" ca="1" si="2"/>
        <v>0.81391000000000002</v>
      </c>
      <c r="C47">
        <f t="shared" ca="1" si="3"/>
        <v>0.77513799999999999</v>
      </c>
      <c r="D47">
        <f t="shared" ca="1" si="4"/>
        <v>246278</v>
      </c>
      <c r="E47">
        <f t="shared" ca="1" si="5"/>
        <v>508580</v>
      </c>
      <c r="F47" t="s">
        <v>787</v>
      </c>
      <c r="G47">
        <v>625.70500000000004</v>
      </c>
      <c r="H47" t="s">
        <v>25</v>
      </c>
      <c r="I47" t="s">
        <v>757</v>
      </c>
      <c r="J47" t="s">
        <v>27</v>
      </c>
      <c r="K47">
        <v>0.792574</v>
      </c>
      <c r="L47" t="s">
        <v>28</v>
      </c>
      <c r="M47">
        <v>254420</v>
      </c>
      <c r="N47" t="s">
        <v>29</v>
      </c>
      <c r="O47">
        <v>1.1791543664999999E-2</v>
      </c>
      <c r="P47" t="s">
        <v>30</v>
      </c>
      <c r="Q47">
        <v>3000</v>
      </c>
      <c r="R47" t="s">
        <v>923</v>
      </c>
      <c r="S47">
        <v>3000</v>
      </c>
      <c r="T47" t="s">
        <v>788</v>
      </c>
      <c r="U47" t="s">
        <v>4491</v>
      </c>
      <c r="V47" t="s">
        <v>4492</v>
      </c>
      <c r="W47" t="s">
        <v>4493</v>
      </c>
      <c r="X47">
        <v>6.7182099999999995E-2</v>
      </c>
      <c r="Y47">
        <f t="shared" si="42"/>
        <v>27</v>
      </c>
      <c r="Z47">
        <f t="shared" ca="1" si="6"/>
        <v>0.77460099999999998</v>
      </c>
      <c r="AA47">
        <f t="shared" ca="1" si="7"/>
        <v>0.77377899999999999</v>
      </c>
      <c r="AB47">
        <f t="shared" ca="1" si="8"/>
        <v>252749</v>
      </c>
      <c r="AC47">
        <f t="shared" ca="1" si="9"/>
        <v>505241</v>
      </c>
      <c r="AD47" t="s">
        <v>787</v>
      </c>
      <c r="AE47">
        <v>659.54899999999998</v>
      </c>
      <c r="AF47" t="s">
        <v>25</v>
      </c>
      <c r="AG47" t="s">
        <v>757</v>
      </c>
      <c r="AH47" t="s">
        <v>27</v>
      </c>
      <c r="AI47">
        <v>0.77832500000000004</v>
      </c>
      <c r="AJ47" t="s">
        <v>28</v>
      </c>
      <c r="AK47">
        <v>250283</v>
      </c>
      <c r="AL47" t="s">
        <v>29</v>
      </c>
      <c r="AM47">
        <v>1.9977374324999998E-2</v>
      </c>
      <c r="AN47" t="s">
        <v>30</v>
      </c>
      <c r="AO47">
        <v>5000</v>
      </c>
      <c r="AP47" t="s">
        <v>923</v>
      </c>
      <c r="AQ47">
        <v>5000</v>
      </c>
      <c r="AR47" t="s">
        <v>788</v>
      </c>
      <c r="AS47" t="s">
        <v>960</v>
      </c>
      <c r="AT47" t="s">
        <v>961</v>
      </c>
      <c r="AU47" t="s">
        <v>962</v>
      </c>
      <c r="AV47">
        <v>6.1181699999999999E-2</v>
      </c>
      <c r="AW47">
        <f t="shared" si="43"/>
        <v>27</v>
      </c>
      <c r="AX47">
        <f t="shared" ca="1" si="10"/>
        <v>0.76776100000000003</v>
      </c>
      <c r="AY47">
        <f t="shared" ca="1" si="11"/>
        <v>0.76308600000000004</v>
      </c>
      <c r="AZ47">
        <f t="shared" ca="1" si="12"/>
        <v>248666</v>
      </c>
      <c r="BA47">
        <f t="shared" ca="1" si="13"/>
        <v>500313</v>
      </c>
      <c r="BB47" t="s">
        <v>787</v>
      </c>
      <c r="BC47">
        <v>661.90200000000004</v>
      </c>
      <c r="BD47" t="s">
        <v>25</v>
      </c>
      <c r="BE47" t="s">
        <v>757</v>
      </c>
      <c r="BF47" t="s">
        <v>27</v>
      </c>
      <c r="BG47">
        <v>0.77820100000000003</v>
      </c>
      <c r="BH47" t="s">
        <v>28</v>
      </c>
      <c r="BI47">
        <v>249472</v>
      </c>
      <c r="BJ47" t="s">
        <v>29</v>
      </c>
      <c r="BK47">
        <v>6.0126924705000001E-2</v>
      </c>
      <c r="BL47" t="s">
        <v>30</v>
      </c>
      <c r="BM47">
        <v>15000</v>
      </c>
      <c r="BN47" t="s">
        <v>923</v>
      </c>
      <c r="BO47">
        <v>15000</v>
      </c>
      <c r="BP47" t="s">
        <v>788</v>
      </c>
      <c r="BQ47" t="s">
        <v>1558</v>
      </c>
      <c r="BR47" t="s">
        <v>1559</v>
      </c>
      <c r="BS47" t="s">
        <v>1560</v>
      </c>
      <c r="BT47">
        <v>6.7128900000000005E-2</v>
      </c>
      <c r="BU47">
        <f t="shared" si="44"/>
        <v>27</v>
      </c>
      <c r="BV47">
        <f t="shared" ca="1" si="14"/>
        <v>0.78136399999999995</v>
      </c>
      <c r="BW47">
        <f t="shared" ca="1" si="15"/>
        <v>0.78448200000000001</v>
      </c>
      <c r="BX47">
        <f t="shared" ca="1" si="16"/>
        <v>250284</v>
      </c>
      <c r="BY47">
        <f t="shared" ca="1" si="17"/>
        <v>501291</v>
      </c>
      <c r="BZ47" t="s">
        <v>787</v>
      </c>
      <c r="CA47">
        <v>648.85699999999997</v>
      </c>
      <c r="CB47" t="s">
        <v>25</v>
      </c>
      <c r="CC47" t="s">
        <v>757</v>
      </c>
      <c r="CD47" t="s">
        <v>27</v>
      </c>
      <c r="CE47">
        <v>0.78547500000000003</v>
      </c>
      <c r="CF47" t="s">
        <v>28</v>
      </c>
      <c r="CG47">
        <v>249796</v>
      </c>
      <c r="CH47" t="s">
        <v>29</v>
      </c>
      <c r="CI47">
        <v>0.10008157435499999</v>
      </c>
      <c r="CJ47" t="s">
        <v>30</v>
      </c>
      <c r="CK47">
        <v>25000</v>
      </c>
      <c r="CL47" t="s">
        <v>923</v>
      </c>
      <c r="CM47">
        <v>25000</v>
      </c>
      <c r="CN47" t="s">
        <v>788</v>
      </c>
      <c r="CO47" t="s">
        <v>2137</v>
      </c>
      <c r="CP47" t="s">
        <v>2138</v>
      </c>
      <c r="CQ47" t="s">
        <v>2139</v>
      </c>
      <c r="CR47">
        <v>7.7885499999999996E-2</v>
      </c>
      <c r="CS47">
        <f t="shared" si="45"/>
        <v>27</v>
      </c>
      <c r="CT47">
        <f t="shared" ca="1" si="18"/>
        <v>0.780999</v>
      </c>
      <c r="CU47">
        <f t="shared" ca="1" si="19"/>
        <v>0.783636</v>
      </c>
      <c r="CV47">
        <f t="shared" ca="1" si="20"/>
        <v>249588</v>
      </c>
      <c r="CW47">
        <f t="shared" ca="1" si="21"/>
        <v>501712</v>
      </c>
      <c r="CX47" t="s">
        <v>787</v>
      </c>
      <c r="CY47">
        <v>663.38300000000004</v>
      </c>
      <c r="CZ47" t="s">
        <v>25</v>
      </c>
      <c r="DA47" t="s">
        <v>757</v>
      </c>
      <c r="DB47" t="s">
        <v>27</v>
      </c>
      <c r="DC47">
        <v>0.77715199999999995</v>
      </c>
      <c r="DD47" t="s">
        <v>28</v>
      </c>
      <c r="DE47">
        <v>249588</v>
      </c>
      <c r="DF47" t="s">
        <v>29</v>
      </c>
      <c r="DG47">
        <v>0.14023112473499999</v>
      </c>
      <c r="DH47" t="s">
        <v>30</v>
      </c>
      <c r="DI47">
        <v>35000</v>
      </c>
      <c r="DJ47" t="s">
        <v>923</v>
      </c>
      <c r="DK47">
        <v>35000</v>
      </c>
      <c r="DL47" t="s">
        <v>788</v>
      </c>
      <c r="DM47" t="s">
        <v>2731</v>
      </c>
      <c r="DN47" t="s">
        <v>2732</v>
      </c>
      <c r="DO47" t="s">
        <v>2733</v>
      </c>
      <c r="DP47">
        <v>7.69624E-2</v>
      </c>
      <c r="DQ47">
        <v>27</v>
      </c>
      <c r="DR47">
        <f t="shared" ca="1" si="22"/>
        <v>0.78075799999999995</v>
      </c>
      <c r="DS47">
        <f t="shared" ca="1" si="23"/>
        <v>0.77848799999999996</v>
      </c>
      <c r="DT47">
        <f t="shared" ca="1" si="24"/>
        <v>249472</v>
      </c>
      <c r="DU47">
        <f t="shared" ca="1" si="25"/>
        <v>501400</v>
      </c>
      <c r="DV47" t="s">
        <v>787</v>
      </c>
      <c r="DW47">
        <v>661.32500000000005</v>
      </c>
      <c r="DX47" t="s">
        <v>25</v>
      </c>
      <c r="DY47" t="s">
        <v>757</v>
      </c>
      <c r="DZ47" t="s">
        <v>27</v>
      </c>
      <c r="EA47">
        <v>0.77685700000000002</v>
      </c>
      <c r="EB47" t="s">
        <v>28</v>
      </c>
      <c r="EC47">
        <v>250555</v>
      </c>
      <c r="ED47" t="s">
        <v>29</v>
      </c>
      <c r="EE47">
        <v>0.17960107219499999</v>
      </c>
      <c r="EF47" t="s">
        <v>30</v>
      </c>
      <c r="EG47">
        <v>45000</v>
      </c>
      <c r="EH47" t="s">
        <v>923</v>
      </c>
      <c r="EI47">
        <v>45000</v>
      </c>
      <c r="EJ47" t="s">
        <v>788</v>
      </c>
      <c r="EK47" t="s">
        <v>3319</v>
      </c>
      <c r="EL47" t="s">
        <v>3320</v>
      </c>
      <c r="EM47" t="s">
        <v>3321</v>
      </c>
      <c r="EN47">
        <v>7.8860799999999995E-2</v>
      </c>
      <c r="EO47">
        <v>27</v>
      </c>
      <c r="EP47">
        <f t="shared" ca="1" si="26"/>
        <v>0.78012400000000004</v>
      </c>
      <c r="EQ47">
        <f t="shared" ca="1" si="27"/>
        <v>0.77690400000000004</v>
      </c>
      <c r="ER47">
        <f t="shared" ca="1" si="28"/>
        <v>250284</v>
      </c>
      <c r="ES47">
        <f t="shared" ca="1" si="29"/>
        <v>501648</v>
      </c>
      <c r="ET47" t="s">
        <v>787</v>
      </c>
      <c r="EU47">
        <v>653.24300000000005</v>
      </c>
      <c r="EV47" t="s">
        <v>25</v>
      </c>
      <c r="EW47" t="s">
        <v>757</v>
      </c>
      <c r="EX47" t="s">
        <v>27</v>
      </c>
      <c r="EY47">
        <v>0.78207199999999999</v>
      </c>
      <c r="EZ47" t="s">
        <v>28</v>
      </c>
      <c r="FA47">
        <v>250284</v>
      </c>
      <c r="FB47" t="s">
        <v>29</v>
      </c>
      <c r="FC47">
        <v>0.219750622575</v>
      </c>
      <c r="FD47" t="s">
        <v>30</v>
      </c>
      <c r="FE47">
        <v>55000</v>
      </c>
      <c r="FF47" t="s">
        <v>923</v>
      </c>
      <c r="FG47">
        <v>55000</v>
      </c>
      <c r="FH47" t="s">
        <v>788</v>
      </c>
      <c r="FI47" t="s">
        <v>3905</v>
      </c>
      <c r="FJ47" t="s">
        <v>3906</v>
      </c>
      <c r="FK47" t="s">
        <v>3907</v>
      </c>
      <c r="FL47">
        <v>7.0494699999999993E-2</v>
      </c>
      <c r="FM47">
        <v>27</v>
      </c>
      <c r="FN47">
        <f t="shared" ca="1" si="30"/>
        <v>0.77291900000000002</v>
      </c>
      <c r="FO47">
        <f t="shared" ca="1" si="31"/>
        <v>0.73898299999999995</v>
      </c>
      <c r="FP47">
        <f t="shared" ca="1" si="32"/>
        <v>250281</v>
      </c>
      <c r="FQ47">
        <f t="shared" ca="1" si="33"/>
        <v>477036</v>
      </c>
      <c r="FR47" t="s">
        <v>787</v>
      </c>
      <c r="FS47">
        <v>624.79700000000003</v>
      </c>
      <c r="FT47" t="s">
        <v>25</v>
      </c>
      <c r="FU47" t="s">
        <v>757</v>
      </c>
      <c r="FV47" t="s">
        <v>27</v>
      </c>
      <c r="FW47">
        <v>0.77993299999999999</v>
      </c>
      <c r="FX47" t="s">
        <v>28</v>
      </c>
      <c r="FY47">
        <v>263115</v>
      </c>
      <c r="FZ47" t="s">
        <v>29</v>
      </c>
      <c r="GA47">
        <v>3.8006137350000001E-3</v>
      </c>
      <c r="GB47" t="s">
        <v>30</v>
      </c>
      <c r="GC47">
        <v>1000</v>
      </c>
      <c r="GD47" t="s">
        <v>923</v>
      </c>
      <c r="GE47">
        <v>1000</v>
      </c>
      <c r="GF47" t="s">
        <v>788</v>
      </c>
      <c r="GG47" t="s">
        <v>5083</v>
      </c>
      <c r="GH47" t="s">
        <v>5084</v>
      </c>
      <c r="GI47" t="s">
        <v>5085</v>
      </c>
      <c r="GJ47">
        <v>1.4938399999999999E-2</v>
      </c>
      <c r="GK47">
        <v>27</v>
      </c>
      <c r="GL47">
        <f t="shared" ca="1" si="34"/>
        <v>0.78903900000000005</v>
      </c>
      <c r="GM47">
        <f t="shared" ca="1" si="35"/>
        <v>0.76767799999999997</v>
      </c>
      <c r="GN47">
        <f t="shared" ca="1" si="36"/>
        <v>249674</v>
      </c>
      <c r="GO47">
        <f t="shared" ca="1" si="37"/>
        <v>499095</v>
      </c>
      <c r="GP47" t="s">
        <v>787</v>
      </c>
      <c r="GQ47">
        <v>669.47900000000004</v>
      </c>
      <c r="GR47" t="s">
        <v>25</v>
      </c>
      <c r="GS47" t="s">
        <v>757</v>
      </c>
      <c r="GT47" t="s">
        <v>27</v>
      </c>
      <c r="GU47">
        <v>0.77347200000000005</v>
      </c>
      <c r="GV47" t="s">
        <v>28</v>
      </c>
      <c r="GW47">
        <v>249674</v>
      </c>
      <c r="GX47" t="s">
        <v>29</v>
      </c>
      <c r="GY47">
        <v>4.0052149515000003E-2</v>
      </c>
      <c r="GZ47" t="s">
        <v>30</v>
      </c>
      <c r="HA47">
        <v>10000</v>
      </c>
      <c r="HB47" t="s">
        <v>923</v>
      </c>
      <c r="HC47">
        <v>10000</v>
      </c>
      <c r="HD47" t="s">
        <v>788</v>
      </c>
      <c r="HE47" t="s">
        <v>5287</v>
      </c>
      <c r="HF47" t="s">
        <v>5288</v>
      </c>
      <c r="HG47" t="s">
        <v>5289</v>
      </c>
      <c r="HH47">
        <v>7.3710600000000001E-2</v>
      </c>
      <c r="HI47">
        <v>27</v>
      </c>
      <c r="HJ47">
        <f t="shared" ca="1" si="38"/>
        <v>0.776725</v>
      </c>
      <c r="HK47">
        <f t="shared" ca="1" si="39"/>
        <v>0.77910199999999996</v>
      </c>
      <c r="HL47">
        <f t="shared" ca="1" si="40"/>
        <v>249909</v>
      </c>
      <c r="HM47">
        <f t="shared" ca="1" si="41"/>
        <v>501442</v>
      </c>
      <c r="HN47" t="s">
        <v>787</v>
      </c>
      <c r="HO47">
        <v>665.553</v>
      </c>
      <c r="HP47" t="s">
        <v>25</v>
      </c>
      <c r="HQ47" t="s">
        <v>757</v>
      </c>
      <c r="HR47" t="s">
        <v>27</v>
      </c>
      <c r="HS47">
        <v>0.77364100000000002</v>
      </c>
      <c r="HT47" t="s">
        <v>28</v>
      </c>
      <c r="HU47">
        <v>251037</v>
      </c>
      <c r="HV47" t="s">
        <v>29</v>
      </c>
      <c r="HW47">
        <v>0.25892566930499999</v>
      </c>
      <c r="HX47" t="s">
        <v>30</v>
      </c>
      <c r="HY47">
        <v>65000</v>
      </c>
      <c r="HZ47" t="s">
        <v>923</v>
      </c>
      <c r="IA47">
        <v>65000</v>
      </c>
      <c r="IB47" t="s">
        <v>788</v>
      </c>
      <c r="IC47" t="s">
        <v>5871</v>
      </c>
      <c r="ID47" t="s">
        <v>5872</v>
      </c>
      <c r="IE47" t="s">
        <v>5873</v>
      </c>
      <c r="IF47">
        <v>7.6187099999999994E-2</v>
      </c>
    </row>
    <row r="48" spans="1:240">
      <c r="A48">
        <v>28</v>
      </c>
      <c r="B48">
        <f t="shared" ca="1" si="2"/>
        <v>0.782277</v>
      </c>
      <c r="C48">
        <f t="shared" ca="1" si="3"/>
        <v>0.74877800000000005</v>
      </c>
      <c r="D48">
        <f t="shared" ca="1" si="4"/>
        <v>250283</v>
      </c>
      <c r="E48">
        <f t="shared" ca="1" si="5"/>
        <v>492307</v>
      </c>
      <c r="F48" t="s">
        <v>787</v>
      </c>
      <c r="G48">
        <v>317.23700000000002</v>
      </c>
      <c r="H48" t="s">
        <v>25</v>
      </c>
      <c r="I48" t="s">
        <v>36</v>
      </c>
      <c r="J48" t="s">
        <v>27</v>
      </c>
      <c r="K48">
        <v>0.78727800000000003</v>
      </c>
      <c r="L48" t="s">
        <v>28</v>
      </c>
      <c r="M48">
        <v>508580</v>
      </c>
      <c r="N48" t="s">
        <v>29</v>
      </c>
      <c r="O48">
        <v>5.8987732720000002E-3</v>
      </c>
      <c r="P48" t="s">
        <v>30</v>
      </c>
      <c r="Q48">
        <v>3000</v>
      </c>
      <c r="R48" t="s">
        <v>923</v>
      </c>
      <c r="S48">
        <v>3000</v>
      </c>
      <c r="T48" t="s">
        <v>783</v>
      </c>
      <c r="U48" t="s">
        <v>4494</v>
      </c>
      <c r="V48" t="s">
        <v>4495</v>
      </c>
      <c r="W48" t="s">
        <v>4496</v>
      </c>
      <c r="X48">
        <v>8.2975099999999996E-2</v>
      </c>
      <c r="Y48">
        <f t="shared" si="42"/>
        <v>28</v>
      </c>
      <c r="Z48">
        <f t="shared" ca="1" si="6"/>
        <v>0.77401299999999995</v>
      </c>
      <c r="AA48">
        <f t="shared" ca="1" si="7"/>
        <v>0.75986699999999996</v>
      </c>
      <c r="AB48">
        <f t="shared" ca="1" si="8"/>
        <v>250283</v>
      </c>
      <c r="AC48">
        <f t="shared" ca="1" si="9"/>
        <v>495479</v>
      </c>
      <c r="AD48" t="s">
        <v>787</v>
      </c>
      <c r="AE48">
        <v>320.17</v>
      </c>
      <c r="AF48" t="s">
        <v>25</v>
      </c>
      <c r="AG48" t="s">
        <v>36</v>
      </c>
      <c r="AH48" t="s">
        <v>27</v>
      </c>
      <c r="AI48">
        <v>0.78624899999999998</v>
      </c>
      <c r="AJ48" t="s">
        <v>28</v>
      </c>
      <c r="AK48">
        <v>505241</v>
      </c>
      <c r="AL48" t="s">
        <v>29</v>
      </c>
      <c r="AM48">
        <v>9.8962676959999992E-3</v>
      </c>
      <c r="AN48" t="s">
        <v>30</v>
      </c>
      <c r="AO48">
        <v>5000</v>
      </c>
      <c r="AP48" t="s">
        <v>923</v>
      </c>
      <c r="AQ48">
        <v>5000</v>
      </c>
      <c r="AR48" t="s">
        <v>783</v>
      </c>
      <c r="AS48" t="s">
        <v>963</v>
      </c>
      <c r="AT48" t="s">
        <v>964</v>
      </c>
      <c r="AU48" t="s">
        <v>965</v>
      </c>
      <c r="AV48">
        <v>7.69672E-2</v>
      </c>
      <c r="AW48">
        <f t="shared" si="43"/>
        <v>28</v>
      </c>
      <c r="AX48">
        <f t="shared" ca="1" si="10"/>
        <v>0.75908500000000001</v>
      </c>
      <c r="AY48">
        <f t="shared" ca="1" si="11"/>
        <v>0.76912700000000001</v>
      </c>
      <c r="AZ48">
        <f t="shared" ca="1" si="12"/>
        <v>248666</v>
      </c>
      <c r="BA48">
        <f t="shared" ca="1" si="13"/>
        <v>505242</v>
      </c>
      <c r="BB48" t="s">
        <v>787</v>
      </c>
      <c r="BC48">
        <v>331.04899999999998</v>
      </c>
      <c r="BD48" t="s">
        <v>25</v>
      </c>
      <c r="BE48" t="s">
        <v>36</v>
      </c>
      <c r="BF48" t="s">
        <v>27</v>
      </c>
      <c r="BG48">
        <v>0.77702099999999996</v>
      </c>
      <c r="BH48" t="s">
        <v>28</v>
      </c>
      <c r="BI48">
        <v>500313</v>
      </c>
      <c r="BJ48" t="s">
        <v>29</v>
      </c>
      <c r="BK48">
        <v>2.9981243679999998E-2</v>
      </c>
      <c r="BL48" t="s">
        <v>30</v>
      </c>
      <c r="BM48">
        <v>15000</v>
      </c>
      <c r="BN48" t="s">
        <v>923</v>
      </c>
      <c r="BO48">
        <v>15000</v>
      </c>
      <c r="BP48" t="s">
        <v>783</v>
      </c>
      <c r="BQ48" t="s">
        <v>1561</v>
      </c>
      <c r="BR48" t="s">
        <v>1562</v>
      </c>
      <c r="BS48" t="s">
        <v>1563</v>
      </c>
      <c r="BT48">
        <v>6.8953E-2</v>
      </c>
      <c r="BU48">
        <f t="shared" si="44"/>
        <v>28</v>
      </c>
      <c r="BV48">
        <f t="shared" ca="1" si="14"/>
        <v>0.77039400000000002</v>
      </c>
      <c r="BW48">
        <f t="shared" ca="1" si="15"/>
        <v>0.77232900000000004</v>
      </c>
      <c r="BX48">
        <f t="shared" ca="1" si="16"/>
        <v>252252</v>
      </c>
      <c r="BY48">
        <f t="shared" ca="1" si="17"/>
        <v>501291</v>
      </c>
      <c r="BZ48" t="s">
        <v>787</v>
      </c>
      <c r="CA48">
        <v>322.13</v>
      </c>
      <c r="CB48" t="s">
        <v>25</v>
      </c>
      <c r="CC48" t="s">
        <v>36</v>
      </c>
      <c r="CD48" t="s">
        <v>27</v>
      </c>
      <c r="CE48">
        <v>0.78616600000000003</v>
      </c>
      <c r="CF48" t="s">
        <v>28</v>
      </c>
      <c r="CG48">
        <v>502273</v>
      </c>
      <c r="CH48" t="s">
        <v>29</v>
      </c>
      <c r="CI48">
        <v>4.9773712072000001E-2</v>
      </c>
      <c r="CJ48" t="s">
        <v>30</v>
      </c>
      <c r="CK48">
        <v>25000</v>
      </c>
      <c r="CL48" t="s">
        <v>923</v>
      </c>
      <c r="CM48">
        <v>25000</v>
      </c>
      <c r="CN48" t="s">
        <v>783</v>
      </c>
      <c r="CO48" t="s">
        <v>2140</v>
      </c>
      <c r="CP48" t="s">
        <v>2141</v>
      </c>
      <c r="CQ48" t="s">
        <v>2142</v>
      </c>
      <c r="CR48">
        <v>7.5890600000000003E-2</v>
      </c>
      <c r="CS48">
        <f t="shared" si="45"/>
        <v>28</v>
      </c>
      <c r="CT48">
        <f t="shared" ca="1" si="18"/>
        <v>0.76754</v>
      </c>
      <c r="CU48">
        <f t="shared" ca="1" si="19"/>
        <v>0.77132199999999995</v>
      </c>
      <c r="CV48">
        <f t="shared" ca="1" si="20"/>
        <v>250633</v>
      </c>
      <c r="CW48">
        <f t="shared" ca="1" si="21"/>
        <v>501012</v>
      </c>
      <c r="CX48" t="s">
        <v>787</v>
      </c>
      <c r="CY48">
        <v>325.07</v>
      </c>
      <c r="CZ48" t="s">
        <v>25</v>
      </c>
      <c r="DA48" t="s">
        <v>36</v>
      </c>
      <c r="DB48" t="s">
        <v>27</v>
      </c>
      <c r="DC48">
        <v>0.78358799999999995</v>
      </c>
      <c r="DD48" t="s">
        <v>28</v>
      </c>
      <c r="DE48">
        <v>501011</v>
      </c>
      <c r="DF48" t="s">
        <v>29</v>
      </c>
      <c r="DG48">
        <v>6.9858684056000001E-2</v>
      </c>
      <c r="DH48" t="s">
        <v>30</v>
      </c>
      <c r="DI48">
        <v>35000</v>
      </c>
      <c r="DJ48" t="s">
        <v>923</v>
      </c>
      <c r="DK48">
        <v>35000</v>
      </c>
      <c r="DL48" t="s">
        <v>783</v>
      </c>
      <c r="DM48" t="s">
        <v>2734</v>
      </c>
      <c r="DN48" t="s">
        <v>2735</v>
      </c>
      <c r="DO48" t="s">
        <v>2736</v>
      </c>
      <c r="DP48">
        <v>7.3554400000000006E-2</v>
      </c>
      <c r="DQ48">
        <v>28</v>
      </c>
      <c r="DR48">
        <f t="shared" ca="1" si="22"/>
        <v>0.76836499999999996</v>
      </c>
      <c r="DS48">
        <f t="shared" ca="1" si="23"/>
        <v>0.77210599999999996</v>
      </c>
      <c r="DT48">
        <f t="shared" ca="1" si="24"/>
        <v>250284</v>
      </c>
      <c r="DU48">
        <f t="shared" ca="1" si="25"/>
        <v>501946</v>
      </c>
      <c r="DV48" t="s">
        <v>787</v>
      </c>
      <c r="DW48">
        <v>326.05900000000003</v>
      </c>
      <c r="DX48" t="s">
        <v>25</v>
      </c>
      <c r="DY48" t="s">
        <v>36</v>
      </c>
      <c r="DZ48" t="s">
        <v>27</v>
      </c>
      <c r="EA48">
        <v>0.78294399999999997</v>
      </c>
      <c r="EB48" t="s">
        <v>28</v>
      </c>
      <c r="EC48">
        <v>500313</v>
      </c>
      <c r="ED48" t="s">
        <v>29</v>
      </c>
      <c r="EE48">
        <v>8.994365604E-2</v>
      </c>
      <c r="EF48" t="s">
        <v>30</v>
      </c>
      <c r="EG48">
        <v>45000</v>
      </c>
      <c r="EH48" t="s">
        <v>923</v>
      </c>
      <c r="EI48">
        <v>45000</v>
      </c>
      <c r="EJ48" t="s">
        <v>783</v>
      </c>
      <c r="EK48" t="s">
        <v>3322</v>
      </c>
      <c r="EL48" t="s">
        <v>3323</v>
      </c>
      <c r="EM48" t="s">
        <v>3324</v>
      </c>
      <c r="EN48">
        <v>7.2096900000000005E-2</v>
      </c>
      <c r="EO48">
        <v>28</v>
      </c>
      <c r="EP48">
        <f t="shared" ca="1" si="26"/>
        <v>0.76525600000000005</v>
      </c>
      <c r="EQ48">
        <f t="shared" ca="1" si="27"/>
        <v>0.77536799999999995</v>
      </c>
      <c r="ER48">
        <f t="shared" ca="1" si="28"/>
        <v>250062</v>
      </c>
      <c r="ES48">
        <f t="shared" ca="1" si="29"/>
        <v>499870</v>
      </c>
      <c r="ET48" t="s">
        <v>787</v>
      </c>
      <c r="EU48">
        <v>328.63499999999999</v>
      </c>
      <c r="EV48" t="s">
        <v>25</v>
      </c>
      <c r="EW48" t="s">
        <v>36</v>
      </c>
      <c r="EX48" t="s">
        <v>27</v>
      </c>
      <c r="EY48">
        <v>0.77986900000000003</v>
      </c>
      <c r="EZ48" t="s">
        <v>28</v>
      </c>
      <c r="FA48">
        <v>500313</v>
      </c>
      <c r="FB48" t="s">
        <v>29</v>
      </c>
      <c r="FC48">
        <v>0.10993112816</v>
      </c>
      <c r="FD48" t="s">
        <v>30</v>
      </c>
      <c r="FE48">
        <v>55000</v>
      </c>
      <c r="FF48" t="s">
        <v>923</v>
      </c>
      <c r="FG48">
        <v>55000</v>
      </c>
      <c r="FH48" t="s">
        <v>783</v>
      </c>
      <c r="FI48" t="s">
        <v>3908</v>
      </c>
      <c r="FJ48" t="s">
        <v>3909</v>
      </c>
      <c r="FK48" t="s">
        <v>3910</v>
      </c>
      <c r="FL48">
        <v>7.4310699999999993E-2</v>
      </c>
      <c r="FM48">
        <v>28</v>
      </c>
      <c r="FN48">
        <f t="shared" ca="1" si="30"/>
        <v>0.73100500000000002</v>
      </c>
      <c r="FO48">
        <f t="shared" ca="1" si="31"/>
        <v>0.77332299999999998</v>
      </c>
      <c r="FP48">
        <f t="shared" ca="1" si="32"/>
        <v>250281</v>
      </c>
      <c r="FQ48">
        <f t="shared" ca="1" si="33"/>
        <v>500309</v>
      </c>
      <c r="FR48" t="s">
        <v>787</v>
      </c>
      <c r="FS48">
        <v>329.84899999999999</v>
      </c>
      <c r="FT48" t="s">
        <v>25</v>
      </c>
      <c r="FU48" t="s">
        <v>36</v>
      </c>
      <c r="FV48" t="s">
        <v>27</v>
      </c>
      <c r="FW48">
        <v>0.77843899999999999</v>
      </c>
      <c r="FX48" t="s">
        <v>28</v>
      </c>
      <c r="FY48">
        <v>500306</v>
      </c>
      <c r="FZ48" t="s">
        <v>29</v>
      </c>
      <c r="GA48">
        <v>1.9987787119999999E-3</v>
      </c>
      <c r="GB48" t="s">
        <v>30</v>
      </c>
      <c r="GC48">
        <v>1000</v>
      </c>
      <c r="GD48" t="s">
        <v>923</v>
      </c>
      <c r="GE48">
        <v>1000</v>
      </c>
      <c r="GF48" t="s">
        <v>783</v>
      </c>
      <c r="GG48" t="s">
        <v>5086</v>
      </c>
      <c r="GH48" t="s">
        <v>5087</v>
      </c>
      <c r="GI48" t="s">
        <v>5088</v>
      </c>
      <c r="GJ48">
        <v>9.0719800000000003E-2</v>
      </c>
      <c r="GK48">
        <v>28</v>
      </c>
      <c r="GL48">
        <f t="shared" ca="1" si="34"/>
        <v>0.76454100000000003</v>
      </c>
      <c r="GM48">
        <f t="shared" ca="1" si="35"/>
        <v>0.76016799999999995</v>
      </c>
      <c r="GN48">
        <f t="shared" ca="1" si="36"/>
        <v>249674</v>
      </c>
      <c r="GO48">
        <f t="shared" ca="1" si="37"/>
        <v>509003</v>
      </c>
      <c r="GP48" t="s">
        <v>787</v>
      </c>
      <c r="GQ48">
        <v>333.79199999999997</v>
      </c>
      <c r="GR48" t="s">
        <v>25</v>
      </c>
      <c r="GS48" t="s">
        <v>36</v>
      </c>
      <c r="GT48" t="s">
        <v>27</v>
      </c>
      <c r="GU48">
        <v>0.77287799999999995</v>
      </c>
      <c r="GV48" t="s">
        <v>28</v>
      </c>
      <c r="GW48">
        <v>501536</v>
      </c>
      <c r="GX48" t="s">
        <v>29</v>
      </c>
      <c r="GY48">
        <v>1.9938757687999999E-2</v>
      </c>
      <c r="GZ48" t="s">
        <v>30</v>
      </c>
      <c r="HA48">
        <v>10000</v>
      </c>
      <c r="HB48" t="s">
        <v>923</v>
      </c>
      <c r="HC48">
        <v>10000</v>
      </c>
      <c r="HD48" t="s">
        <v>783</v>
      </c>
      <c r="HE48" t="s">
        <v>5290</v>
      </c>
      <c r="HF48" t="s">
        <v>5291</v>
      </c>
      <c r="HG48" t="s">
        <v>5292</v>
      </c>
      <c r="HH48">
        <v>7.1918700000000002E-2</v>
      </c>
      <c r="HI48">
        <v>28</v>
      </c>
      <c r="HJ48">
        <f t="shared" ca="1" si="38"/>
        <v>0.77146300000000001</v>
      </c>
      <c r="HK48">
        <f t="shared" ca="1" si="39"/>
        <v>0.77802400000000005</v>
      </c>
      <c r="HL48">
        <f t="shared" ca="1" si="40"/>
        <v>250660</v>
      </c>
      <c r="HM48">
        <f t="shared" ca="1" si="41"/>
        <v>500313</v>
      </c>
      <c r="HN48" t="s">
        <v>787</v>
      </c>
      <c r="HO48">
        <v>327.00799999999998</v>
      </c>
      <c r="HP48" t="s">
        <v>25</v>
      </c>
      <c r="HQ48" t="s">
        <v>36</v>
      </c>
      <c r="HR48" t="s">
        <v>27</v>
      </c>
      <c r="HS48">
        <v>0.78239300000000001</v>
      </c>
      <c r="HT48" t="s">
        <v>28</v>
      </c>
      <c r="HU48">
        <v>499563</v>
      </c>
      <c r="HV48" t="s">
        <v>29</v>
      </c>
      <c r="HW48">
        <v>0.13011360000800001</v>
      </c>
      <c r="HX48" t="s">
        <v>30</v>
      </c>
      <c r="HY48">
        <v>65000</v>
      </c>
      <c r="HZ48" t="s">
        <v>923</v>
      </c>
      <c r="IA48">
        <v>65000</v>
      </c>
      <c r="IB48" t="s">
        <v>783</v>
      </c>
      <c r="IC48" t="s">
        <v>5874</v>
      </c>
      <c r="ID48" t="s">
        <v>5875</v>
      </c>
      <c r="IE48" t="s">
        <v>5876</v>
      </c>
      <c r="IF48">
        <v>7.4574600000000005E-2</v>
      </c>
    </row>
    <row r="49" spans="1:240">
      <c r="A49">
        <v>29</v>
      </c>
      <c r="B49">
        <f t="shared" ca="1" si="2"/>
        <v>0.75828700000000004</v>
      </c>
      <c r="C49">
        <f t="shared" ca="1" si="3"/>
        <v>0.770339</v>
      </c>
      <c r="D49">
        <f t="shared" ca="1" si="4"/>
        <v>254420</v>
      </c>
      <c r="E49">
        <f t="shared" ca="1" si="5"/>
        <v>500312</v>
      </c>
      <c r="F49" t="s">
        <v>777</v>
      </c>
      <c r="G49">
        <v>706.83299999999997</v>
      </c>
      <c r="H49" t="s">
        <v>25</v>
      </c>
      <c r="I49" t="s">
        <v>757</v>
      </c>
      <c r="J49" t="s">
        <v>27</v>
      </c>
      <c r="K49">
        <v>0.75184099999999998</v>
      </c>
      <c r="L49" t="s">
        <v>28</v>
      </c>
      <c r="M49">
        <v>250283</v>
      </c>
      <c r="N49" t="s">
        <v>29</v>
      </c>
      <c r="O49">
        <v>1.1986444395E-2</v>
      </c>
      <c r="P49" t="s">
        <v>30</v>
      </c>
      <c r="Q49">
        <v>3000</v>
      </c>
      <c r="R49" t="s">
        <v>923</v>
      </c>
      <c r="S49">
        <v>3000</v>
      </c>
      <c r="T49" t="s">
        <v>778</v>
      </c>
      <c r="U49" t="s">
        <v>4497</v>
      </c>
      <c r="V49" t="s">
        <v>4498</v>
      </c>
      <c r="W49" t="s">
        <v>4499</v>
      </c>
      <c r="X49">
        <v>9.3095399999999995E-2</v>
      </c>
      <c r="Y49">
        <f t="shared" si="42"/>
        <v>29</v>
      </c>
      <c r="Z49">
        <f t="shared" ca="1" si="6"/>
        <v>0.78986100000000004</v>
      </c>
      <c r="AA49">
        <f t="shared" ca="1" si="7"/>
        <v>0.76566299999999998</v>
      </c>
      <c r="AB49">
        <f t="shared" ca="1" si="8"/>
        <v>250283</v>
      </c>
      <c r="AC49">
        <f t="shared" ca="1" si="9"/>
        <v>495479</v>
      </c>
      <c r="AD49" t="s">
        <v>777</v>
      </c>
      <c r="AE49">
        <v>704.68299999999999</v>
      </c>
      <c r="AF49" t="s">
        <v>25</v>
      </c>
      <c r="AG49" t="s">
        <v>757</v>
      </c>
      <c r="AH49" t="s">
        <v>27</v>
      </c>
      <c r="AI49">
        <v>0.74930399999999997</v>
      </c>
      <c r="AJ49" t="s">
        <v>28</v>
      </c>
      <c r="AK49">
        <v>252749</v>
      </c>
      <c r="AL49" t="s">
        <v>29</v>
      </c>
      <c r="AM49">
        <v>1.9782473594999999E-2</v>
      </c>
      <c r="AN49" t="s">
        <v>30</v>
      </c>
      <c r="AO49">
        <v>5000</v>
      </c>
      <c r="AP49" t="s">
        <v>923</v>
      </c>
      <c r="AQ49">
        <v>5000</v>
      </c>
      <c r="AR49" t="s">
        <v>778</v>
      </c>
      <c r="AS49" t="s">
        <v>966</v>
      </c>
      <c r="AT49" t="s">
        <v>967</v>
      </c>
      <c r="AU49" t="s">
        <v>968</v>
      </c>
      <c r="AV49">
        <v>9.8213300000000003E-2</v>
      </c>
      <c r="AW49">
        <f t="shared" si="43"/>
        <v>29</v>
      </c>
      <c r="AX49">
        <f t="shared" ca="1" si="10"/>
        <v>0.77726700000000004</v>
      </c>
      <c r="AY49">
        <f t="shared" ca="1" si="11"/>
        <v>0.76560600000000001</v>
      </c>
      <c r="AZ49">
        <f t="shared" ca="1" si="12"/>
        <v>249472</v>
      </c>
      <c r="BA49">
        <f t="shared" ca="1" si="13"/>
        <v>500313</v>
      </c>
      <c r="BB49" t="s">
        <v>777</v>
      </c>
      <c r="BC49">
        <v>655.47400000000005</v>
      </c>
      <c r="BD49" t="s">
        <v>25</v>
      </c>
      <c r="BE49" t="s">
        <v>757</v>
      </c>
      <c r="BF49" t="s">
        <v>27</v>
      </c>
      <c r="BG49">
        <v>0.78200800000000004</v>
      </c>
      <c r="BH49" t="s">
        <v>28</v>
      </c>
      <c r="BI49">
        <v>249472</v>
      </c>
      <c r="BJ49" t="s">
        <v>29</v>
      </c>
      <c r="BK49">
        <v>6.0126924705000001E-2</v>
      </c>
      <c r="BL49" t="s">
        <v>30</v>
      </c>
      <c r="BM49">
        <v>15000</v>
      </c>
      <c r="BN49" t="s">
        <v>923</v>
      </c>
      <c r="BO49">
        <v>15000</v>
      </c>
      <c r="BP49" t="s">
        <v>778</v>
      </c>
      <c r="BQ49" t="s">
        <v>1564</v>
      </c>
      <c r="BR49" t="s">
        <v>1565</v>
      </c>
      <c r="BS49" t="s">
        <v>1566</v>
      </c>
      <c r="BT49">
        <v>7.2839899999999999E-2</v>
      </c>
      <c r="BU49">
        <f t="shared" si="44"/>
        <v>29</v>
      </c>
      <c r="BV49">
        <f t="shared" ca="1" si="14"/>
        <v>0.78162799999999999</v>
      </c>
      <c r="BW49">
        <f t="shared" ca="1" si="15"/>
        <v>0.779451</v>
      </c>
      <c r="BX49">
        <f t="shared" ca="1" si="16"/>
        <v>251264</v>
      </c>
      <c r="BY49">
        <f t="shared" ca="1" si="17"/>
        <v>502273</v>
      </c>
      <c r="BZ49" t="s">
        <v>777</v>
      </c>
      <c r="CA49">
        <v>660.952</v>
      </c>
      <c r="CB49" t="s">
        <v>25</v>
      </c>
      <c r="CC49" t="s">
        <v>757</v>
      </c>
      <c r="CD49" t="s">
        <v>27</v>
      </c>
      <c r="CE49">
        <v>0.77369500000000002</v>
      </c>
      <c r="CF49" t="s">
        <v>28</v>
      </c>
      <c r="CG49">
        <v>252749</v>
      </c>
      <c r="CH49" t="s">
        <v>29</v>
      </c>
      <c r="CI49">
        <v>9.8912169975000006E-2</v>
      </c>
      <c r="CJ49" t="s">
        <v>30</v>
      </c>
      <c r="CK49">
        <v>25000</v>
      </c>
      <c r="CL49" t="s">
        <v>923</v>
      </c>
      <c r="CM49">
        <v>25000</v>
      </c>
      <c r="CN49" t="s">
        <v>778</v>
      </c>
      <c r="CO49" t="s">
        <v>2143</v>
      </c>
      <c r="CP49" t="s">
        <v>2144</v>
      </c>
      <c r="CQ49" t="s">
        <v>2145</v>
      </c>
      <c r="CR49">
        <v>7.8757999999999995E-2</v>
      </c>
      <c r="CS49">
        <f t="shared" si="45"/>
        <v>29</v>
      </c>
      <c r="CT49">
        <f t="shared" ca="1" si="18"/>
        <v>0.77704300000000004</v>
      </c>
      <c r="CU49">
        <f t="shared" ca="1" si="19"/>
        <v>0.77909300000000004</v>
      </c>
      <c r="CV49">
        <f t="shared" ca="1" si="20"/>
        <v>251687</v>
      </c>
      <c r="CW49">
        <f t="shared" ca="1" si="21"/>
        <v>501712</v>
      </c>
      <c r="CX49" t="s">
        <v>777</v>
      </c>
      <c r="CY49">
        <v>668.36699999999996</v>
      </c>
      <c r="CZ49" t="s">
        <v>25</v>
      </c>
      <c r="DA49" t="s">
        <v>757</v>
      </c>
      <c r="DB49" t="s">
        <v>27</v>
      </c>
      <c r="DC49">
        <v>0.77371100000000004</v>
      </c>
      <c r="DD49" t="s">
        <v>28</v>
      </c>
      <c r="DE49">
        <v>249935</v>
      </c>
      <c r="DF49" t="s">
        <v>29</v>
      </c>
      <c r="DG49">
        <v>0.14003622400499999</v>
      </c>
      <c r="DH49" t="s">
        <v>30</v>
      </c>
      <c r="DI49">
        <v>35000</v>
      </c>
      <c r="DJ49" t="s">
        <v>923</v>
      </c>
      <c r="DK49">
        <v>35000</v>
      </c>
      <c r="DL49" t="s">
        <v>778</v>
      </c>
      <c r="DM49" t="s">
        <v>2737</v>
      </c>
      <c r="DN49" t="s">
        <v>2738</v>
      </c>
      <c r="DO49" t="s">
        <v>2739</v>
      </c>
      <c r="DP49">
        <v>7.7227100000000007E-2</v>
      </c>
      <c r="DQ49">
        <v>29</v>
      </c>
      <c r="DR49">
        <f t="shared" ca="1" si="22"/>
        <v>0.77612000000000003</v>
      </c>
      <c r="DS49">
        <f t="shared" ca="1" si="23"/>
        <v>0.77749400000000002</v>
      </c>
      <c r="DT49">
        <f t="shared" ca="1" si="24"/>
        <v>250555</v>
      </c>
      <c r="DU49">
        <f t="shared" ca="1" si="25"/>
        <v>503040</v>
      </c>
      <c r="DV49" t="s">
        <v>777</v>
      </c>
      <c r="DW49">
        <v>667.154</v>
      </c>
      <c r="DX49" t="s">
        <v>25</v>
      </c>
      <c r="DY49" t="s">
        <v>757</v>
      </c>
      <c r="DZ49" t="s">
        <v>27</v>
      </c>
      <c r="EA49">
        <v>0.77303599999999995</v>
      </c>
      <c r="EB49" t="s">
        <v>28</v>
      </c>
      <c r="EC49">
        <v>250827</v>
      </c>
      <c r="ED49" t="s">
        <v>29</v>
      </c>
      <c r="EE49">
        <v>0.17940617146499999</v>
      </c>
      <c r="EF49" t="s">
        <v>30</v>
      </c>
      <c r="EG49">
        <v>45000</v>
      </c>
      <c r="EH49" t="s">
        <v>923</v>
      </c>
      <c r="EI49">
        <v>45000</v>
      </c>
      <c r="EJ49" t="s">
        <v>778</v>
      </c>
      <c r="EK49" t="s">
        <v>1585</v>
      </c>
      <c r="EL49" t="s">
        <v>3325</v>
      </c>
      <c r="EM49" t="s">
        <v>3326</v>
      </c>
      <c r="EN49">
        <v>7.4738200000000005E-2</v>
      </c>
      <c r="EO49">
        <v>29</v>
      </c>
      <c r="EP49">
        <f t="shared" ca="1" si="26"/>
        <v>0.77468599999999999</v>
      </c>
      <c r="EQ49">
        <f t="shared" ca="1" si="27"/>
        <v>0.77496299999999996</v>
      </c>
      <c r="ER49">
        <f t="shared" ca="1" si="28"/>
        <v>249399</v>
      </c>
      <c r="ES49">
        <f t="shared" ca="1" si="29"/>
        <v>503439</v>
      </c>
      <c r="ET49" t="s">
        <v>777</v>
      </c>
      <c r="EU49">
        <v>667.447</v>
      </c>
      <c r="EV49" t="s">
        <v>25</v>
      </c>
      <c r="EW49" t="s">
        <v>757</v>
      </c>
      <c r="EX49" t="s">
        <v>27</v>
      </c>
      <c r="EY49">
        <v>0.77301799999999998</v>
      </c>
      <c r="EZ49" t="s">
        <v>28</v>
      </c>
      <c r="FA49">
        <v>250728</v>
      </c>
      <c r="FB49" t="s">
        <v>29</v>
      </c>
      <c r="FC49">
        <v>0.21936082111499999</v>
      </c>
      <c r="FD49" t="s">
        <v>30</v>
      </c>
      <c r="FE49">
        <v>55000</v>
      </c>
      <c r="FF49" t="s">
        <v>923</v>
      </c>
      <c r="FG49">
        <v>55000</v>
      </c>
      <c r="FH49" t="s">
        <v>778</v>
      </c>
      <c r="FI49" t="s">
        <v>3911</v>
      </c>
      <c r="FJ49" t="s">
        <v>3912</v>
      </c>
      <c r="FK49" t="s">
        <v>3913</v>
      </c>
      <c r="FL49">
        <v>8.1309300000000001E-2</v>
      </c>
      <c r="FM49">
        <v>29</v>
      </c>
      <c r="FN49">
        <f t="shared" ca="1" si="30"/>
        <v>0.79385300000000003</v>
      </c>
      <c r="FO49">
        <f t="shared" ca="1" si="31"/>
        <v>0.72942799999999997</v>
      </c>
      <c r="FP49">
        <f t="shared" ca="1" si="32"/>
        <v>250281</v>
      </c>
      <c r="FQ49">
        <f t="shared" ca="1" si="33"/>
        <v>500310</v>
      </c>
      <c r="FR49" t="s">
        <v>777</v>
      </c>
      <c r="FS49">
        <v>732.39800000000002</v>
      </c>
      <c r="FT49" t="s">
        <v>25</v>
      </c>
      <c r="FU49" t="s">
        <v>757</v>
      </c>
      <c r="FV49" t="s">
        <v>27</v>
      </c>
      <c r="FW49">
        <v>0.73860599999999998</v>
      </c>
      <c r="FX49" t="s">
        <v>28</v>
      </c>
      <c r="FY49">
        <v>250281</v>
      </c>
      <c r="FZ49" t="s">
        <v>29</v>
      </c>
      <c r="GA49">
        <v>3.9955144649999998E-3</v>
      </c>
      <c r="GB49" t="s">
        <v>30</v>
      </c>
      <c r="GC49">
        <v>1000</v>
      </c>
      <c r="GD49" t="s">
        <v>923</v>
      </c>
      <c r="GE49">
        <v>1000</v>
      </c>
      <c r="GF49" t="s">
        <v>778</v>
      </c>
      <c r="GG49" t="s">
        <v>5089</v>
      </c>
      <c r="GH49" t="s">
        <v>5090</v>
      </c>
      <c r="GI49" t="s">
        <v>5091</v>
      </c>
      <c r="GJ49">
        <v>6.3281100000000007E-2</v>
      </c>
      <c r="GK49">
        <v>29</v>
      </c>
      <c r="GL49">
        <f t="shared" ca="1" si="34"/>
        <v>0.77304799999999996</v>
      </c>
      <c r="GM49">
        <f t="shared" ca="1" si="35"/>
        <v>0.76795500000000005</v>
      </c>
      <c r="GN49">
        <f t="shared" ca="1" si="36"/>
        <v>247268</v>
      </c>
      <c r="GO49">
        <f t="shared" ca="1" si="37"/>
        <v>501536</v>
      </c>
      <c r="GP49" t="s">
        <v>777</v>
      </c>
      <c r="GQ49">
        <v>647.21600000000001</v>
      </c>
      <c r="GR49" t="s">
        <v>25</v>
      </c>
      <c r="GS49" t="s">
        <v>757</v>
      </c>
      <c r="GT49" t="s">
        <v>27</v>
      </c>
      <c r="GU49">
        <v>0.78282499999999999</v>
      </c>
      <c r="GV49" t="s">
        <v>28</v>
      </c>
      <c r="GW49">
        <v>252128</v>
      </c>
      <c r="GX49" t="s">
        <v>29</v>
      </c>
      <c r="GY49">
        <v>3.9662348054999998E-2</v>
      </c>
      <c r="GZ49" t="s">
        <v>30</v>
      </c>
      <c r="HA49">
        <v>10000</v>
      </c>
      <c r="HB49" t="s">
        <v>923</v>
      </c>
      <c r="HC49">
        <v>10000</v>
      </c>
      <c r="HD49" t="s">
        <v>778</v>
      </c>
      <c r="HE49" t="s">
        <v>1304</v>
      </c>
      <c r="HF49" t="s">
        <v>5293</v>
      </c>
      <c r="HG49" t="s">
        <v>5294</v>
      </c>
      <c r="HH49">
        <v>6.2319300000000001E-2</v>
      </c>
      <c r="HI49">
        <v>29</v>
      </c>
      <c r="HJ49">
        <f t="shared" ca="1" si="38"/>
        <v>0.77351400000000003</v>
      </c>
      <c r="HK49">
        <f t="shared" ca="1" si="39"/>
        <v>0.77251000000000003</v>
      </c>
      <c r="HL49">
        <f t="shared" ca="1" si="40"/>
        <v>249909</v>
      </c>
      <c r="HM49">
        <f t="shared" ca="1" si="41"/>
        <v>503716</v>
      </c>
      <c r="HN49" t="s">
        <v>777</v>
      </c>
      <c r="HO49">
        <v>667.35699999999997</v>
      </c>
      <c r="HP49" t="s">
        <v>25</v>
      </c>
      <c r="HQ49" t="s">
        <v>757</v>
      </c>
      <c r="HR49" t="s">
        <v>27</v>
      </c>
      <c r="HS49">
        <v>0.77201299999999995</v>
      </c>
      <c r="HT49" t="s">
        <v>28</v>
      </c>
      <c r="HU49">
        <v>251416</v>
      </c>
      <c r="HV49" t="s">
        <v>29</v>
      </c>
      <c r="HW49">
        <v>0.25853586784499999</v>
      </c>
      <c r="HX49" t="s">
        <v>30</v>
      </c>
      <c r="HY49">
        <v>65000</v>
      </c>
      <c r="HZ49" t="s">
        <v>923</v>
      </c>
      <c r="IA49">
        <v>65000</v>
      </c>
      <c r="IB49" t="s">
        <v>778</v>
      </c>
      <c r="IC49" t="s">
        <v>5877</v>
      </c>
      <c r="ID49" t="s">
        <v>5878</v>
      </c>
      <c r="IE49" t="s">
        <v>5879</v>
      </c>
      <c r="IF49">
        <v>8.72555E-2</v>
      </c>
    </row>
    <row r="50" spans="1:240">
      <c r="A50">
        <v>30</v>
      </c>
      <c r="B50">
        <f t="shared" ca="1" si="2"/>
        <v>0.76720200000000005</v>
      </c>
      <c r="C50">
        <f t="shared" ca="1" si="3"/>
        <v>0.75033499999999997</v>
      </c>
      <c r="D50">
        <f t="shared" ca="1" si="4"/>
        <v>250283</v>
      </c>
      <c r="E50">
        <f t="shared" ca="1" si="5"/>
        <v>492306</v>
      </c>
      <c r="F50" t="s">
        <v>782</v>
      </c>
      <c r="G50">
        <v>346.41699999999997</v>
      </c>
      <c r="H50" t="s">
        <v>25</v>
      </c>
      <c r="I50" t="s">
        <v>36</v>
      </c>
      <c r="J50" t="s">
        <v>27</v>
      </c>
      <c r="K50">
        <v>0.75959200000000004</v>
      </c>
      <c r="L50" t="s">
        <v>28</v>
      </c>
      <c r="M50">
        <v>500312</v>
      </c>
      <c r="N50" t="s">
        <v>29</v>
      </c>
      <c r="O50">
        <v>5.9962581360000003E-3</v>
      </c>
      <c r="P50" t="s">
        <v>30</v>
      </c>
      <c r="Q50">
        <v>3000</v>
      </c>
      <c r="R50" t="s">
        <v>923</v>
      </c>
      <c r="S50">
        <v>3000</v>
      </c>
      <c r="T50" t="s">
        <v>783</v>
      </c>
      <c r="U50" t="s">
        <v>4500</v>
      </c>
      <c r="V50" t="s">
        <v>4501</v>
      </c>
      <c r="W50" t="s">
        <v>4502</v>
      </c>
      <c r="X50">
        <v>5.2206000000000002E-2</v>
      </c>
      <c r="Y50">
        <f t="shared" si="42"/>
        <v>30</v>
      </c>
      <c r="Z50">
        <f t="shared" ca="1" si="6"/>
        <v>0.75103799999999998</v>
      </c>
      <c r="AA50">
        <f t="shared" ca="1" si="7"/>
        <v>0.75830600000000004</v>
      </c>
      <c r="AB50">
        <f t="shared" ca="1" si="8"/>
        <v>245493</v>
      </c>
      <c r="AC50">
        <f t="shared" ca="1" si="9"/>
        <v>495478</v>
      </c>
      <c r="AD50" t="s">
        <v>782</v>
      </c>
      <c r="AE50">
        <v>331.98399999999998</v>
      </c>
      <c r="AF50" t="s">
        <v>25</v>
      </c>
      <c r="AG50" t="s">
        <v>36</v>
      </c>
      <c r="AH50" t="s">
        <v>27</v>
      </c>
      <c r="AI50">
        <v>0.77213299999999996</v>
      </c>
      <c r="AJ50" t="s">
        <v>28</v>
      </c>
      <c r="AK50">
        <v>505242</v>
      </c>
      <c r="AL50" t="s">
        <v>29</v>
      </c>
      <c r="AM50">
        <v>9.8962526960000002E-3</v>
      </c>
      <c r="AN50" t="s">
        <v>30</v>
      </c>
      <c r="AO50">
        <v>5000</v>
      </c>
      <c r="AP50" t="s">
        <v>923</v>
      </c>
      <c r="AQ50">
        <v>5000</v>
      </c>
      <c r="AR50" t="s">
        <v>783</v>
      </c>
      <c r="AS50" t="s">
        <v>969</v>
      </c>
      <c r="AT50" t="s">
        <v>970</v>
      </c>
      <c r="AU50" t="s">
        <v>971</v>
      </c>
      <c r="AV50">
        <v>6.0916499999999998E-2</v>
      </c>
      <c r="AW50">
        <f t="shared" si="43"/>
        <v>30</v>
      </c>
      <c r="AX50">
        <f t="shared" ca="1" si="10"/>
        <v>0.77261500000000005</v>
      </c>
      <c r="AY50">
        <f t="shared" ca="1" si="11"/>
        <v>0.77968099999999996</v>
      </c>
      <c r="AZ50">
        <f t="shared" ca="1" si="12"/>
        <v>251922</v>
      </c>
      <c r="BA50">
        <f t="shared" ca="1" si="13"/>
        <v>497080</v>
      </c>
      <c r="BB50" t="s">
        <v>782</v>
      </c>
      <c r="BC50">
        <v>327.40899999999999</v>
      </c>
      <c r="BD50" t="s">
        <v>25</v>
      </c>
      <c r="BE50" t="s">
        <v>36</v>
      </c>
      <c r="BF50" t="s">
        <v>27</v>
      </c>
      <c r="BG50">
        <v>0.78132800000000002</v>
      </c>
      <c r="BH50" t="s">
        <v>28</v>
      </c>
      <c r="BI50">
        <v>500313</v>
      </c>
      <c r="BJ50" t="s">
        <v>29</v>
      </c>
      <c r="BK50">
        <v>2.9981231680000001E-2</v>
      </c>
      <c r="BL50" t="s">
        <v>30</v>
      </c>
      <c r="BM50">
        <v>15000</v>
      </c>
      <c r="BN50" t="s">
        <v>923</v>
      </c>
      <c r="BO50">
        <v>15000</v>
      </c>
      <c r="BP50" t="s">
        <v>783</v>
      </c>
      <c r="BQ50" t="s">
        <v>1567</v>
      </c>
      <c r="BR50" t="s">
        <v>1568</v>
      </c>
      <c r="BS50" t="s">
        <v>1569</v>
      </c>
      <c r="BT50">
        <v>7.1149699999999996E-2</v>
      </c>
      <c r="BU50">
        <f t="shared" si="44"/>
        <v>30</v>
      </c>
      <c r="BV50">
        <f t="shared" ca="1" si="14"/>
        <v>0.77962299999999995</v>
      </c>
      <c r="BW50">
        <f t="shared" ca="1" si="15"/>
        <v>0.77119499999999996</v>
      </c>
      <c r="BX50">
        <f t="shared" ca="1" si="16"/>
        <v>250284</v>
      </c>
      <c r="BY50">
        <f t="shared" ca="1" si="17"/>
        <v>499339</v>
      </c>
      <c r="BZ50" t="s">
        <v>782</v>
      </c>
      <c r="CA50">
        <v>345.142</v>
      </c>
      <c r="CB50" t="s">
        <v>25</v>
      </c>
      <c r="CC50" t="s">
        <v>36</v>
      </c>
      <c r="CD50" t="s">
        <v>27</v>
      </c>
      <c r="CE50">
        <v>0.76024899999999995</v>
      </c>
      <c r="CF50" t="s">
        <v>28</v>
      </c>
      <c r="CG50">
        <v>501291</v>
      </c>
      <c r="CH50" t="s">
        <v>29</v>
      </c>
      <c r="CI50">
        <v>4.9871196935999999E-2</v>
      </c>
      <c r="CJ50" t="s">
        <v>30</v>
      </c>
      <c r="CK50">
        <v>25000</v>
      </c>
      <c r="CL50" t="s">
        <v>923</v>
      </c>
      <c r="CM50">
        <v>25000</v>
      </c>
      <c r="CN50" t="s">
        <v>783</v>
      </c>
      <c r="CO50" t="s">
        <v>2146</v>
      </c>
      <c r="CP50" t="s">
        <v>2147</v>
      </c>
      <c r="CQ50" t="s">
        <v>2148</v>
      </c>
      <c r="CR50">
        <v>7.8696100000000005E-2</v>
      </c>
      <c r="CS50">
        <f t="shared" si="45"/>
        <v>30</v>
      </c>
      <c r="CT50">
        <f t="shared" ca="1" si="18"/>
        <v>0.78501200000000004</v>
      </c>
      <c r="CU50">
        <f t="shared" ca="1" si="19"/>
        <v>0.77475400000000005</v>
      </c>
      <c r="CV50">
        <f t="shared" ca="1" si="20"/>
        <v>250284</v>
      </c>
      <c r="CW50">
        <f t="shared" ca="1" si="21"/>
        <v>500313</v>
      </c>
      <c r="CX50" t="s">
        <v>782</v>
      </c>
      <c r="CY50">
        <v>344.67500000000001</v>
      </c>
      <c r="CZ50" t="s">
        <v>25</v>
      </c>
      <c r="DA50" t="s">
        <v>36</v>
      </c>
      <c r="DB50" t="s">
        <v>27</v>
      </c>
      <c r="DC50">
        <v>0.76150700000000004</v>
      </c>
      <c r="DD50" t="s">
        <v>28</v>
      </c>
      <c r="DE50">
        <v>500313</v>
      </c>
      <c r="DF50" t="s">
        <v>29</v>
      </c>
      <c r="DG50">
        <v>6.9956168920000006E-2</v>
      </c>
      <c r="DH50" t="s">
        <v>30</v>
      </c>
      <c r="DI50">
        <v>35000</v>
      </c>
      <c r="DJ50" t="s">
        <v>923</v>
      </c>
      <c r="DK50">
        <v>35000</v>
      </c>
      <c r="DL50" t="s">
        <v>783</v>
      </c>
      <c r="DM50" t="s">
        <v>2740</v>
      </c>
      <c r="DN50" t="s">
        <v>2741</v>
      </c>
      <c r="DO50" t="s">
        <v>2742</v>
      </c>
      <c r="DP50">
        <v>7.6838900000000002E-2</v>
      </c>
      <c r="DQ50">
        <v>30</v>
      </c>
      <c r="DR50">
        <f t="shared" ca="1" si="22"/>
        <v>0.77760799999999997</v>
      </c>
      <c r="DS50">
        <f t="shared" ca="1" si="23"/>
        <v>0.77371000000000001</v>
      </c>
      <c r="DT50">
        <f t="shared" ca="1" si="24"/>
        <v>250555</v>
      </c>
      <c r="DU50">
        <f t="shared" ca="1" si="25"/>
        <v>500313</v>
      </c>
      <c r="DV50" t="s">
        <v>782</v>
      </c>
      <c r="DW50">
        <v>341.017</v>
      </c>
      <c r="DX50" t="s">
        <v>25</v>
      </c>
      <c r="DY50" t="s">
        <v>36</v>
      </c>
      <c r="DZ50" t="s">
        <v>27</v>
      </c>
      <c r="EA50">
        <v>0.76516499999999998</v>
      </c>
      <c r="EB50" t="s">
        <v>28</v>
      </c>
      <c r="EC50">
        <v>500856</v>
      </c>
      <c r="ED50" t="s">
        <v>29</v>
      </c>
      <c r="EE50">
        <v>8.9846141175999997E-2</v>
      </c>
      <c r="EF50" t="s">
        <v>30</v>
      </c>
      <c r="EG50">
        <v>45000</v>
      </c>
      <c r="EH50" t="s">
        <v>923</v>
      </c>
      <c r="EI50">
        <v>45000</v>
      </c>
      <c r="EJ50" t="s">
        <v>783</v>
      </c>
      <c r="EK50" t="s">
        <v>3327</v>
      </c>
      <c r="EL50" t="s">
        <v>3328</v>
      </c>
      <c r="EM50" t="s">
        <v>3329</v>
      </c>
      <c r="EN50">
        <v>7.7200400000000002E-2</v>
      </c>
      <c r="EO50">
        <v>30</v>
      </c>
      <c r="EP50">
        <f t="shared" ca="1" si="26"/>
        <v>0.77690899999999996</v>
      </c>
      <c r="EQ50">
        <f t="shared" ca="1" si="27"/>
        <v>0.77304300000000004</v>
      </c>
      <c r="ER50">
        <f t="shared" ca="1" si="28"/>
        <v>250284</v>
      </c>
      <c r="ES50">
        <f t="shared" ca="1" si="29"/>
        <v>500313</v>
      </c>
      <c r="ET50" t="s">
        <v>782</v>
      </c>
      <c r="EU50">
        <v>341.673</v>
      </c>
      <c r="EV50" t="s">
        <v>25</v>
      </c>
      <c r="EW50" t="s">
        <v>36</v>
      </c>
      <c r="EX50" t="s">
        <v>27</v>
      </c>
      <c r="EY50">
        <v>0.76450600000000002</v>
      </c>
      <c r="EZ50" t="s">
        <v>28</v>
      </c>
      <c r="FA50">
        <v>500757</v>
      </c>
      <c r="FB50" t="s">
        <v>29</v>
      </c>
      <c r="FC50">
        <v>0.109833613296</v>
      </c>
      <c r="FD50" t="s">
        <v>30</v>
      </c>
      <c r="FE50">
        <v>55000</v>
      </c>
      <c r="FF50" t="s">
        <v>923</v>
      </c>
      <c r="FG50">
        <v>55000</v>
      </c>
      <c r="FH50" t="s">
        <v>783</v>
      </c>
      <c r="FI50" t="s">
        <v>3914</v>
      </c>
      <c r="FJ50" t="s">
        <v>3915</v>
      </c>
      <c r="FK50" t="s">
        <v>3916</v>
      </c>
      <c r="FL50">
        <v>7.6539599999999999E-2</v>
      </c>
      <c r="FM50">
        <v>30</v>
      </c>
      <c r="FN50">
        <f t="shared" ca="1" si="30"/>
        <v>0.77080800000000005</v>
      </c>
      <c r="FO50">
        <f t="shared" ca="1" si="31"/>
        <v>0.74321499999999996</v>
      </c>
      <c r="FP50">
        <f t="shared" ca="1" si="32"/>
        <v>250281</v>
      </c>
      <c r="FQ50">
        <f t="shared" ca="1" si="33"/>
        <v>500307</v>
      </c>
      <c r="FR50" t="s">
        <v>782</v>
      </c>
      <c r="FS50">
        <v>349.762</v>
      </c>
      <c r="FT50" t="s">
        <v>25</v>
      </c>
      <c r="FU50" t="s">
        <v>36</v>
      </c>
      <c r="FV50" t="s">
        <v>27</v>
      </c>
      <c r="FW50">
        <v>0.75595199999999996</v>
      </c>
      <c r="FX50" t="s">
        <v>28</v>
      </c>
      <c r="FY50">
        <v>500309</v>
      </c>
      <c r="FZ50" t="s">
        <v>29</v>
      </c>
      <c r="GA50">
        <v>1.9987637119999999E-3</v>
      </c>
      <c r="GB50" t="s">
        <v>30</v>
      </c>
      <c r="GC50">
        <v>1000</v>
      </c>
      <c r="GD50" t="s">
        <v>923</v>
      </c>
      <c r="GE50">
        <v>1000</v>
      </c>
      <c r="GF50" t="s">
        <v>783</v>
      </c>
      <c r="GG50" t="s">
        <v>5092</v>
      </c>
      <c r="GH50" t="s">
        <v>5093</v>
      </c>
      <c r="GI50" t="s">
        <v>5094</v>
      </c>
      <c r="GJ50">
        <v>0.102381</v>
      </c>
      <c r="GK50">
        <v>30</v>
      </c>
      <c r="GL50">
        <f t="shared" ca="1" si="34"/>
        <v>0.77993800000000002</v>
      </c>
      <c r="GM50">
        <f t="shared" ca="1" si="35"/>
        <v>0.78381999999999996</v>
      </c>
      <c r="GN50">
        <f t="shared" ca="1" si="36"/>
        <v>252128</v>
      </c>
      <c r="GO50">
        <f t="shared" ca="1" si="37"/>
        <v>499095</v>
      </c>
      <c r="GP50" t="s">
        <v>782</v>
      </c>
      <c r="GQ50">
        <v>323.22800000000001</v>
      </c>
      <c r="GR50" t="s">
        <v>25</v>
      </c>
      <c r="GS50" t="s">
        <v>36</v>
      </c>
      <c r="GT50" t="s">
        <v>27</v>
      </c>
      <c r="GU50">
        <v>0.78540600000000005</v>
      </c>
      <c r="GV50" t="s">
        <v>28</v>
      </c>
      <c r="GW50">
        <v>501536</v>
      </c>
      <c r="GX50" t="s">
        <v>29</v>
      </c>
      <c r="GY50">
        <v>1.9938745688000001E-2</v>
      </c>
      <c r="GZ50" t="s">
        <v>30</v>
      </c>
      <c r="HA50">
        <v>10000</v>
      </c>
      <c r="HB50" t="s">
        <v>923</v>
      </c>
      <c r="HC50">
        <v>10000</v>
      </c>
      <c r="HD50" t="s">
        <v>783</v>
      </c>
      <c r="HE50" t="s">
        <v>5295</v>
      </c>
      <c r="HF50" t="s">
        <v>5296</v>
      </c>
      <c r="HG50" t="s">
        <v>5297</v>
      </c>
      <c r="HH50">
        <v>6.3634099999999999E-2</v>
      </c>
      <c r="HI50">
        <v>30</v>
      </c>
      <c r="HJ50">
        <f t="shared" ca="1" si="38"/>
        <v>0.77710100000000004</v>
      </c>
      <c r="HK50">
        <f t="shared" ca="1" si="39"/>
        <v>0.77805899999999995</v>
      </c>
      <c r="HL50">
        <f t="shared" ca="1" si="40"/>
        <v>250096</v>
      </c>
      <c r="HM50">
        <f t="shared" ca="1" si="41"/>
        <v>499563</v>
      </c>
      <c r="HN50" t="s">
        <v>782</v>
      </c>
      <c r="HO50">
        <v>337.15899999999999</v>
      </c>
      <c r="HP50" t="s">
        <v>25</v>
      </c>
      <c r="HQ50" t="s">
        <v>36</v>
      </c>
      <c r="HR50" t="s">
        <v>27</v>
      </c>
      <c r="HS50">
        <v>0.76937100000000003</v>
      </c>
      <c r="HT50" t="s">
        <v>28</v>
      </c>
      <c r="HU50">
        <v>501065</v>
      </c>
      <c r="HV50" t="s">
        <v>29</v>
      </c>
      <c r="HW50">
        <v>0.129723585552</v>
      </c>
      <c r="HX50" t="s">
        <v>30</v>
      </c>
      <c r="HY50">
        <v>65000</v>
      </c>
      <c r="HZ50" t="s">
        <v>923</v>
      </c>
      <c r="IA50">
        <v>65000</v>
      </c>
      <c r="IB50" t="s">
        <v>783</v>
      </c>
      <c r="IC50" t="s">
        <v>5880</v>
      </c>
      <c r="ID50" t="s">
        <v>5881</v>
      </c>
      <c r="IE50" t="s">
        <v>5882</v>
      </c>
      <c r="IF50">
        <v>7.5423699999999996E-2</v>
      </c>
    </row>
    <row r="51" spans="1:240">
      <c r="A51">
        <v>31</v>
      </c>
      <c r="B51">
        <f t="shared" ca="1" si="2"/>
        <v>0.79344800000000004</v>
      </c>
      <c r="C51">
        <f t="shared" ca="1" si="3"/>
        <v>0.74827399999999999</v>
      </c>
      <c r="D51">
        <f t="shared" ca="1" si="4"/>
        <v>254420</v>
      </c>
      <c r="E51">
        <f t="shared" ca="1" si="5"/>
        <v>492306</v>
      </c>
      <c r="F51" t="s">
        <v>787</v>
      </c>
      <c r="G51">
        <v>706.83299999999997</v>
      </c>
      <c r="H51" t="s">
        <v>25</v>
      </c>
      <c r="I51" t="s">
        <v>757</v>
      </c>
      <c r="J51" t="s">
        <v>27</v>
      </c>
      <c r="K51">
        <v>0.75184099999999998</v>
      </c>
      <c r="L51" t="s">
        <v>28</v>
      </c>
      <c r="M51">
        <v>250283</v>
      </c>
      <c r="N51" t="s">
        <v>29</v>
      </c>
      <c r="O51">
        <v>1.1986444395E-2</v>
      </c>
      <c r="P51" t="s">
        <v>30</v>
      </c>
      <c r="Q51">
        <v>3000</v>
      </c>
      <c r="R51" t="s">
        <v>923</v>
      </c>
      <c r="S51">
        <v>3000</v>
      </c>
      <c r="T51" t="s">
        <v>788</v>
      </c>
      <c r="U51" t="s">
        <v>4497</v>
      </c>
      <c r="V51" t="s">
        <v>4498</v>
      </c>
      <c r="W51" t="s">
        <v>4499</v>
      </c>
      <c r="X51">
        <v>9.3095399999999995E-2</v>
      </c>
      <c r="Y51">
        <f t="shared" si="42"/>
        <v>31</v>
      </c>
      <c r="Z51">
        <f t="shared" ca="1" si="6"/>
        <v>0.78384299999999996</v>
      </c>
      <c r="AA51">
        <f t="shared" ca="1" si="7"/>
        <v>0.76096699999999995</v>
      </c>
      <c r="AB51">
        <f t="shared" ca="1" si="8"/>
        <v>250283</v>
      </c>
      <c r="AC51">
        <f t="shared" ca="1" si="9"/>
        <v>500312</v>
      </c>
      <c r="AD51" t="s">
        <v>787</v>
      </c>
      <c r="AE51">
        <v>704.68299999999999</v>
      </c>
      <c r="AF51" t="s">
        <v>25</v>
      </c>
      <c r="AG51" t="s">
        <v>757</v>
      </c>
      <c r="AH51" t="s">
        <v>27</v>
      </c>
      <c r="AI51">
        <v>0.74930399999999997</v>
      </c>
      <c r="AJ51" t="s">
        <v>28</v>
      </c>
      <c r="AK51">
        <v>252749</v>
      </c>
      <c r="AL51" t="s">
        <v>29</v>
      </c>
      <c r="AM51">
        <v>1.9782473594999999E-2</v>
      </c>
      <c r="AN51" t="s">
        <v>30</v>
      </c>
      <c r="AO51">
        <v>5000</v>
      </c>
      <c r="AP51" t="s">
        <v>923</v>
      </c>
      <c r="AQ51">
        <v>5000</v>
      </c>
      <c r="AR51" t="s">
        <v>788</v>
      </c>
      <c r="AS51" t="s">
        <v>966</v>
      </c>
      <c r="AT51" t="s">
        <v>967</v>
      </c>
      <c r="AU51" t="s">
        <v>968</v>
      </c>
      <c r="AV51">
        <v>9.8213300000000003E-2</v>
      </c>
      <c r="AW51">
        <f t="shared" si="43"/>
        <v>31</v>
      </c>
      <c r="AX51">
        <f t="shared" ca="1" si="10"/>
        <v>0.787659</v>
      </c>
      <c r="AY51">
        <f t="shared" ca="1" si="11"/>
        <v>0.77687399999999995</v>
      </c>
      <c r="AZ51">
        <f t="shared" ca="1" si="12"/>
        <v>247865</v>
      </c>
      <c r="BA51">
        <f t="shared" ca="1" si="13"/>
        <v>497080</v>
      </c>
      <c r="BB51" t="s">
        <v>787</v>
      </c>
      <c r="BC51">
        <v>655.47400000000005</v>
      </c>
      <c r="BD51" t="s">
        <v>25</v>
      </c>
      <c r="BE51" t="s">
        <v>757</v>
      </c>
      <c r="BF51" t="s">
        <v>27</v>
      </c>
      <c r="BG51">
        <v>0.78200800000000004</v>
      </c>
      <c r="BH51" t="s">
        <v>28</v>
      </c>
      <c r="BI51">
        <v>249472</v>
      </c>
      <c r="BJ51" t="s">
        <v>29</v>
      </c>
      <c r="BK51">
        <v>6.0126924705000001E-2</v>
      </c>
      <c r="BL51" t="s">
        <v>30</v>
      </c>
      <c r="BM51">
        <v>15000</v>
      </c>
      <c r="BN51" t="s">
        <v>923</v>
      </c>
      <c r="BO51">
        <v>15000</v>
      </c>
      <c r="BP51" t="s">
        <v>788</v>
      </c>
      <c r="BQ51" t="s">
        <v>1564</v>
      </c>
      <c r="BR51" t="s">
        <v>1565</v>
      </c>
      <c r="BS51" t="s">
        <v>1566</v>
      </c>
      <c r="BT51">
        <v>7.2839899999999999E-2</v>
      </c>
      <c r="BU51">
        <f t="shared" si="44"/>
        <v>31</v>
      </c>
      <c r="BV51">
        <f t="shared" ca="1" si="14"/>
        <v>0.78087399999999996</v>
      </c>
      <c r="BW51">
        <f t="shared" ca="1" si="15"/>
        <v>0.77764100000000003</v>
      </c>
      <c r="BX51">
        <f t="shared" ca="1" si="16"/>
        <v>250284</v>
      </c>
      <c r="BY51">
        <f t="shared" ca="1" si="17"/>
        <v>499339</v>
      </c>
      <c r="BZ51" t="s">
        <v>787</v>
      </c>
      <c r="CA51">
        <v>660.952</v>
      </c>
      <c r="CB51" t="s">
        <v>25</v>
      </c>
      <c r="CC51" t="s">
        <v>757</v>
      </c>
      <c r="CD51" t="s">
        <v>27</v>
      </c>
      <c r="CE51">
        <v>0.77369500000000002</v>
      </c>
      <c r="CF51" t="s">
        <v>28</v>
      </c>
      <c r="CG51">
        <v>252749</v>
      </c>
      <c r="CH51" t="s">
        <v>29</v>
      </c>
      <c r="CI51">
        <v>9.8912169975000006E-2</v>
      </c>
      <c r="CJ51" t="s">
        <v>30</v>
      </c>
      <c r="CK51">
        <v>25000</v>
      </c>
      <c r="CL51" t="s">
        <v>923</v>
      </c>
      <c r="CM51">
        <v>25000</v>
      </c>
      <c r="CN51" t="s">
        <v>788</v>
      </c>
      <c r="CO51" t="s">
        <v>2143</v>
      </c>
      <c r="CP51" t="s">
        <v>2144</v>
      </c>
      <c r="CQ51" t="s">
        <v>2145</v>
      </c>
      <c r="CR51">
        <v>7.8757999999999995E-2</v>
      </c>
      <c r="CS51">
        <f t="shared" si="45"/>
        <v>31</v>
      </c>
      <c r="CT51">
        <f t="shared" ca="1" si="18"/>
        <v>0.77999200000000002</v>
      </c>
      <c r="CU51">
        <f t="shared" ca="1" si="19"/>
        <v>0.77806900000000001</v>
      </c>
      <c r="CV51">
        <f t="shared" ca="1" si="20"/>
        <v>250284</v>
      </c>
      <c r="CW51">
        <f t="shared" ca="1" si="21"/>
        <v>500313</v>
      </c>
      <c r="CX51" t="s">
        <v>787</v>
      </c>
      <c r="CY51">
        <v>668.36699999999996</v>
      </c>
      <c r="CZ51" t="s">
        <v>25</v>
      </c>
      <c r="DA51" t="s">
        <v>757</v>
      </c>
      <c r="DB51" t="s">
        <v>27</v>
      </c>
      <c r="DC51">
        <v>0.77371100000000004</v>
      </c>
      <c r="DD51" t="s">
        <v>28</v>
      </c>
      <c r="DE51">
        <v>249935</v>
      </c>
      <c r="DF51" t="s">
        <v>29</v>
      </c>
      <c r="DG51">
        <v>0.14003622400499999</v>
      </c>
      <c r="DH51" t="s">
        <v>30</v>
      </c>
      <c r="DI51">
        <v>35000</v>
      </c>
      <c r="DJ51" t="s">
        <v>923</v>
      </c>
      <c r="DK51">
        <v>35000</v>
      </c>
      <c r="DL51" t="s">
        <v>788</v>
      </c>
      <c r="DM51" t="s">
        <v>2737</v>
      </c>
      <c r="DN51" t="s">
        <v>2738</v>
      </c>
      <c r="DO51" t="s">
        <v>2739</v>
      </c>
      <c r="DP51">
        <v>7.7227100000000007E-2</v>
      </c>
      <c r="DQ51">
        <v>31</v>
      </c>
      <c r="DR51">
        <f t="shared" ca="1" si="22"/>
        <v>0.78541499999999997</v>
      </c>
      <c r="DS51">
        <f t="shared" ca="1" si="23"/>
        <v>0.77514899999999998</v>
      </c>
      <c r="DT51">
        <f t="shared" ca="1" si="24"/>
        <v>250013</v>
      </c>
      <c r="DU51">
        <f t="shared" ca="1" si="25"/>
        <v>500313</v>
      </c>
      <c r="DV51" t="s">
        <v>787</v>
      </c>
      <c r="DW51">
        <v>667.154</v>
      </c>
      <c r="DX51" t="s">
        <v>25</v>
      </c>
      <c r="DY51" t="s">
        <v>757</v>
      </c>
      <c r="DZ51" t="s">
        <v>27</v>
      </c>
      <c r="EA51">
        <v>0.77303599999999995</v>
      </c>
      <c r="EB51" t="s">
        <v>28</v>
      </c>
      <c r="EC51">
        <v>250827</v>
      </c>
      <c r="ED51" t="s">
        <v>29</v>
      </c>
      <c r="EE51">
        <v>0.17940617146499999</v>
      </c>
      <c r="EF51" t="s">
        <v>30</v>
      </c>
      <c r="EG51">
        <v>45000</v>
      </c>
      <c r="EH51" t="s">
        <v>923</v>
      </c>
      <c r="EI51">
        <v>45000</v>
      </c>
      <c r="EJ51" t="s">
        <v>788</v>
      </c>
      <c r="EK51" t="s">
        <v>1585</v>
      </c>
      <c r="EL51" t="s">
        <v>3325</v>
      </c>
      <c r="EM51" t="s">
        <v>3326</v>
      </c>
      <c r="EN51">
        <v>7.4738200000000005E-2</v>
      </c>
      <c r="EO51">
        <v>31</v>
      </c>
      <c r="EP51">
        <f t="shared" ca="1" si="26"/>
        <v>0.78006600000000004</v>
      </c>
      <c r="EQ51">
        <f t="shared" ca="1" si="27"/>
        <v>0.77641300000000002</v>
      </c>
      <c r="ER51">
        <f t="shared" ca="1" si="28"/>
        <v>249620</v>
      </c>
      <c r="ES51">
        <f t="shared" ca="1" si="29"/>
        <v>499427</v>
      </c>
      <c r="ET51" t="s">
        <v>787</v>
      </c>
      <c r="EU51">
        <v>667.447</v>
      </c>
      <c r="EV51" t="s">
        <v>25</v>
      </c>
      <c r="EW51" t="s">
        <v>757</v>
      </c>
      <c r="EX51" t="s">
        <v>27</v>
      </c>
      <c r="EY51">
        <v>0.77301799999999998</v>
      </c>
      <c r="EZ51" t="s">
        <v>28</v>
      </c>
      <c r="FA51">
        <v>250728</v>
      </c>
      <c r="FB51" t="s">
        <v>29</v>
      </c>
      <c r="FC51">
        <v>0.21936082111499999</v>
      </c>
      <c r="FD51" t="s">
        <v>30</v>
      </c>
      <c r="FE51">
        <v>55000</v>
      </c>
      <c r="FF51" t="s">
        <v>923</v>
      </c>
      <c r="FG51">
        <v>55000</v>
      </c>
      <c r="FH51" t="s">
        <v>788</v>
      </c>
      <c r="FI51" t="s">
        <v>3911</v>
      </c>
      <c r="FJ51" t="s">
        <v>3912</v>
      </c>
      <c r="FK51" t="s">
        <v>3913</v>
      </c>
      <c r="FL51">
        <v>8.1309300000000001E-2</v>
      </c>
      <c r="FM51">
        <v>31</v>
      </c>
      <c r="FN51">
        <f t="shared" ca="1" si="30"/>
        <v>0.82894999999999996</v>
      </c>
      <c r="FO51">
        <f t="shared" ca="1" si="31"/>
        <v>0.75814000000000004</v>
      </c>
      <c r="FP51">
        <f t="shared" ca="1" si="32"/>
        <v>250281</v>
      </c>
      <c r="FQ51">
        <f t="shared" ca="1" si="33"/>
        <v>500305</v>
      </c>
      <c r="FR51" t="s">
        <v>787</v>
      </c>
      <c r="FS51">
        <v>732.39800000000002</v>
      </c>
      <c r="FT51" t="s">
        <v>25</v>
      </c>
      <c r="FU51" t="s">
        <v>757</v>
      </c>
      <c r="FV51" t="s">
        <v>27</v>
      </c>
      <c r="FW51">
        <v>0.73860599999999998</v>
      </c>
      <c r="FX51" t="s">
        <v>28</v>
      </c>
      <c r="FY51">
        <v>250281</v>
      </c>
      <c r="FZ51" t="s">
        <v>29</v>
      </c>
      <c r="GA51">
        <v>3.9955144649999998E-3</v>
      </c>
      <c r="GB51" t="s">
        <v>30</v>
      </c>
      <c r="GC51">
        <v>1000</v>
      </c>
      <c r="GD51" t="s">
        <v>923</v>
      </c>
      <c r="GE51">
        <v>1000</v>
      </c>
      <c r="GF51" t="s">
        <v>788</v>
      </c>
      <c r="GG51" t="s">
        <v>5089</v>
      </c>
      <c r="GH51" t="s">
        <v>5090</v>
      </c>
      <c r="GI51" t="s">
        <v>5091</v>
      </c>
      <c r="GJ51">
        <v>6.3281100000000007E-2</v>
      </c>
      <c r="GK51">
        <v>31</v>
      </c>
      <c r="GL51">
        <f t="shared" ca="1" si="34"/>
        <v>0.77631099999999997</v>
      </c>
      <c r="GM51">
        <f t="shared" ca="1" si="35"/>
        <v>0.77455200000000002</v>
      </c>
      <c r="GN51">
        <f t="shared" ca="1" si="36"/>
        <v>247268</v>
      </c>
      <c r="GO51">
        <f t="shared" ca="1" si="37"/>
        <v>496678</v>
      </c>
      <c r="GP51" t="s">
        <v>787</v>
      </c>
      <c r="GQ51">
        <v>647.21600000000001</v>
      </c>
      <c r="GR51" t="s">
        <v>25</v>
      </c>
      <c r="GS51" t="s">
        <v>757</v>
      </c>
      <c r="GT51" t="s">
        <v>27</v>
      </c>
      <c r="GU51">
        <v>0.78282499999999999</v>
      </c>
      <c r="GV51" t="s">
        <v>28</v>
      </c>
      <c r="GW51">
        <v>252128</v>
      </c>
      <c r="GX51" t="s">
        <v>29</v>
      </c>
      <c r="GY51">
        <v>3.9662348054999998E-2</v>
      </c>
      <c r="GZ51" t="s">
        <v>30</v>
      </c>
      <c r="HA51">
        <v>10000</v>
      </c>
      <c r="HB51" t="s">
        <v>923</v>
      </c>
      <c r="HC51">
        <v>10000</v>
      </c>
      <c r="HD51" t="s">
        <v>788</v>
      </c>
      <c r="HE51" t="s">
        <v>1304</v>
      </c>
      <c r="HF51" t="s">
        <v>5293</v>
      </c>
      <c r="HG51" t="s">
        <v>5294</v>
      </c>
      <c r="HH51">
        <v>6.2319300000000001E-2</v>
      </c>
      <c r="HI51">
        <v>31</v>
      </c>
      <c r="HJ51">
        <f t="shared" ca="1" si="38"/>
        <v>0.77886999999999995</v>
      </c>
      <c r="HK51">
        <f t="shared" ca="1" si="39"/>
        <v>0.77521200000000001</v>
      </c>
      <c r="HL51">
        <f t="shared" ca="1" si="40"/>
        <v>250284</v>
      </c>
      <c r="HM51">
        <f t="shared" ca="1" si="41"/>
        <v>499563</v>
      </c>
      <c r="HN51" t="s">
        <v>787</v>
      </c>
      <c r="HO51">
        <v>667.35699999999997</v>
      </c>
      <c r="HP51" t="s">
        <v>25</v>
      </c>
      <c r="HQ51" t="s">
        <v>757</v>
      </c>
      <c r="HR51" t="s">
        <v>27</v>
      </c>
      <c r="HS51">
        <v>0.77201299999999995</v>
      </c>
      <c r="HT51" t="s">
        <v>28</v>
      </c>
      <c r="HU51">
        <v>251416</v>
      </c>
      <c r="HV51" t="s">
        <v>29</v>
      </c>
      <c r="HW51">
        <v>0.25853586784499999</v>
      </c>
      <c r="HX51" t="s">
        <v>30</v>
      </c>
      <c r="HY51">
        <v>65000</v>
      </c>
      <c r="HZ51" t="s">
        <v>923</v>
      </c>
      <c r="IA51">
        <v>65000</v>
      </c>
      <c r="IB51" t="s">
        <v>788</v>
      </c>
      <c r="IC51" t="s">
        <v>5877</v>
      </c>
      <c r="ID51" t="s">
        <v>5878</v>
      </c>
      <c r="IE51" t="s">
        <v>5879</v>
      </c>
      <c r="IF51">
        <v>8.72555E-2</v>
      </c>
    </row>
    <row r="52" spans="1:240">
      <c r="A52">
        <v>32</v>
      </c>
      <c r="B52">
        <f t="shared" ca="1" si="2"/>
        <v>0.77640600000000004</v>
      </c>
      <c r="C52">
        <f t="shared" ca="1" si="3"/>
        <v>0.75137500000000002</v>
      </c>
      <c r="D52">
        <f t="shared" ca="1" si="4"/>
        <v>250283</v>
      </c>
      <c r="E52">
        <f t="shared" ca="1" si="5"/>
        <v>500312</v>
      </c>
      <c r="F52" t="s">
        <v>787</v>
      </c>
      <c r="G52">
        <v>346.41699999999997</v>
      </c>
      <c r="H52" t="s">
        <v>25</v>
      </c>
      <c r="I52" t="s">
        <v>36</v>
      </c>
      <c r="J52" t="s">
        <v>27</v>
      </c>
      <c r="K52">
        <v>0.75959200000000004</v>
      </c>
      <c r="L52" t="s">
        <v>28</v>
      </c>
      <c r="M52">
        <v>500312</v>
      </c>
      <c r="N52" t="s">
        <v>29</v>
      </c>
      <c r="O52">
        <v>5.9962581360000003E-3</v>
      </c>
      <c r="P52" t="s">
        <v>30</v>
      </c>
      <c r="Q52">
        <v>3000</v>
      </c>
      <c r="R52" t="s">
        <v>923</v>
      </c>
      <c r="S52">
        <v>3000</v>
      </c>
      <c r="T52" t="s">
        <v>783</v>
      </c>
      <c r="U52" t="s">
        <v>4500</v>
      </c>
      <c r="V52" t="s">
        <v>4501</v>
      </c>
      <c r="W52" t="s">
        <v>4502</v>
      </c>
      <c r="X52">
        <v>5.2206000000000002E-2</v>
      </c>
      <c r="Y52">
        <f t="shared" si="42"/>
        <v>32</v>
      </c>
      <c r="Z52">
        <f t="shared" ca="1" si="6"/>
        <v>0.77126499999999998</v>
      </c>
      <c r="AA52">
        <f t="shared" ca="1" si="7"/>
        <v>0.76522500000000004</v>
      </c>
      <c r="AB52">
        <f t="shared" ca="1" si="8"/>
        <v>252749</v>
      </c>
      <c r="AC52">
        <f t="shared" ca="1" si="9"/>
        <v>500312</v>
      </c>
      <c r="AD52" t="s">
        <v>787</v>
      </c>
      <c r="AE52">
        <v>331.98399999999998</v>
      </c>
      <c r="AF52" t="s">
        <v>25</v>
      </c>
      <c r="AG52" t="s">
        <v>36</v>
      </c>
      <c r="AH52" t="s">
        <v>27</v>
      </c>
      <c r="AI52">
        <v>0.77213299999999996</v>
      </c>
      <c r="AJ52" t="s">
        <v>28</v>
      </c>
      <c r="AK52">
        <v>505242</v>
      </c>
      <c r="AL52" t="s">
        <v>29</v>
      </c>
      <c r="AM52">
        <v>9.8962526960000002E-3</v>
      </c>
      <c r="AN52" t="s">
        <v>30</v>
      </c>
      <c r="AO52">
        <v>5000</v>
      </c>
      <c r="AP52" t="s">
        <v>923</v>
      </c>
      <c r="AQ52">
        <v>5000</v>
      </c>
      <c r="AR52" t="s">
        <v>783</v>
      </c>
      <c r="AS52" t="s">
        <v>969</v>
      </c>
      <c r="AT52" t="s">
        <v>970</v>
      </c>
      <c r="AU52" t="s">
        <v>971</v>
      </c>
      <c r="AV52">
        <v>6.0916499999999998E-2</v>
      </c>
      <c r="AW52">
        <f t="shared" si="43"/>
        <v>32</v>
      </c>
      <c r="AX52">
        <f t="shared" ca="1" si="10"/>
        <v>0.77629099999999995</v>
      </c>
      <c r="AY52">
        <f t="shared" ca="1" si="11"/>
        <v>0.78221300000000005</v>
      </c>
      <c r="AZ52">
        <f t="shared" ca="1" si="12"/>
        <v>251100</v>
      </c>
      <c r="BA52">
        <f t="shared" ca="1" si="13"/>
        <v>501945</v>
      </c>
      <c r="BB52" t="s">
        <v>787</v>
      </c>
      <c r="BC52">
        <v>327.40899999999999</v>
      </c>
      <c r="BD52" t="s">
        <v>25</v>
      </c>
      <c r="BE52" t="s">
        <v>36</v>
      </c>
      <c r="BF52" t="s">
        <v>27</v>
      </c>
      <c r="BG52">
        <v>0.78132800000000002</v>
      </c>
      <c r="BH52" t="s">
        <v>28</v>
      </c>
      <c r="BI52">
        <v>500313</v>
      </c>
      <c r="BJ52" t="s">
        <v>29</v>
      </c>
      <c r="BK52">
        <v>2.9981231680000001E-2</v>
      </c>
      <c r="BL52" t="s">
        <v>30</v>
      </c>
      <c r="BM52">
        <v>15000</v>
      </c>
      <c r="BN52" t="s">
        <v>923</v>
      </c>
      <c r="BO52">
        <v>15000</v>
      </c>
      <c r="BP52" t="s">
        <v>783</v>
      </c>
      <c r="BQ52" t="s">
        <v>1567</v>
      </c>
      <c r="BR52" t="s">
        <v>1568</v>
      </c>
      <c r="BS52" t="s">
        <v>1569</v>
      </c>
      <c r="BT52">
        <v>7.1149699999999996E-2</v>
      </c>
      <c r="BU52">
        <f t="shared" si="44"/>
        <v>32</v>
      </c>
      <c r="BV52">
        <f t="shared" ca="1" si="14"/>
        <v>0.78006600000000004</v>
      </c>
      <c r="BW52">
        <f t="shared" ca="1" si="15"/>
        <v>0.77134199999999997</v>
      </c>
      <c r="BX52">
        <f t="shared" ca="1" si="16"/>
        <v>251264</v>
      </c>
      <c r="BY52">
        <f t="shared" ca="1" si="17"/>
        <v>502273</v>
      </c>
      <c r="BZ52" t="s">
        <v>787</v>
      </c>
      <c r="CA52">
        <v>345.142</v>
      </c>
      <c r="CB52" t="s">
        <v>25</v>
      </c>
      <c r="CC52" t="s">
        <v>36</v>
      </c>
      <c r="CD52" t="s">
        <v>27</v>
      </c>
      <c r="CE52">
        <v>0.76024899999999995</v>
      </c>
      <c r="CF52" t="s">
        <v>28</v>
      </c>
      <c r="CG52">
        <v>501291</v>
      </c>
      <c r="CH52" t="s">
        <v>29</v>
      </c>
      <c r="CI52">
        <v>4.9871196935999999E-2</v>
      </c>
      <c r="CJ52" t="s">
        <v>30</v>
      </c>
      <c r="CK52">
        <v>25000</v>
      </c>
      <c r="CL52" t="s">
        <v>923</v>
      </c>
      <c r="CM52">
        <v>25000</v>
      </c>
      <c r="CN52" t="s">
        <v>783</v>
      </c>
      <c r="CO52" t="s">
        <v>2146</v>
      </c>
      <c r="CP52" t="s">
        <v>2147</v>
      </c>
      <c r="CQ52" t="s">
        <v>2148</v>
      </c>
      <c r="CR52">
        <v>7.8696100000000005E-2</v>
      </c>
      <c r="CS52">
        <f t="shared" si="45"/>
        <v>32</v>
      </c>
      <c r="CT52">
        <f t="shared" ca="1" si="18"/>
        <v>0.77681800000000001</v>
      </c>
      <c r="CU52">
        <f t="shared" ca="1" si="19"/>
        <v>0.77434400000000003</v>
      </c>
      <c r="CV52">
        <f t="shared" ca="1" si="20"/>
        <v>250633</v>
      </c>
      <c r="CW52">
        <f t="shared" ca="1" si="21"/>
        <v>500313</v>
      </c>
      <c r="CX52" t="s">
        <v>787</v>
      </c>
      <c r="CY52">
        <v>344.67500000000001</v>
      </c>
      <c r="CZ52" t="s">
        <v>25</v>
      </c>
      <c r="DA52" t="s">
        <v>36</v>
      </c>
      <c r="DB52" t="s">
        <v>27</v>
      </c>
      <c r="DC52">
        <v>0.76150700000000004</v>
      </c>
      <c r="DD52" t="s">
        <v>28</v>
      </c>
      <c r="DE52">
        <v>500313</v>
      </c>
      <c r="DF52" t="s">
        <v>29</v>
      </c>
      <c r="DG52">
        <v>6.9956168920000006E-2</v>
      </c>
      <c r="DH52" t="s">
        <v>30</v>
      </c>
      <c r="DI52">
        <v>35000</v>
      </c>
      <c r="DJ52" t="s">
        <v>923</v>
      </c>
      <c r="DK52">
        <v>35000</v>
      </c>
      <c r="DL52" t="s">
        <v>783</v>
      </c>
      <c r="DM52" t="s">
        <v>2740</v>
      </c>
      <c r="DN52" t="s">
        <v>2741</v>
      </c>
      <c r="DO52" t="s">
        <v>2742</v>
      </c>
      <c r="DP52">
        <v>7.6838900000000002E-2</v>
      </c>
      <c r="DQ52">
        <v>32</v>
      </c>
      <c r="DR52">
        <f t="shared" ca="1" si="22"/>
        <v>0.77577799999999997</v>
      </c>
      <c r="DS52">
        <f t="shared" ca="1" si="23"/>
        <v>0.776698</v>
      </c>
      <c r="DT52">
        <f t="shared" ca="1" si="24"/>
        <v>251100</v>
      </c>
      <c r="DU52">
        <f t="shared" ca="1" si="25"/>
        <v>499772</v>
      </c>
      <c r="DV52" t="s">
        <v>787</v>
      </c>
      <c r="DW52">
        <v>341.017</v>
      </c>
      <c r="DX52" t="s">
        <v>25</v>
      </c>
      <c r="DY52" t="s">
        <v>36</v>
      </c>
      <c r="DZ52" t="s">
        <v>27</v>
      </c>
      <c r="EA52">
        <v>0.76516499999999998</v>
      </c>
      <c r="EB52" t="s">
        <v>28</v>
      </c>
      <c r="EC52">
        <v>500856</v>
      </c>
      <c r="ED52" t="s">
        <v>29</v>
      </c>
      <c r="EE52">
        <v>8.9846141175999997E-2</v>
      </c>
      <c r="EF52" t="s">
        <v>30</v>
      </c>
      <c r="EG52">
        <v>45000</v>
      </c>
      <c r="EH52" t="s">
        <v>923</v>
      </c>
      <c r="EI52">
        <v>45000</v>
      </c>
      <c r="EJ52" t="s">
        <v>783</v>
      </c>
      <c r="EK52" t="s">
        <v>3327</v>
      </c>
      <c r="EL52" t="s">
        <v>3328</v>
      </c>
      <c r="EM52" t="s">
        <v>3329</v>
      </c>
      <c r="EN52">
        <v>7.7200400000000002E-2</v>
      </c>
      <c r="EO52">
        <v>32</v>
      </c>
      <c r="EP52">
        <f t="shared" ca="1" si="26"/>
        <v>0.77525900000000003</v>
      </c>
      <c r="EQ52">
        <f t="shared" ca="1" si="27"/>
        <v>0.77432299999999998</v>
      </c>
      <c r="ER52">
        <f t="shared" ca="1" si="28"/>
        <v>249841</v>
      </c>
      <c r="ES52">
        <f t="shared" ca="1" si="29"/>
        <v>501648</v>
      </c>
      <c r="ET52" t="s">
        <v>787</v>
      </c>
      <c r="EU52">
        <v>341.673</v>
      </c>
      <c r="EV52" t="s">
        <v>25</v>
      </c>
      <c r="EW52" t="s">
        <v>36</v>
      </c>
      <c r="EX52" t="s">
        <v>27</v>
      </c>
      <c r="EY52">
        <v>0.76450600000000002</v>
      </c>
      <c r="EZ52" t="s">
        <v>28</v>
      </c>
      <c r="FA52">
        <v>500757</v>
      </c>
      <c r="FB52" t="s">
        <v>29</v>
      </c>
      <c r="FC52">
        <v>0.109833613296</v>
      </c>
      <c r="FD52" t="s">
        <v>30</v>
      </c>
      <c r="FE52">
        <v>55000</v>
      </c>
      <c r="FF52" t="s">
        <v>923</v>
      </c>
      <c r="FG52">
        <v>55000</v>
      </c>
      <c r="FH52" t="s">
        <v>783</v>
      </c>
      <c r="FI52" t="s">
        <v>3914</v>
      </c>
      <c r="FJ52" t="s">
        <v>3915</v>
      </c>
      <c r="FK52" t="s">
        <v>3916</v>
      </c>
      <c r="FL52">
        <v>7.6539599999999999E-2</v>
      </c>
      <c r="FM52">
        <v>32</v>
      </c>
      <c r="FN52">
        <f t="shared" ca="1" si="30"/>
        <v>0.75394499999999998</v>
      </c>
      <c r="FO52">
        <f t="shared" ca="1" si="31"/>
        <v>0.76744599999999996</v>
      </c>
      <c r="FP52">
        <f t="shared" ca="1" si="32"/>
        <v>250281</v>
      </c>
      <c r="FQ52">
        <f t="shared" ca="1" si="33"/>
        <v>500309</v>
      </c>
      <c r="FR52" t="s">
        <v>787</v>
      </c>
      <c r="FS52">
        <v>349.762</v>
      </c>
      <c r="FT52" t="s">
        <v>25</v>
      </c>
      <c r="FU52" t="s">
        <v>36</v>
      </c>
      <c r="FV52" t="s">
        <v>27</v>
      </c>
      <c r="FW52">
        <v>0.75595199999999996</v>
      </c>
      <c r="FX52" t="s">
        <v>28</v>
      </c>
      <c r="FY52">
        <v>500309</v>
      </c>
      <c r="FZ52" t="s">
        <v>29</v>
      </c>
      <c r="GA52">
        <v>1.9987637119999999E-3</v>
      </c>
      <c r="GB52" t="s">
        <v>30</v>
      </c>
      <c r="GC52">
        <v>1000</v>
      </c>
      <c r="GD52" t="s">
        <v>923</v>
      </c>
      <c r="GE52">
        <v>1000</v>
      </c>
      <c r="GF52" t="s">
        <v>783</v>
      </c>
      <c r="GG52" t="s">
        <v>5092</v>
      </c>
      <c r="GH52" t="s">
        <v>5093</v>
      </c>
      <c r="GI52" t="s">
        <v>5094</v>
      </c>
      <c r="GJ52">
        <v>0.102381</v>
      </c>
      <c r="GK52">
        <v>32</v>
      </c>
      <c r="GL52">
        <f t="shared" ca="1" si="34"/>
        <v>0.78159999999999996</v>
      </c>
      <c r="GM52">
        <f t="shared" ca="1" si="35"/>
        <v>0.77234999999999998</v>
      </c>
      <c r="GN52">
        <f t="shared" ca="1" si="36"/>
        <v>252128</v>
      </c>
      <c r="GO52">
        <f t="shared" ca="1" si="37"/>
        <v>504000</v>
      </c>
      <c r="GP52" t="s">
        <v>787</v>
      </c>
      <c r="GQ52">
        <v>323.22800000000001</v>
      </c>
      <c r="GR52" t="s">
        <v>25</v>
      </c>
      <c r="GS52" t="s">
        <v>36</v>
      </c>
      <c r="GT52" t="s">
        <v>27</v>
      </c>
      <c r="GU52">
        <v>0.78540600000000005</v>
      </c>
      <c r="GV52" t="s">
        <v>28</v>
      </c>
      <c r="GW52">
        <v>501536</v>
      </c>
      <c r="GX52" t="s">
        <v>29</v>
      </c>
      <c r="GY52">
        <v>1.9938745688000001E-2</v>
      </c>
      <c r="GZ52" t="s">
        <v>30</v>
      </c>
      <c r="HA52">
        <v>10000</v>
      </c>
      <c r="HB52" t="s">
        <v>923</v>
      </c>
      <c r="HC52">
        <v>10000</v>
      </c>
      <c r="HD52" t="s">
        <v>783</v>
      </c>
      <c r="HE52" t="s">
        <v>5295</v>
      </c>
      <c r="HF52" t="s">
        <v>5296</v>
      </c>
      <c r="HG52" t="s">
        <v>5297</v>
      </c>
      <c r="HH52">
        <v>6.3634099999999999E-2</v>
      </c>
      <c r="HI52">
        <v>32</v>
      </c>
      <c r="HJ52">
        <f t="shared" ca="1" si="38"/>
        <v>0.77747699999999997</v>
      </c>
      <c r="HK52">
        <f t="shared" ca="1" si="39"/>
        <v>0.77404700000000004</v>
      </c>
      <c r="HL52">
        <f t="shared" ca="1" si="40"/>
        <v>251037</v>
      </c>
      <c r="HM52">
        <f t="shared" ca="1" si="41"/>
        <v>501442</v>
      </c>
      <c r="HN52" t="s">
        <v>787</v>
      </c>
      <c r="HO52">
        <v>337.15899999999999</v>
      </c>
      <c r="HP52" t="s">
        <v>25</v>
      </c>
      <c r="HQ52" t="s">
        <v>36</v>
      </c>
      <c r="HR52" t="s">
        <v>27</v>
      </c>
      <c r="HS52">
        <v>0.76937100000000003</v>
      </c>
      <c r="HT52" t="s">
        <v>28</v>
      </c>
      <c r="HU52">
        <v>501065</v>
      </c>
      <c r="HV52" t="s">
        <v>29</v>
      </c>
      <c r="HW52">
        <v>0.129723585552</v>
      </c>
      <c r="HX52" t="s">
        <v>30</v>
      </c>
      <c r="HY52">
        <v>65000</v>
      </c>
      <c r="HZ52" t="s">
        <v>923</v>
      </c>
      <c r="IA52">
        <v>65000</v>
      </c>
      <c r="IB52" t="s">
        <v>783</v>
      </c>
      <c r="IC52" t="s">
        <v>5880</v>
      </c>
      <c r="ID52" t="s">
        <v>5881</v>
      </c>
      <c r="IE52" t="s">
        <v>5882</v>
      </c>
      <c r="IF52">
        <v>7.5423699999999996E-2</v>
      </c>
    </row>
    <row r="53" spans="1:240">
      <c r="A53">
        <v>33</v>
      </c>
      <c r="B53">
        <f t="shared" ca="1" si="2"/>
        <v>0.77396200000000004</v>
      </c>
      <c r="C53">
        <f t="shared" ca="1" si="3"/>
        <v>0.78726499999999999</v>
      </c>
      <c r="D53">
        <f t="shared" ca="1" si="4"/>
        <v>246278</v>
      </c>
      <c r="E53">
        <f t="shared" ca="1" si="5"/>
        <v>517130</v>
      </c>
      <c r="F53" t="s">
        <v>777</v>
      </c>
      <c r="G53">
        <v>699.28</v>
      </c>
      <c r="H53" t="s">
        <v>25</v>
      </c>
      <c r="I53" t="s">
        <v>757</v>
      </c>
      <c r="J53" t="s">
        <v>27</v>
      </c>
      <c r="K53">
        <v>0.75589099999999998</v>
      </c>
      <c r="L53" t="s">
        <v>28</v>
      </c>
      <c r="M53">
        <v>250283</v>
      </c>
      <c r="N53" t="s">
        <v>29</v>
      </c>
      <c r="O53">
        <v>1.1986444395E-2</v>
      </c>
      <c r="P53" t="s">
        <v>30</v>
      </c>
      <c r="Q53">
        <v>3000</v>
      </c>
      <c r="R53" t="s">
        <v>923</v>
      </c>
      <c r="S53">
        <v>3000</v>
      </c>
      <c r="T53" t="s">
        <v>778</v>
      </c>
      <c r="U53" t="s">
        <v>4503</v>
      </c>
      <c r="V53" t="s">
        <v>4504</v>
      </c>
      <c r="W53" t="s">
        <v>4505</v>
      </c>
      <c r="X53">
        <v>9.3541200000000005E-2</v>
      </c>
      <c r="Y53">
        <f t="shared" si="42"/>
        <v>33</v>
      </c>
      <c r="Z53">
        <f t="shared" ca="1" si="6"/>
        <v>0.787601</v>
      </c>
      <c r="AA53">
        <f t="shared" ca="1" si="7"/>
        <v>0.77788299999999999</v>
      </c>
      <c r="AB53">
        <f t="shared" ca="1" si="8"/>
        <v>250283</v>
      </c>
      <c r="AC53">
        <f t="shared" ca="1" si="9"/>
        <v>510269</v>
      </c>
      <c r="AD53" t="s">
        <v>777</v>
      </c>
      <c r="AE53">
        <v>678.69500000000005</v>
      </c>
      <c r="AF53" t="s">
        <v>25</v>
      </c>
      <c r="AG53" t="s">
        <v>757</v>
      </c>
      <c r="AH53" t="s">
        <v>27</v>
      </c>
      <c r="AI53">
        <v>0.76726700000000003</v>
      </c>
      <c r="AJ53" t="s">
        <v>28</v>
      </c>
      <c r="AK53">
        <v>250283</v>
      </c>
      <c r="AL53" t="s">
        <v>29</v>
      </c>
      <c r="AM53">
        <v>1.9977374324999998E-2</v>
      </c>
      <c r="AN53" t="s">
        <v>30</v>
      </c>
      <c r="AO53">
        <v>5000</v>
      </c>
      <c r="AP53" t="s">
        <v>923</v>
      </c>
      <c r="AQ53">
        <v>5000</v>
      </c>
      <c r="AR53" t="s">
        <v>778</v>
      </c>
      <c r="AS53" t="s">
        <v>972</v>
      </c>
      <c r="AT53" t="s">
        <v>973</v>
      </c>
      <c r="AU53" t="s">
        <v>974</v>
      </c>
      <c r="AV53">
        <v>5.7869299999999999E-2</v>
      </c>
      <c r="AW53">
        <f t="shared" si="43"/>
        <v>33</v>
      </c>
      <c r="AX53">
        <f t="shared" ca="1" si="10"/>
        <v>0.78025900000000004</v>
      </c>
      <c r="AY53">
        <f t="shared" ca="1" si="11"/>
        <v>0.77243799999999996</v>
      </c>
      <c r="AZ53">
        <f t="shared" ca="1" si="12"/>
        <v>250284</v>
      </c>
      <c r="BA53">
        <f t="shared" ca="1" si="13"/>
        <v>500313</v>
      </c>
      <c r="BB53" t="s">
        <v>777</v>
      </c>
      <c r="BC53">
        <v>669.77</v>
      </c>
      <c r="BD53" t="s">
        <v>25</v>
      </c>
      <c r="BE53" t="s">
        <v>757</v>
      </c>
      <c r="BF53" t="s">
        <v>27</v>
      </c>
      <c r="BG53">
        <v>0.773617</v>
      </c>
      <c r="BH53" t="s">
        <v>28</v>
      </c>
      <c r="BI53">
        <v>249472</v>
      </c>
      <c r="BJ53" t="s">
        <v>29</v>
      </c>
      <c r="BK53">
        <v>6.0126924705000001E-2</v>
      </c>
      <c r="BL53" t="s">
        <v>30</v>
      </c>
      <c r="BM53">
        <v>15000</v>
      </c>
      <c r="BN53" t="s">
        <v>923</v>
      </c>
      <c r="BO53">
        <v>15000</v>
      </c>
      <c r="BP53" t="s">
        <v>778</v>
      </c>
      <c r="BQ53" t="s">
        <v>1570</v>
      </c>
      <c r="BR53" t="s">
        <v>1571</v>
      </c>
      <c r="BS53" t="s">
        <v>1572</v>
      </c>
      <c r="BT53">
        <v>7.4563599999999994E-2</v>
      </c>
      <c r="BU53">
        <f t="shared" si="44"/>
        <v>33</v>
      </c>
      <c r="BV53">
        <f t="shared" ca="1" si="14"/>
        <v>0.77161599999999997</v>
      </c>
      <c r="BW53">
        <f t="shared" ca="1" si="15"/>
        <v>0.77524700000000002</v>
      </c>
      <c r="BX53">
        <f t="shared" ca="1" si="16"/>
        <v>250773</v>
      </c>
      <c r="BY53">
        <f t="shared" ca="1" si="17"/>
        <v>505242</v>
      </c>
      <c r="BZ53" t="s">
        <v>777</v>
      </c>
      <c r="CA53">
        <v>683.24099999999999</v>
      </c>
      <c r="CB53" t="s">
        <v>25</v>
      </c>
      <c r="CC53" t="s">
        <v>757</v>
      </c>
      <c r="CD53" t="s">
        <v>27</v>
      </c>
      <c r="CE53">
        <v>0.76321700000000003</v>
      </c>
      <c r="CF53" t="s">
        <v>28</v>
      </c>
      <c r="CG53">
        <v>251264</v>
      </c>
      <c r="CH53" t="s">
        <v>29</v>
      </c>
      <c r="CI53">
        <v>9.9496872165E-2</v>
      </c>
      <c r="CJ53" t="s">
        <v>30</v>
      </c>
      <c r="CK53">
        <v>25000</v>
      </c>
      <c r="CL53" t="s">
        <v>923</v>
      </c>
      <c r="CM53">
        <v>25000</v>
      </c>
      <c r="CN53" t="s">
        <v>778</v>
      </c>
      <c r="CO53" t="s">
        <v>2149</v>
      </c>
      <c r="CP53" t="s">
        <v>2150</v>
      </c>
      <c r="CQ53" t="s">
        <v>2151</v>
      </c>
      <c r="CR53">
        <v>7.4950299999999997E-2</v>
      </c>
      <c r="CS53">
        <f t="shared" si="45"/>
        <v>33</v>
      </c>
      <c r="CT53">
        <f t="shared" ca="1" si="18"/>
        <v>0.77328300000000005</v>
      </c>
      <c r="CU53">
        <f t="shared" ca="1" si="19"/>
        <v>0.77740200000000004</v>
      </c>
      <c r="CV53">
        <f t="shared" ca="1" si="20"/>
        <v>250983</v>
      </c>
      <c r="CW53">
        <f t="shared" ca="1" si="21"/>
        <v>503118</v>
      </c>
      <c r="CX53" t="s">
        <v>777</v>
      </c>
      <c r="CY53">
        <v>676.851</v>
      </c>
      <c r="CZ53" t="s">
        <v>25</v>
      </c>
      <c r="DA53" t="s">
        <v>757</v>
      </c>
      <c r="DB53" t="s">
        <v>27</v>
      </c>
      <c r="DC53">
        <v>0.76884699999999995</v>
      </c>
      <c r="DD53" t="s">
        <v>28</v>
      </c>
      <c r="DE53">
        <v>249935</v>
      </c>
      <c r="DF53" t="s">
        <v>29</v>
      </c>
      <c r="DG53">
        <v>0.14003622400499999</v>
      </c>
      <c r="DH53" t="s">
        <v>30</v>
      </c>
      <c r="DI53">
        <v>35000</v>
      </c>
      <c r="DJ53" t="s">
        <v>923</v>
      </c>
      <c r="DK53">
        <v>35000</v>
      </c>
      <c r="DL53" t="s">
        <v>778</v>
      </c>
      <c r="DM53" t="s">
        <v>2743</v>
      </c>
      <c r="DN53" t="s">
        <v>2744</v>
      </c>
      <c r="DO53" t="s">
        <v>2745</v>
      </c>
      <c r="DP53">
        <v>7.52993E-2</v>
      </c>
      <c r="DQ53">
        <v>33</v>
      </c>
      <c r="DR53">
        <f t="shared" ca="1" si="22"/>
        <v>0.77799300000000005</v>
      </c>
      <c r="DS53">
        <f t="shared" ca="1" si="23"/>
        <v>0.77674799999999999</v>
      </c>
      <c r="DT53">
        <f t="shared" ca="1" si="24"/>
        <v>249742</v>
      </c>
      <c r="DU53">
        <f t="shared" ca="1" si="25"/>
        <v>501946</v>
      </c>
      <c r="DV53" t="s">
        <v>777</v>
      </c>
      <c r="DW53">
        <v>667.08699999999999</v>
      </c>
      <c r="DX53" t="s">
        <v>25</v>
      </c>
      <c r="DY53" t="s">
        <v>757</v>
      </c>
      <c r="DZ53" t="s">
        <v>27</v>
      </c>
      <c r="EA53">
        <v>0.77307400000000004</v>
      </c>
      <c r="EB53" t="s">
        <v>28</v>
      </c>
      <c r="EC53">
        <v>250827</v>
      </c>
      <c r="ED53" t="s">
        <v>29</v>
      </c>
      <c r="EE53">
        <v>0.17940617146499999</v>
      </c>
      <c r="EF53" t="s">
        <v>30</v>
      </c>
      <c r="EG53">
        <v>45000</v>
      </c>
      <c r="EH53" t="s">
        <v>923</v>
      </c>
      <c r="EI53">
        <v>45000</v>
      </c>
      <c r="EJ53" t="s">
        <v>778</v>
      </c>
      <c r="EK53" t="s">
        <v>3330</v>
      </c>
      <c r="EL53" t="s">
        <v>3331</v>
      </c>
      <c r="EM53" t="s">
        <v>3332</v>
      </c>
      <c r="EN53">
        <v>7.4041700000000002E-2</v>
      </c>
      <c r="EO53">
        <v>33</v>
      </c>
      <c r="EP53">
        <f t="shared" ca="1" si="26"/>
        <v>0.77368099999999995</v>
      </c>
      <c r="EQ53">
        <f t="shared" ca="1" si="27"/>
        <v>0.77603599999999995</v>
      </c>
      <c r="ER53">
        <f t="shared" ca="1" si="28"/>
        <v>250062</v>
      </c>
      <c r="ES53">
        <f t="shared" ca="1" si="29"/>
        <v>501648</v>
      </c>
      <c r="ET53" t="s">
        <v>777</v>
      </c>
      <c r="EU53">
        <v>667.03200000000004</v>
      </c>
      <c r="EV53" t="s">
        <v>25</v>
      </c>
      <c r="EW53" t="s">
        <v>757</v>
      </c>
      <c r="EX53" t="s">
        <v>27</v>
      </c>
      <c r="EY53">
        <v>0.77394600000000002</v>
      </c>
      <c r="EZ53" t="s">
        <v>28</v>
      </c>
      <c r="FA53">
        <v>250284</v>
      </c>
      <c r="FB53" t="s">
        <v>29</v>
      </c>
      <c r="FC53">
        <v>0.219750622575</v>
      </c>
      <c r="FD53" t="s">
        <v>30</v>
      </c>
      <c r="FE53">
        <v>55000</v>
      </c>
      <c r="FF53" t="s">
        <v>923</v>
      </c>
      <c r="FG53">
        <v>55000</v>
      </c>
      <c r="FH53" t="s">
        <v>778</v>
      </c>
      <c r="FI53" t="s">
        <v>3917</v>
      </c>
      <c r="FJ53" t="s">
        <v>3918</v>
      </c>
      <c r="FK53" t="s">
        <v>3919</v>
      </c>
      <c r="FL53">
        <v>7.8543199999999994E-2</v>
      </c>
      <c r="FM53">
        <v>33</v>
      </c>
      <c r="FN53">
        <f t="shared" ca="1" si="30"/>
        <v>0.77933600000000003</v>
      </c>
      <c r="FO53">
        <f t="shared" ca="1" si="31"/>
        <v>0.77562200000000003</v>
      </c>
      <c r="FP53">
        <f t="shared" ca="1" si="32"/>
        <v>250281</v>
      </c>
      <c r="FQ53">
        <f t="shared" ca="1" si="33"/>
        <v>500311</v>
      </c>
      <c r="FR53" t="s">
        <v>777</v>
      </c>
      <c r="FS53">
        <v>668.375</v>
      </c>
      <c r="FT53" t="s">
        <v>25</v>
      </c>
      <c r="FU53" t="s">
        <v>757</v>
      </c>
      <c r="FV53" t="s">
        <v>27</v>
      </c>
      <c r="FW53">
        <v>0.773173</v>
      </c>
      <c r="FX53" t="s">
        <v>28</v>
      </c>
      <c r="FY53">
        <v>250281</v>
      </c>
      <c r="FZ53" t="s">
        <v>29</v>
      </c>
      <c r="GA53">
        <v>3.9955144649999998E-3</v>
      </c>
      <c r="GB53" t="s">
        <v>30</v>
      </c>
      <c r="GC53">
        <v>1000</v>
      </c>
      <c r="GD53" t="s">
        <v>923</v>
      </c>
      <c r="GE53">
        <v>1000</v>
      </c>
      <c r="GF53" t="s">
        <v>778</v>
      </c>
      <c r="GG53" t="s">
        <v>5095</v>
      </c>
      <c r="GH53" t="s">
        <v>5096</v>
      </c>
      <c r="GI53" t="s">
        <v>5097</v>
      </c>
      <c r="GJ53">
        <v>6.8494200000000005E-2</v>
      </c>
      <c r="GK53">
        <v>33</v>
      </c>
      <c r="GL53">
        <f t="shared" ca="1" si="34"/>
        <v>0.76343399999999995</v>
      </c>
      <c r="GM53">
        <f t="shared" ca="1" si="35"/>
        <v>0.773339</v>
      </c>
      <c r="GN53">
        <f t="shared" ca="1" si="36"/>
        <v>252128</v>
      </c>
      <c r="GO53">
        <f t="shared" ca="1" si="37"/>
        <v>499096</v>
      </c>
      <c r="GP53" t="s">
        <v>777</v>
      </c>
      <c r="GQ53">
        <v>661.05700000000002</v>
      </c>
      <c r="GR53" t="s">
        <v>25</v>
      </c>
      <c r="GS53" t="s">
        <v>757</v>
      </c>
      <c r="GT53" t="s">
        <v>27</v>
      </c>
      <c r="GU53">
        <v>0.77838300000000005</v>
      </c>
      <c r="GV53" t="s">
        <v>28</v>
      </c>
      <c r="GW53">
        <v>249674</v>
      </c>
      <c r="GX53" t="s">
        <v>29</v>
      </c>
      <c r="GY53">
        <v>4.0052149515000003E-2</v>
      </c>
      <c r="GZ53" t="s">
        <v>30</v>
      </c>
      <c r="HA53">
        <v>10000</v>
      </c>
      <c r="HB53" t="s">
        <v>923</v>
      </c>
      <c r="HC53">
        <v>10000</v>
      </c>
      <c r="HD53" t="s">
        <v>778</v>
      </c>
      <c r="HE53" t="s">
        <v>5298</v>
      </c>
      <c r="HF53" t="s">
        <v>5299</v>
      </c>
      <c r="HG53" t="s">
        <v>5300</v>
      </c>
      <c r="HH53">
        <v>6.0697000000000001E-2</v>
      </c>
      <c r="HI53">
        <v>33</v>
      </c>
      <c r="HJ53">
        <f t="shared" ca="1" si="38"/>
        <v>0.77959299999999998</v>
      </c>
      <c r="HK53">
        <f t="shared" ca="1" si="39"/>
        <v>0.77283400000000002</v>
      </c>
      <c r="HL53">
        <f t="shared" ca="1" si="40"/>
        <v>250096</v>
      </c>
      <c r="HM53">
        <f t="shared" ca="1" si="41"/>
        <v>501065</v>
      </c>
      <c r="HN53" t="s">
        <v>777</v>
      </c>
      <c r="HO53">
        <v>665.69299999999998</v>
      </c>
      <c r="HP53" t="s">
        <v>25</v>
      </c>
      <c r="HQ53" t="s">
        <v>757</v>
      </c>
      <c r="HR53" t="s">
        <v>27</v>
      </c>
      <c r="HS53">
        <v>0.77588500000000005</v>
      </c>
      <c r="HT53" t="s">
        <v>28</v>
      </c>
      <c r="HU53">
        <v>249535</v>
      </c>
      <c r="HV53" t="s">
        <v>29</v>
      </c>
      <c r="HW53">
        <v>0.26048487514500002</v>
      </c>
      <c r="HX53" t="s">
        <v>30</v>
      </c>
      <c r="HY53">
        <v>65000</v>
      </c>
      <c r="HZ53" t="s">
        <v>923</v>
      </c>
      <c r="IA53">
        <v>65000</v>
      </c>
      <c r="IB53" t="s">
        <v>778</v>
      </c>
      <c r="IC53" t="s">
        <v>5883</v>
      </c>
      <c r="ID53" t="s">
        <v>5884</v>
      </c>
      <c r="IE53" t="s">
        <v>5885</v>
      </c>
      <c r="IF53">
        <v>7.3055700000000001E-2</v>
      </c>
    </row>
    <row r="54" spans="1:240">
      <c r="A54">
        <v>34</v>
      </c>
      <c r="B54">
        <f t="shared" ca="1" si="2"/>
        <v>0.76441099999999995</v>
      </c>
      <c r="C54">
        <f t="shared" ca="1" si="3"/>
        <v>0.78557900000000003</v>
      </c>
      <c r="D54">
        <f t="shared" ca="1" si="4"/>
        <v>246278</v>
      </c>
      <c r="E54">
        <f t="shared" ca="1" si="5"/>
        <v>500311</v>
      </c>
      <c r="F54" t="s">
        <v>782</v>
      </c>
      <c r="G54">
        <v>305.20100000000002</v>
      </c>
      <c r="H54" t="s">
        <v>25</v>
      </c>
      <c r="I54" t="s">
        <v>36</v>
      </c>
      <c r="J54" t="s">
        <v>27</v>
      </c>
      <c r="K54">
        <v>0.80265200000000003</v>
      </c>
      <c r="L54" t="s">
        <v>28</v>
      </c>
      <c r="M54">
        <v>508580</v>
      </c>
      <c r="N54" t="s">
        <v>29</v>
      </c>
      <c r="O54">
        <v>5.898775272E-3</v>
      </c>
      <c r="P54" t="s">
        <v>30</v>
      </c>
      <c r="Q54">
        <v>3000</v>
      </c>
      <c r="R54" t="s">
        <v>923</v>
      </c>
      <c r="S54">
        <v>3000</v>
      </c>
      <c r="T54" t="s">
        <v>783</v>
      </c>
      <c r="U54" t="s">
        <v>4506</v>
      </c>
      <c r="V54" t="s">
        <v>4507</v>
      </c>
      <c r="W54" t="s">
        <v>4508</v>
      </c>
      <c r="X54">
        <v>8.5892700000000002E-2</v>
      </c>
      <c r="Y54">
        <f t="shared" si="42"/>
        <v>34</v>
      </c>
      <c r="Z54">
        <f t="shared" ca="1" si="6"/>
        <v>0.76696600000000004</v>
      </c>
      <c r="AA54">
        <f t="shared" ca="1" si="7"/>
        <v>0.78592600000000001</v>
      </c>
      <c r="AB54">
        <f t="shared" ca="1" si="8"/>
        <v>250283</v>
      </c>
      <c r="AC54">
        <f t="shared" ca="1" si="9"/>
        <v>500312</v>
      </c>
      <c r="AD54" t="s">
        <v>782</v>
      </c>
      <c r="AE54">
        <v>310.21800000000002</v>
      </c>
      <c r="AF54" t="s">
        <v>25</v>
      </c>
      <c r="AG54" t="s">
        <v>36</v>
      </c>
      <c r="AH54" t="s">
        <v>27</v>
      </c>
      <c r="AI54">
        <v>0.79876199999999997</v>
      </c>
      <c r="AJ54" t="s">
        <v>28</v>
      </c>
      <c r="AK54">
        <v>505241</v>
      </c>
      <c r="AL54" t="s">
        <v>29</v>
      </c>
      <c r="AM54">
        <v>9.8962696959999999E-3</v>
      </c>
      <c r="AN54" t="s">
        <v>30</v>
      </c>
      <c r="AO54">
        <v>5000</v>
      </c>
      <c r="AP54" t="s">
        <v>923</v>
      </c>
      <c r="AQ54">
        <v>5000</v>
      </c>
      <c r="AR54" t="s">
        <v>783</v>
      </c>
      <c r="AS54" t="s">
        <v>975</v>
      </c>
      <c r="AT54" t="s">
        <v>976</v>
      </c>
      <c r="AU54" t="s">
        <v>977</v>
      </c>
      <c r="AV54">
        <v>7.87157E-2</v>
      </c>
      <c r="AW54">
        <f t="shared" si="43"/>
        <v>34</v>
      </c>
      <c r="AX54">
        <f t="shared" ca="1" si="10"/>
        <v>0.77122100000000005</v>
      </c>
      <c r="AY54">
        <f t="shared" ca="1" si="11"/>
        <v>0.77067600000000003</v>
      </c>
      <c r="AZ54">
        <f t="shared" ca="1" si="12"/>
        <v>250284</v>
      </c>
      <c r="BA54">
        <f t="shared" ca="1" si="13"/>
        <v>500313</v>
      </c>
      <c r="BB54" t="s">
        <v>782</v>
      </c>
      <c r="BC54">
        <v>325.274</v>
      </c>
      <c r="BD54" t="s">
        <v>25</v>
      </c>
      <c r="BE54" t="s">
        <v>36</v>
      </c>
      <c r="BF54" t="s">
        <v>27</v>
      </c>
      <c r="BG54">
        <v>0.78133600000000003</v>
      </c>
      <c r="BH54" t="s">
        <v>28</v>
      </c>
      <c r="BI54">
        <v>503588</v>
      </c>
      <c r="BJ54" t="s">
        <v>29</v>
      </c>
      <c r="BK54">
        <v>2.9786247952000001E-2</v>
      </c>
      <c r="BL54" t="s">
        <v>30</v>
      </c>
      <c r="BM54">
        <v>15000</v>
      </c>
      <c r="BN54" t="s">
        <v>923</v>
      </c>
      <c r="BO54">
        <v>15000</v>
      </c>
      <c r="BP54" t="s">
        <v>783</v>
      </c>
      <c r="BQ54" t="s">
        <v>1573</v>
      </c>
      <c r="BR54" t="s">
        <v>1574</v>
      </c>
      <c r="BS54" t="s">
        <v>1575</v>
      </c>
      <c r="BT54">
        <v>8.0306900000000001E-2</v>
      </c>
      <c r="BU54">
        <f t="shared" si="44"/>
        <v>34</v>
      </c>
      <c r="BV54">
        <f t="shared" ca="1" si="14"/>
        <v>0.77452500000000002</v>
      </c>
      <c r="BW54">
        <f t="shared" ca="1" si="15"/>
        <v>0.77030200000000004</v>
      </c>
      <c r="BX54">
        <f t="shared" ca="1" si="16"/>
        <v>250284</v>
      </c>
      <c r="BY54">
        <f t="shared" ca="1" si="17"/>
        <v>500313</v>
      </c>
      <c r="BZ54" t="s">
        <v>782</v>
      </c>
      <c r="CA54">
        <v>326.84800000000001</v>
      </c>
      <c r="CB54" t="s">
        <v>25</v>
      </c>
      <c r="CC54" t="s">
        <v>36</v>
      </c>
      <c r="CD54" t="s">
        <v>27</v>
      </c>
      <c r="CE54">
        <v>0.78123500000000001</v>
      </c>
      <c r="CF54" t="s">
        <v>28</v>
      </c>
      <c r="CG54">
        <v>501291</v>
      </c>
      <c r="CH54" t="s">
        <v>29</v>
      </c>
      <c r="CI54">
        <v>4.9871213935999997E-2</v>
      </c>
      <c r="CJ54" t="s">
        <v>30</v>
      </c>
      <c r="CK54">
        <v>25000</v>
      </c>
      <c r="CL54" t="s">
        <v>923</v>
      </c>
      <c r="CM54">
        <v>25000</v>
      </c>
      <c r="CN54" t="s">
        <v>783</v>
      </c>
      <c r="CO54" t="s">
        <v>2152</v>
      </c>
      <c r="CP54" t="s">
        <v>2153</v>
      </c>
      <c r="CQ54" t="s">
        <v>2154</v>
      </c>
      <c r="CR54">
        <v>7.3357500000000006E-2</v>
      </c>
      <c r="CS54">
        <f t="shared" si="45"/>
        <v>34</v>
      </c>
      <c r="CT54">
        <f t="shared" ca="1" si="18"/>
        <v>0.77814399999999995</v>
      </c>
      <c r="CU54">
        <f t="shared" ca="1" si="19"/>
        <v>0.77033499999999999</v>
      </c>
      <c r="CV54">
        <f t="shared" ca="1" si="20"/>
        <v>249935</v>
      </c>
      <c r="CW54">
        <f t="shared" ca="1" si="21"/>
        <v>501712</v>
      </c>
      <c r="CX54" t="s">
        <v>782</v>
      </c>
      <c r="CY54">
        <v>325.41899999999998</v>
      </c>
      <c r="CZ54" t="s">
        <v>25</v>
      </c>
      <c r="DA54" t="s">
        <v>36</v>
      </c>
      <c r="DB54" t="s">
        <v>27</v>
      </c>
      <c r="DC54">
        <v>0.78316799999999998</v>
      </c>
      <c r="DD54" t="s">
        <v>28</v>
      </c>
      <c r="DE54">
        <v>501011</v>
      </c>
      <c r="DF54" t="s">
        <v>29</v>
      </c>
      <c r="DG54">
        <v>6.9858686055999999E-2</v>
      </c>
      <c r="DH54" t="s">
        <v>30</v>
      </c>
      <c r="DI54">
        <v>35000</v>
      </c>
      <c r="DJ54" t="s">
        <v>923</v>
      </c>
      <c r="DK54">
        <v>35000</v>
      </c>
      <c r="DL54" t="s">
        <v>783</v>
      </c>
      <c r="DM54" t="s">
        <v>2746</v>
      </c>
      <c r="DN54" t="s">
        <v>2747</v>
      </c>
      <c r="DO54" t="s">
        <v>2748</v>
      </c>
      <c r="DP54">
        <v>7.2693099999999997E-2</v>
      </c>
      <c r="DQ54">
        <v>34</v>
      </c>
      <c r="DR54">
        <f t="shared" ca="1" si="22"/>
        <v>0.77784200000000003</v>
      </c>
      <c r="DS54">
        <f t="shared" ca="1" si="23"/>
        <v>0.77644500000000005</v>
      </c>
      <c r="DT54">
        <f t="shared" ca="1" si="24"/>
        <v>250013</v>
      </c>
      <c r="DU54">
        <f t="shared" ca="1" si="25"/>
        <v>502492</v>
      </c>
      <c r="DV54" t="s">
        <v>782</v>
      </c>
      <c r="DW54">
        <v>324.02199999999999</v>
      </c>
      <c r="DX54" t="s">
        <v>25</v>
      </c>
      <c r="DY54" t="s">
        <v>36</v>
      </c>
      <c r="DZ54" t="s">
        <v>27</v>
      </c>
      <c r="EA54">
        <v>0.78540100000000002</v>
      </c>
      <c r="EB54" t="s">
        <v>28</v>
      </c>
      <c r="EC54">
        <v>500313</v>
      </c>
      <c r="ED54" t="s">
        <v>29</v>
      </c>
      <c r="EE54">
        <v>8.9943658039999999E-2</v>
      </c>
      <c r="EF54" t="s">
        <v>30</v>
      </c>
      <c r="EG54">
        <v>45000</v>
      </c>
      <c r="EH54" t="s">
        <v>923</v>
      </c>
      <c r="EI54">
        <v>45000</v>
      </c>
      <c r="EJ54" t="s">
        <v>783</v>
      </c>
      <c r="EK54" t="s">
        <v>3333</v>
      </c>
      <c r="EL54" t="s">
        <v>3334</v>
      </c>
      <c r="EM54" t="s">
        <v>3335</v>
      </c>
      <c r="EN54">
        <v>7.2245500000000004E-2</v>
      </c>
      <c r="EO54">
        <v>34</v>
      </c>
      <c r="EP54">
        <f t="shared" ca="1" si="26"/>
        <v>0.77491299999999996</v>
      </c>
      <c r="EQ54">
        <f t="shared" ca="1" si="27"/>
        <v>0.77747200000000005</v>
      </c>
      <c r="ER54">
        <f t="shared" ca="1" si="28"/>
        <v>250284</v>
      </c>
      <c r="ES54">
        <f t="shared" ca="1" si="29"/>
        <v>502990</v>
      </c>
      <c r="ET54" t="s">
        <v>782</v>
      </c>
      <c r="EU54">
        <v>328.47699999999998</v>
      </c>
      <c r="EV54" t="s">
        <v>25</v>
      </c>
      <c r="EW54" t="s">
        <v>36</v>
      </c>
      <c r="EX54" t="s">
        <v>27</v>
      </c>
      <c r="EY54">
        <v>0.78040299999999996</v>
      </c>
      <c r="EZ54" t="s">
        <v>28</v>
      </c>
      <c r="FA54">
        <v>499870</v>
      </c>
      <c r="FB54" t="s">
        <v>29</v>
      </c>
      <c r="FC54">
        <v>0.110028630024</v>
      </c>
      <c r="FD54" t="s">
        <v>30</v>
      </c>
      <c r="FE54">
        <v>55000</v>
      </c>
      <c r="FF54" t="s">
        <v>923</v>
      </c>
      <c r="FG54">
        <v>55000</v>
      </c>
      <c r="FH54" t="s">
        <v>783</v>
      </c>
      <c r="FI54" t="s">
        <v>3920</v>
      </c>
      <c r="FJ54" t="s">
        <v>3921</v>
      </c>
      <c r="FK54" t="s">
        <v>3922</v>
      </c>
      <c r="FL54">
        <v>7.3259699999999997E-2</v>
      </c>
      <c r="FM54">
        <v>34</v>
      </c>
      <c r="FN54">
        <f t="shared" ca="1" si="30"/>
        <v>0.75851999999999997</v>
      </c>
      <c r="FO54">
        <f t="shared" ca="1" si="31"/>
        <v>0.78553300000000004</v>
      </c>
      <c r="FP54">
        <f t="shared" ca="1" si="32"/>
        <v>250281</v>
      </c>
      <c r="FQ54">
        <f t="shared" ca="1" si="33"/>
        <v>477035</v>
      </c>
      <c r="FR54" t="s">
        <v>782</v>
      </c>
      <c r="FS54">
        <v>327.738</v>
      </c>
      <c r="FT54" t="s">
        <v>25</v>
      </c>
      <c r="FU54" t="s">
        <v>36</v>
      </c>
      <c r="FV54" t="s">
        <v>27</v>
      </c>
      <c r="FW54">
        <v>0.78094300000000005</v>
      </c>
      <c r="FX54" t="s">
        <v>28</v>
      </c>
      <c r="FY54">
        <v>500305</v>
      </c>
      <c r="FZ54" t="s">
        <v>29</v>
      </c>
      <c r="GA54">
        <v>1.9987807120000001E-3</v>
      </c>
      <c r="GB54" t="s">
        <v>30</v>
      </c>
      <c r="GC54">
        <v>1000</v>
      </c>
      <c r="GD54" t="s">
        <v>923</v>
      </c>
      <c r="GE54">
        <v>1000</v>
      </c>
      <c r="GF54" t="s">
        <v>783</v>
      </c>
      <c r="GG54" t="s">
        <v>5098</v>
      </c>
      <c r="GH54" t="s">
        <v>5099</v>
      </c>
      <c r="GI54" t="s">
        <v>5100</v>
      </c>
      <c r="GJ54">
        <v>0.112862</v>
      </c>
      <c r="GK54">
        <v>34</v>
      </c>
      <c r="GL54">
        <f t="shared" ca="1" si="34"/>
        <v>0.76338300000000003</v>
      </c>
      <c r="GM54">
        <f t="shared" ca="1" si="35"/>
        <v>0.77329300000000001</v>
      </c>
      <c r="GN54">
        <f t="shared" ca="1" si="36"/>
        <v>250895</v>
      </c>
      <c r="GO54">
        <f t="shared" ca="1" si="37"/>
        <v>496679</v>
      </c>
      <c r="GP54" t="s">
        <v>782</v>
      </c>
      <c r="GQ54">
        <v>322.42399999999998</v>
      </c>
      <c r="GR54" t="s">
        <v>25</v>
      </c>
      <c r="GS54" t="s">
        <v>36</v>
      </c>
      <c r="GT54" t="s">
        <v>27</v>
      </c>
      <c r="GU54">
        <v>0.78446099999999996</v>
      </c>
      <c r="GV54" t="s">
        <v>28</v>
      </c>
      <c r="GW54">
        <v>504000</v>
      </c>
      <c r="GX54" t="s">
        <v>29</v>
      </c>
      <c r="GY54">
        <v>1.9841261823999999E-2</v>
      </c>
      <c r="GZ54" t="s">
        <v>30</v>
      </c>
      <c r="HA54">
        <v>10000</v>
      </c>
      <c r="HB54" t="s">
        <v>923</v>
      </c>
      <c r="HC54">
        <v>10000</v>
      </c>
      <c r="HD54" t="s">
        <v>783</v>
      </c>
      <c r="HE54" t="s">
        <v>5301</v>
      </c>
      <c r="HF54" t="s">
        <v>5302</v>
      </c>
      <c r="HG54" t="s">
        <v>5303</v>
      </c>
      <c r="HH54">
        <v>8.42358E-2</v>
      </c>
      <c r="HI54">
        <v>34</v>
      </c>
      <c r="HJ54">
        <f t="shared" ca="1" si="38"/>
        <v>0.77618699999999996</v>
      </c>
      <c r="HK54">
        <f t="shared" ca="1" si="39"/>
        <v>0.77711799999999998</v>
      </c>
      <c r="HL54">
        <f t="shared" ca="1" si="40"/>
        <v>249721</v>
      </c>
      <c r="HM54">
        <f t="shared" ca="1" si="41"/>
        <v>501820</v>
      </c>
      <c r="HN54" t="s">
        <v>782</v>
      </c>
      <c r="HO54">
        <v>328.92</v>
      </c>
      <c r="HP54" t="s">
        <v>25</v>
      </c>
      <c r="HQ54" t="s">
        <v>36</v>
      </c>
      <c r="HR54" t="s">
        <v>27</v>
      </c>
      <c r="HS54">
        <v>0.77923900000000001</v>
      </c>
      <c r="HT54" t="s">
        <v>28</v>
      </c>
      <c r="HU54">
        <v>500689</v>
      </c>
      <c r="HV54" t="s">
        <v>29</v>
      </c>
      <c r="HW54">
        <v>0.12982110241600001</v>
      </c>
      <c r="HX54" t="s">
        <v>30</v>
      </c>
      <c r="HY54">
        <v>65000</v>
      </c>
      <c r="HZ54" t="s">
        <v>923</v>
      </c>
      <c r="IA54">
        <v>65000</v>
      </c>
      <c r="IB54" t="s">
        <v>783</v>
      </c>
      <c r="IC54" t="s">
        <v>5886</v>
      </c>
      <c r="ID54" t="s">
        <v>5887</v>
      </c>
      <c r="IE54" t="s">
        <v>5888</v>
      </c>
      <c r="IF54">
        <v>7.4868699999999996E-2</v>
      </c>
    </row>
    <row r="55" spans="1:240">
      <c r="A55">
        <v>35</v>
      </c>
      <c r="B55">
        <f t="shared" ca="1" si="2"/>
        <v>0.78940399999999999</v>
      </c>
      <c r="C55">
        <f t="shared" ca="1" si="3"/>
        <v>0.763104</v>
      </c>
      <c r="D55">
        <f t="shared" ca="1" si="4"/>
        <v>250283</v>
      </c>
      <c r="E55">
        <f t="shared" ca="1" si="5"/>
        <v>492306</v>
      </c>
      <c r="F55" t="s">
        <v>787</v>
      </c>
      <c r="G55">
        <v>699.28</v>
      </c>
      <c r="H55" t="s">
        <v>25</v>
      </c>
      <c r="I55" t="s">
        <v>757</v>
      </c>
      <c r="J55" t="s">
        <v>27</v>
      </c>
      <c r="K55">
        <v>0.75589099999999998</v>
      </c>
      <c r="L55" t="s">
        <v>28</v>
      </c>
      <c r="M55">
        <v>250283</v>
      </c>
      <c r="N55" t="s">
        <v>29</v>
      </c>
      <c r="O55">
        <v>1.1986444395E-2</v>
      </c>
      <c r="P55" t="s">
        <v>30</v>
      </c>
      <c r="Q55">
        <v>3000</v>
      </c>
      <c r="R55" t="s">
        <v>923</v>
      </c>
      <c r="S55">
        <v>3000</v>
      </c>
      <c r="T55" t="s">
        <v>788</v>
      </c>
      <c r="U55" t="s">
        <v>4503</v>
      </c>
      <c r="V55" t="s">
        <v>4504</v>
      </c>
      <c r="W55" t="s">
        <v>4505</v>
      </c>
      <c r="X55">
        <v>9.3541200000000005E-2</v>
      </c>
      <c r="Y55">
        <f t="shared" si="42"/>
        <v>35</v>
      </c>
      <c r="Z55">
        <f t="shared" ca="1" si="6"/>
        <v>0.795184</v>
      </c>
      <c r="AA55">
        <f t="shared" ca="1" si="7"/>
        <v>0.77697700000000003</v>
      </c>
      <c r="AB55">
        <f t="shared" ca="1" si="8"/>
        <v>247865</v>
      </c>
      <c r="AC55">
        <f t="shared" ca="1" si="9"/>
        <v>490737</v>
      </c>
      <c r="AD55" t="s">
        <v>787</v>
      </c>
      <c r="AE55">
        <v>678.69500000000005</v>
      </c>
      <c r="AF55" t="s">
        <v>25</v>
      </c>
      <c r="AG55" t="s">
        <v>757</v>
      </c>
      <c r="AH55" t="s">
        <v>27</v>
      </c>
      <c r="AI55">
        <v>0.76726700000000003</v>
      </c>
      <c r="AJ55" t="s">
        <v>28</v>
      </c>
      <c r="AK55">
        <v>250283</v>
      </c>
      <c r="AL55" t="s">
        <v>29</v>
      </c>
      <c r="AM55">
        <v>1.9977374324999998E-2</v>
      </c>
      <c r="AN55" t="s">
        <v>30</v>
      </c>
      <c r="AO55">
        <v>5000</v>
      </c>
      <c r="AP55" t="s">
        <v>923</v>
      </c>
      <c r="AQ55">
        <v>5000</v>
      </c>
      <c r="AR55" t="s">
        <v>788</v>
      </c>
      <c r="AS55" t="s">
        <v>972</v>
      </c>
      <c r="AT55" t="s">
        <v>973</v>
      </c>
      <c r="AU55" t="s">
        <v>974</v>
      </c>
      <c r="AV55">
        <v>5.7869299999999999E-2</v>
      </c>
      <c r="AW55">
        <f t="shared" si="43"/>
        <v>35</v>
      </c>
      <c r="AX55">
        <f t="shared" ca="1" si="10"/>
        <v>0.77527100000000004</v>
      </c>
      <c r="AY55">
        <f t="shared" ca="1" si="11"/>
        <v>0.767092</v>
      </c>
      <c r="AZ55">
        <f t="shared" ca="1" si="12"/>
        <v>249472</v>
      </c>
      <c r="BA55">
        <f t="shared" ca="1" si="13"/>
        <v>497080</v>
      </c>
      <c r="BB55" t="s">
        <v>787</v>
      </c>
      <c r="BC55">
        <v>669.77</v>
      </c>
      <c r="BD55" t="s">
        <v>25</v>
      </c>
      <c r="BE55" t="s">
        <v>757</v>
      </c>
      <c r="BF55" t="s">
        <v>27</v>
      </c>
      <c r="BG55">
        <v>0.773617</v>
      </c>
      <c r="BH55" t="s">
        <v>28</v>
      </c>
      <c r="BI55">
        <v>249472</v>
      </c>
      <c r="BJ55" t="s">
        <v>29</v>
      </c>
      <c r="BK55">
        <v>6.0126924705000001E-2</v>
      </c>
      <c r="BL55" t="s">
        <v>30</v>
      </c>
      <c r="BM55">
        <v>15000</v>
      </c>
      <c r="BN55" t="s">
        <v>923</v>
      </c>
      <c r="BO55">
        <v>15000</v>
      </c>
      <c r="BP55" t="s">
        <v>788</v>
      </c>
      <c r="BQ55" t="s">
        <v>1570</v>
      </c>
      <c r="BR55" t="s">
        <v>1571</v>
      </c>
      <c r="BS55" t="s">
        <v>1572</v>
      </c>
      <c r="BT55">
        <v>7.4563599999999994E-2</v>
      </c>
      <c r="BU55">
        <f t="shared" si="44"/>
        <v>35</v>
      </c>
      <c r="BV55">
        <f t="shared" ca="1" si="14"/>
        <v>0.790663</v>
      </c>
      <c r="BW55">
        <f t="shared" ca="1" si="15"/>
        <v>0.77003600000000005</v>
      </c>
      <c r="BX55">
        <f t="shared" ca="1" si="16"/>
        <v>250773</v>
      </c>
      <c r="BY55">
        <f t="shared" ca="1" si="17"/>
        <v>497402</v>
      </c>
      <c r="BZ55" t="s">
        <v>787</v>
      </c>
      <c r="CA55">
        <v>683.24099999999999</v>
      </c>
      <c r="CB55" t="s">
        <v>25</v>
      </c>
      <c r="CC55" t="s">
        <v>757</v>
      </c>
      <c r="CD55" t="s">
        <v>27</v>
      </c>
      <c r="CE55">
        <v>0.76321700000000003</v>
      </c>
      <c r="CF55" t="s">
        <v>28</v>
      </c>
      <c r="CG55">
        <v>251264</v>
      </c>
      <c r="CH55" t="s">
        <v>29</v>
      </c>
      <c r="CI55">
        <v>9.9496872165E-2</v>
      </c>
      <c r="CJ55" t="s">
        <v>30</v>
      </c>
      <c r="CK55">
        <v>25000</v>
      </c>
      <c r="CL55" t="s">
        <v>923</v>
      </c>
      <c r="CM55">
        <v>25000</v>
      </c>
      <c r="CN55" t="s">
        <v>788</v>
      </c>
      <c r="CO55" t="s">
        <v>2149</v>
      </c>
      <c r="CP55" t="s">
        <v>2150</v>
      </c>
      <c r="CQ55" t="s">
        <v>2151</v>
      </c>
      <c r="CR55">
        <v>7.4950299999999997E-2</v>
      </c>
      <c r="CS55">
        <f t="shared" si="45"/>
        <v>35</v>
      </c>
      <c r="CT55">
        <f t="shared" ca="1" si="18"/>
        <v>0.77806699999999995</v>
      </c>
      <c r="CU55">
        <f t="shared" ca="1" si="19"/>
        <v>0.772976</v>
      </c>
      <c r="CV55">
        <f t="shared" ca="1" si="20"/>
        <v>250983</v>
      </c>
      <c r="CW55">
        <f t="shared" ca="1" si="21"/>
        <v>498230</v>
      </c>
      <c r="CX55" t="s">
        <v>787</v>
      </c>
      <c r="CY55">
        <v>676.851</v>
      </c>
      <c r="CZ55" t="s">
        <v>25</v>
      </c>
      <c r="DA55" t="s">
        <v>757</v>
      </c>
      <c r="DB55" t="s">
        <v>27</v>
      </c>
      <c r="DC55">
        <v>0.76884699999999995</v>
      </c>
      <c r="DD55" t="s">
        <v>28</v>
      </c>
      <c r="DE55">
        <v>249935</v>
      </c>
      <c r="DF55" t="s">
        <v>29</v>
      </c>
      <c r="DG55">
        <v>0.14003622400499999</v>
      </c>
      <c r="DH55" t="s">
        <v>30</v>
      </c>
      <c r="DI55">
        <v>35000</v>
      </c>
      <c r="DJ55" t="s">
        <v>923</v>
      </c>
      <c r="DK55">
        <v>35000</v>
      </c>
      <c r="DL55" t="s">
        <v>788</v>
      </c>
      <c r="DM55" t="s">
        <v>2743</v>
      </c>
      <c r="DN55" t="s">
        <v>2744</v>
      </c>
      <c r="DO55" t="s">
        <v>2745</v>
      </c>
      <c r="DP55">
        <v>7.52993E-2</v>
      </c>
      <c r="DQ55">
        <v>35</v>
      </c>
      <c r="DR55">
        <f t="shared" ca="1" si="22"/>
        <v>0.78220500000000004</v>
      </c>
      <c r="DS55">
        <f t="shared" ca="1" si="23"/>
        <v>0.77282799999999996</v>
      </c>
      <c r="DT55">
        <f t="shared" ca="1" si="24"/>
        <v>250555</v>
      </c>
      <c r="DU55">
        <f t="shared" ca="1" si="25"/>
        <v>499231</v>
      </c>
      <c r="DV55" t="s">
        <v>787</v>
      </c>
      <c r="DW55">
        <v>667.08699999999999</v>
      </c>
      <c r="DX55" t="s">
        <v>25</v>
      </c>
      <c r="DY55" t="s">
        <v>757</v>
      </c>
      <c r="DZ55" t="s">
        <v>27</v>
      </c>
      <c r="EA55">
        <v>0.77307400000000004</v>
      </c>
      <c r="EB55" t="s">
        <v>28</v>
      </c>
      <c r="EC55">
        <v>250827</v>
      </c>
      <c r="ED55" t="s">
        <v>29</v>
      </c>
      <c r="EE55">
        <v>0.17940617146499999</v>
      </c>
      <c r="EF55" t="s">
        <v>30</v>
      </c>
      <c r="EG55">
        <v>45000</v>
      </c>
      <c r="EH55" t="s">
        <v>923</v>
      </c>
      <c r="EI55">
        <v>45000</v>
      </c>
      <c r="EJ55" t="s">
        <v>788</v>
      </c>
      <c r="EK55" t="s">
        <v>3330</v>
      </c>
      <c r="EL55" t="s">
        <v>3331</v>
      </c>
      <c r="EM55" t="s">
        <v>3332</v>
      </c>
      <c r="EN55">
        <v>7.4041700000000002E-2</v>
      </c>
      <c r="EO55">
        <v>35</v>
      </c>
      <c r="EP55">
        <f t="shared" ca="1" si="26"/>
        <v>0.77437</v>
      </c>
      <c r="EQ55">
        <f t="shared" ca="1" si="27"/>
        <v>0.77397300000000002</v>
      </c>
      <c r="ER55">
        <f t="shared" ca="1" si="28"/>
        <v>251623</v>
      </c>
      <c r="ES55">
        <f t="shared" ca="1" si="29"/>
        <v>499870</v>
      </c>
      <c r="ET55" t="s">
        <v>787</v>
      </c>
      <c r="EU55">
        <v>667.03200000000004</v>
      </c>
      <c r="EV55" t="s">
        <v>25</v>
      </c>
      <c r="EW55" t="s">
        <v>757</v>
      </c>
      <c r="EX55" t="s">
        <v>27</v>
      </c>
      <c r="EY55">
        <v>0.77394600000000002</v>
      </c>
      <c r="EZ55" t="s">
        <v>28</v>
      </c>
      <c r="FA55">
        <v>250284</v>
      </c>
      <c r="FB55" t="s">
        <v>29</v>
      </c>
      <c r="FC55">
        <v>0.219750622575</v>
      </c>
      <c r="FD55" t="s">
        <v>30</v>
      </c>
      <c r="FE55">
        <v>55000</v>
      </c>
      <c r="FF55" t="s">
        <v>923</v>
      </c>
      <c r="FG55">
        <v>55000</v>
      </c>
      <c r="FH55" t="s">
        <v>788</v>
      </c>
      <c r="FI55" t="s">
        <v>3917</v>
      </c>
      <c r="FJ55" t="s">
        <v>3918</v>
      </c>
      <c r="FK55" t="s">
        <v>3919</v>
      </c>
      <c r="FL55">
        <v>7.8543199999999994E-2</v>
      </c>
      <c r="FM55">
        <v>35</v>
      </c>
      <c r="FN55">
        <f t="shared" ca="1" si="30"/>
        <v>0.74466200000000005</v>
      </c>
      <c r="FO55">
        <f t="shared" ca="1" si="31"/>
        <v>0.78817800000000005</v>
      </c>
      <c r="FP55">
        <f t="shared" ca="1" si="32"/>
        <v>263115</v>
      </c>
      <c r="FQ55">
        <f t="shared" ca="1" si="33"/>
        <v>500308</v>
      </c>
      <c r="FR55" t="s">
        <v>787</v>
      </c>
      <c r="FS55">
        <v>668.375</v>
      </c>
      <c r="FT55" t="s">
        <v>25</v>
      </c>
      <c r="FU55" t="s">
        <v>757</v>
      </c>
      <c r="FV55" t="s">
        <v>27</v>
      </c>
      <c r="FW55">
        <v>0.773173</v>
      </c>
      <c r="FX55" t="s">
        <v>28</v>
      </c>
      <c r="FY55">
        <v>250281</v>
      </c>
      <c r="FZ55" t="s">
        <v>29</v>
      </c>
      <c r="GA55">
        <v>3.9955144649999998E-3</v>
      </c>
      <c r="GB55" t="s">
        <v>30</v>
      </c>
      <c r="GC55">
        <v>1000</v>
      </c>
      <c r="GD55" t="s">
        <v>923</v>
      </c>
      <c r="GE55">
        <v>1000</v>
      </c>
      <c r="GF55" t="s">
        <v>788</v>
      </c>
      <c r="GG55" t="s">
        <v>5095</v>
      </c>
      <c r="GH55" t="s">
        <v>5096</v>
      </c>
      <c r="GI55" t="s">
        <v>5097</v>
      </c>
      <c r="GJ55">
        <v>6.8494200000000005E-2</v>
      </c>
      <c r="GK55">
        <v>35</v>
      </c>
      <c r="GL55">
        <f t="shared" ca="1" si="34"/>
        <v>0.78311900000000001</v>
      </c>
      <c r="GM55">
        <f t="shared" ca="1" si="35"/>
        <v>0.76930100000000001</v>
      </c>
      <c r="GN55">
        <f t="shared" ca="1" si="36"/>
        <v>250895</v>
      </c>
      <c r="GO55">
        <f t="shared" ca="1" si="37"/>
        <v>494285</v>
      </c>
      <c r="GP55" t="s">
        <v>787</v>
      </c>
      <c r="GQ55">
        <v>661.05700000000002</v>
      </c>
      <c r="GR55" t="s">
        <v>25</v>
      </c>
      <c r="GS55" t="s">
        <v>757</v>
      </c>
      <c r="GT55" t="s">
        <v>27</v>
      </c>
      <c r="GU55">
        <v>0.77838300000000005</v>
      </c>
      <c r="GV55" t="s">
        <v>28</v>
      </c>
      <c r="GW55">
        <v>249674</v>
      </c>
      <c r="GX55" t="s">
        <v>29</v>
      </c>
      <c r="GY55">
        <v>4.0052149515000003E-2</v>
      </c>
      <c r="GZ55" t="s">
        <v>30</v>
      </c>
      <c r="HA55">
        <v>10000</v>
      </c>
      <c r="HB55" t="s">
        <v>923</v>
      </c>
      <c r="HC55">
        <v>10000</v>
      </c>
      <c r="HD55" t="s">
        <v>788</v>
      </c>
      <c r="HE55" t="s">
        <v>5298</v>
      </c>
      <c r="HF55" t="s">
        <v>5299</v>
      </c>
      <c r="HG55" t="s">
        <v>5300</v>
      </c>
      <c r="HH55">
        <v>6.0697000000000001E-2</v>
      </c>
      <c r="HI55">
        <v>35</v>
      </c>
      <c r="HJ55">
        <f t="shared" ca="1" si="38"/>
        <v>0.77894600000000003</v>
      </c>
      <c r="HK55">
        <f t="shared" ca="1" si="39"/>
        <v>0.77335299999999996</v>
      </c>
      <c r="HL55">
        <f t="shared" ca="1" si="40"/>
        <v>250096</v>
      </c>
      <c r="HM55">
        <f t="shared" ca="1" si="41"/>
        <v>500313</v>
      </c>
      <c r="HN55" t="s">
        <v>787</v>
      </c>
      <c r="HO55">
        <v>665.69299999999998</v>
      </c>
      <c r="HP55" t="s">
        <v>25</v>
      </c>
      <c r="HQ55" t="s">
        <v>757</v>
      </c>
      <c r="HR55" t="s">
        <v>27</v>
      </c>
      <c r="HS55">
        <v>0.77588500000000005</v>
      </c>
      <c r="HT55" t="s">
        <v>28</v>
      </c>
      <c r="HU55">
        <v>249535</v>
      </c>
      <c r="HV55" t="s">
        <v>29</v>
      </c>
      <c r="HW55">
        <v>0.26048487514500002</v>
      </c>
      <c r="HX55" t="s">
        <v>30</v>
      </c>
      <c r="HY55">
        <v>65000</v>
      </c>
      <c r="HZ55" t="s">
        <v>923</v>
      </c>
      <c r="IA55">
        <v>65000</v>
      </c>
      <c r="IB55" t="s">
        <v>788</v>
      </c>
      <c r="IC55" t="s">
        <v>5883</v>
      </c>
      <c r="ID55" t="s">
        <v>5884</v>
      </c>
      <c r="IE55" t="s">
        <v>5885</v>
      </c>
      <c r="IF55">
        <v>7.3055700000000001E-2</v>
      </c>
    </row>
    <row r="56" spans="1:240">
      <c r="A56">
        <v>36</v>
      </c>
      <c r="B56">
        <f t="shared" ca="1" si="2"/>
        <v>0.74250499999999997</v>
      </c>
      <c r="C56">
        <f t="shared" ca="1" si="3"/>
        <v>0.76849299999999998</v>
      </c>
      <c r="D56">
        <f t="shared" ca="1" si="4"/>
        <v>254420</v>
      </c>
      <c r="E56">
        <f t="shared" ca="1" si="5"/>
        <v>500311</v>
      </c>
      <c r="F56" t="s">
        <v>787</v>
      </c>
      <c r="G56">
        <v>305.20100000000002</v>
      </c>
      <c r="H56" t="s">
        <v>25</v>
      </c>
      <c r="I56" t="s">
        <v>36</v>
      </c>
      <c r="J56" t="s">
        <v>27</v>
      </c>
      <c r="K56">
        <v>0.80265200000000003</v>
      </c>
      <c r="L56" t="s">
        <v>28</v>
      </c>
      <c r="M56">
        <v>508580</v>
      </c>
      <c r="N56" t="s">
        <v>29</v>
      </c>
      <c r="O56">
        <v>5.898775272E-3</v>
      </c>
      <c r="P56" t="s">
        <v>30</v>
      </c>
      <c r="Q56">
        <v>3000</v>
      </c>
      <c r="R56" t="s">
        <v>923</v>
      </c>
      <c r="S56">
        <v>3000</v>
      </c>
      <c r="T56" t="s">
        <v>783</v>
      </c>
      <c r="U56" t="s">
        <v>4506</v>
      </c>
      <c r="V56" t="s">
        <v>4507</v>
      </c>
      <c r="W56" t="s">
        <v>4508</v>
      </c>
      <c r="X56">
        <v>8.5892700000000002E-2</v>
      </c>
      <c r="Y56">
        <f t="shared" si="42"/>
        <v>36</v>
      </c>
      <c r="Z56">
        <f t="shared" ca="1" si="6"/>
        <v>0.76831499999999997</v>
      </c>
      <c r="AA56">
        <f t="shared" ca="1" si="7"/>
        <v>0.76943099999999998</v>
      </c>
      <c r="AB56">
        <f t="shared" ca="1" si="8"/>
        <v>247865</v>
      </c>
      <c r="AC56">
        <f t="shared" ca="1" si="9"/>
        <v>495478</v>
      </c>
      <c r="AD56" t="s">
        <v>787</v>
      </c>
      <c r="AE56">
        <v>310.21800000000002</v>
      </c>
      <c r="AF56" t="s">
        <v>25</v>
      </c>
      <c r="AG56" t="s">
        <v>36</v>
      </c>
      <c r="AH56" t="s">
        <v>27</v>
      </c>
      <c r="AI56">
        <v>0.79876199999999997</v>
      </c>
      <c r="AJ56" t="s">
        <v>28</v>
      </c>
      <c r="AK56">
        <v>505241</v>
      </c>
      <c r="AL56" t="s">
        <v>29</v>
      </c>
      <c r="AM56">
        <v>9.8962696959999999E-3</v>
      </c>
      <c r="AN56" t="s">
        <v>30</v>
      </c>
      <c r="AO56">
        <v>5000</v>
      </c>
      <c r="AP56" t="s">
        <v>923</v>
      </c>
      <c r="AQ56">
        <v>5000</v>
      </c>
      <c r="AR56" t="s">
        <v>783</v>
      </c>
      <c r="AS56" t="s">
        <v>975</v>
      </c>
      <c r="AT56" t="s">
        <v>976</v>
      </c>
      <c r="AU56" t="s">
        <v>977</v>
      </c>
      <c r="AV56">
        <v>7.87157E-2</v>
      </c>
      <c r="AW56">
        <f t="shared" si="43"/>
        <v>36</v>
      </c>
      <c r="AX56">
        <f t="shared" ca="1" si="10"/>
        <v>0.77766000000000002</v>
      </c>
      <c r="AY56">
        <f t="shared" ca="1" si="11"/>
        <v>0.77037900000000004</v>
      </c>
      <c r="AZ56">
        <f t="shared" ca="1" si="12"/>
        <v>252749</v>
      </c>
      <c r="BA56">
        <f t="shared" ca="1" si="13"/>
        <v>498691</v>
      </c>
      <c r="BB56" t="s">
        <v>787</v>
      </c>
      <c r="BC56">
        <v>325.274</v>
      </c>
      <c r="BD56" t="s">
        <v>25</v>
      </c>
      <c r="BE56" t="s">
        <v>36</v>
      </c>
      <c r="BF56" t="s">
        <v>27</v>
      </c>
      <c r="BG56">
        <v>0.78133600000000003</v>
      </c>
      <c r="BH56" t="s">
        <v>28</v>
      </c>
      <c r="BI56">
        <v>503588</v>
      </c>
      <c r="BJ56" t="s">
        <v>29</v>
      </c>
      <c r="BK56">
        <v>2.9786247952000001E-2</v>
      </c>
      <c r="BL56" t="s">
        <v>30</v>
      </c>
      <c r="BM56">
        <v>15000</v>
      </c>
      <c r="BN56" t="s">
        <v>923</v>
      </c>
      <c r="BO56">
        <v>15000</v>
      </c>
      <c r="BP56" t="s">
        <v>783</v>
      </c>
      <c r="BQ56" t="s">
        <v>1573</v>
      </c>
      <c r="BR56" t="s">
        <v>1574</v>
      </c>
      <c r="BS56" t="s">
        <v>1575</v>
      </c>
      <c r="BT56">
        <v>8.0306900000000001E-2</v>
      </c>
      <c r="BU56">
        <f t="shared" si="44"/>
        <v>36</v>
      </c>
      <c r="BV56">
        <f t="shared" ca="1" si="14"/>
        <v>0.772895</v>
      </c>
      <c r="BW56">
        <f t="shared" ca="1" si="15"/>
        <v>0.77177399999999996</v>
      </c>
      <c r="BX56">
        <f t="shared" ca="1" si="16"/>
        <v>250773</v>
      </c>
      <c r="BY56">
        <f t="shared" ca="1" si="17"/>
        <v>500313</v>
      </c>
      <c r="BZ56" t="s">
        <v>787</v>
      </c>
      <c r="CA56">
        <v>326.84800000000001</v>
      </c>
      <c r="CB56" t="s">
        <v>25</v>
      </c>
      <c r="CC56" t="s">
        <v>36</v>
      </c>
      <c r="CD56" t="s">
        <v>27</v>
      </c>
      <c r="CE56">
        <v>0.78123500000000001</v>
      </c>
      <c r="CF56" t="s">
        <v>28</v>
      </c>
      <c r="CG56">
        <v>501291</v>
      </c>
      <c r="CH56" t="s">
        <v>29</v>
      </c>
      <c r="CI56">
        <v>4.9871213935999997E-2</v>
      </c>
      <c r="CJ56" t="s">
        <v>30</v>
      </c>
      <c r="CK56">
        <v>25000</v>
      </c>
      <c r="CL56" t="s">
        <v>923</v>
      </c>
      <c r="CM56">
        <v>25000</v>
      </c>
      <c r="CN56" t="s">
        <v>783</v>
      </c>
      <c r="CO56" t="s">
        <v>2152</v>
      </c>
      <c r="CP56" t="s">
        <v>2153</v>
      </c>
      <c r="CQ56" t="s">
        <v>2154</v>
      </c>
      <c r="CR56">
        <v>7.3357500000000006E-2</v>
      </c>
      <c r="CS56">
        <f t="shared" si="45"/>
        <v>36</v>
      </c>
      <c r="CT56">
        <f t="shared" ca="1" si="18"/>
        <v>0.77975399999999995</v>
      </c>
      <c r="CU56">
        <f t="shared" ca="1" si="19"/>
        <v>0.77617700000000001</v>
      </c>
      <c r="CV56">
        <f t="shared" ca="1" si="20"/>
        <v>250284</v>
      </c>
      <c r="CW56">
        <f t="shared" ca="1" si="21"/>
        <v>500313</v>
      </c>
      <c r="CX56" t="s">
        <v>787</v>
      </c>
      <c r="CY56">
        <v>325.41899999999998</v>
      </c>
      <c r="CZ56" t="s">
        <v>25</v>
      </c>
      <c r="DA56" t="s">
        <v>36</v>
      </c>
      <c r="DB56" t="s">
        <v>27</v>
      </c>
      <c r="DC56">
        <v>0.78316799999999998</v>
      </c>
      <c r="DD56" t="s">
        <v>28</v>
      </c>
      <c r="DE56">
        <v>501011</v>
      </c>
      <c r="DF56" t="s">
        <v>29</v>
      </c>
      <c r="DG56">
        <v>6.9858686055999999E-2</v>
      </c>
      <c r="DH56" t="s">
        <v>30</v>
      </c>
      <c r="DI56">
        <v>35000</v>
      </c>
      <c r="DJ56" t="s">
        <v>923</v>
      </c>
      <c r="DK56">
        <v>35000</v>
      </c>
      <c r="DL56" t="s">
        <v>783</v>
      </c>
      <c r="DM56" t="s">
        <v>2746</v>
      </c>
      <c r="DN56" t="s">
        <v>2747</v>
      </c>
      <c r="DO56" t="s">
        <v>2748</v>
      </c>
      <c r="DP56">
        <v>7.2693099999999997E-2</v>
      </c>
      <c r="DQ56">
        <v>36</v>
      </c>
      <c r="DR56">
        <f t="shared" ca="1" si="22"/>
        <v>0.780775</v>
      </c>
      <c r="DS56">
        <f t="shared" ca="1" si="23"/>
        <v>0.77390099999999995</v>
      </c>
      <c r="DT56">
        <f t="shared" ca="1" si="24"/>
        <v>249472</v>
      </c>
      <c r="DU56">
        <f t="shared" ca="1" si="25"/>
        <v>499231</v>
      </c>
      <c r="DV56" t="s">
        <v>787</v>
      </c>
      <c r="DW56">
        <v>324.02199999999999</v>
      </c>
      <c r="DX56" t="s">
        <v>25</v>
      </c>
      <c r="DY56" t="s">
        <v>36</v>
      </c>
      <c r="DZ56" t="s">
        <v>27</v>
      </c>
      <c r="EA56">
        <v>0.78540100000000002</v>
      </c>
      <c r="EB56" t="s">
        <v>28</v>
      </c>
      <c r="EC56">
        <v>500313</v>
      </c>
      <c r="ED56" t="s">
        <v>29</v>
      </c>
      <c r="EE56">
        <v>8.9943658039999999E-2</v>
      </c>
      <c r="EF56" t="s">
        <v>30</v>
      </c>
      <c r="EG56">
        <v>45000</v>
      </c>
      <c r="EH56" t="s">
        <v>923</v>
      </c>
      <c r="EI56">
        <v>45000</v>
      </c>
      <c r="EJ56" t="s">
        <v>783</v>
      </c>
      <c r="EK56" t="s">
        <v>3333</v>
      </c>
      <c r="EL56" t="s">
        <v>3334</v>
      </c>
      <c r="EM56" t="s">
        <v>3335</v>
      </c>
      <c r="EN56">
        <v>7.2245500000000004E-2</v>
      </c>
      <c r="EO56">
        <v>36</v>
      </c>
      <c r="EP56">
        <f t="shared" ca="1" si="26"/>
        <v>0.77727400000000002</v>
      </c>
      <c r="EQ56">
        <f t="shared" ca="1" si="27"/>
        <v>0.77160799999999996</v>
      </c>
      <c r="ER56">
        <f t="shared" ca="1" si="28"/>
        <v>250062</v>
      </c>
      <c r="ES56">
        <f t="shared" ca="1" si="29"/>
        <v>500313</v>
      </c>
      <c r="ET56" t="s">
        <v>787</v>
      </c>
      <c r="EU56">
        <v>328.47699999999998</v>
      </c>
      <c r="EV56" t="s">
        <v>25</v>
      </c>
      <c r="EW56" t="s">
        <v>36</v>
      </c>
      <c r="EX56" t="s">
        <v>27</v>
      </c>
      <c r="EY56">
        <v>0.78040299999999996</v>
      </c>
      <c r="EZ56" t="s">
        <v>28</v>
      </c>
      <c r="FA56">
        <v>499870</v>
      </c>
      <c r="FB56" t="s">
        <v>29</v>
      </c>
      <c r="FC56">
        <v>0.110028630024</v>
      </c>
      <c r="FD56" t="s">
        <v>30</v>
      </c>
      <c r="FE56">
        <v>55000</v>
      </c>
      <c r="FF56" t="s">
        <v>923</v>
      </c>
      <c r="FG56">
        <v>55000</v>
      </c>
      <c r="FH56" t="s">
        <v>783</v>
      </c>
      <c r="FI56" t="s">
        <v>3920</v>
      </c>
      <c r="FJ56" t="s">
        <v>3921</v>
      </c>
      <c r="FK56" t="s">
        <v>3922</v>
      </c>
      <c r="FL56">
        <v>7.3259699999999997E-2</v>
      </c>
      <c r="FM56">
        <v>36</v>
      </c>
      <c r="FN56">
        <f t="shared" ca="1" si="30"/>
        <v>0.75142799999999998</v>
      </c>
      <c r="FO56">
        <f t="shared" ca="1" si="31"/>
        <v>0.78530800000000001</v>
      </c>
      <c r="FP56">
        <f t="shared" ca="1" si="32"/>
        <v>250281</v>
      </c>
      <c r="FQ56">
        <f t="shared" ca="1" si="33"/>
        <v>500309</v>
      </c>
      <c r="FR56" t="s">
        <v>787</v>
      </c>
      <c r="FS56">
        <v>327.738</v>
      </c>
      <c r="FT56" t="s">
        <v>25</v>
      </c>
      <c r="FU56" t="s">
        <v>36</v>
      </c>
      <c r="FV56" t="s">
        <v>27</v>
      </c>
      <c r="FW56">
        <v>0.78094300000000005</v>
      </c>
      <c r="FX56" t="s">
        <v>28</v>
      </c>
      <c r="FY56">
        <v>500305</v>
      </c>
      <c r="FZ56" t="s">
        <v>29</v>
      </c>
      <c r="GA56">
        <v>1.9987807120000001E-3</v>
      </c>
      <c r="GB56" t="s">
        <v>30</v>
      </c>
      <c r="GC56">
        <v>1000</v>
      </c>
      <c r="GD56" t="s">
        <v>923</v>
      </c>
      <c r="GE56">
        <v>1000</v>
      </c>
      <c r="GF56" t="s">
        <v>783</v>
      </c>
      <c r="GG56" t="s">
        <v>5098</v>
      </c>
      <c r="GH56" t="s">
        <v>5099</v>
      </c>
      <c r="GI56" t="s">
        <v>5100</v>
      </c>
      <c r="GJ56">
        <v>0.112862</v>
      </c>
      <c r="GK56">
        <v>36</v>
      </c>
      <c r="GL56">
        <f t="shared" ca="1" si="34"/>
        <v>0.78072299999999994</v>
      </c>
      <c r="GM56">
        <f t="shared" ca="1" si="35"/>
        <v>0.76927900000000005</v>
      </c>
      <c r="GN56">
        <f t="shared" ca="1" si="36"/>
        <v>252128</v>
      </c>
      <c r="GO56">
        <f t="shared" ca="1" si="37"/>
        <v>494284</v>
      </c>
      <c r="GP56" t="s">
        <v>787</v>
      </c>
      <c r="GQ56">
        <v>322.42399999999998</v>
      </c>
      <c r="GR56" t="s">
        <v>25</v>
      </c>
      <c r="GS56" t="s">
        <v>36</v>
      </c>
      <c r="GT56" t="s">
        <v>27</v>
      </c>
      <c r="GU56">
        <v>0.78446099999999996</v>
      </c>
      <c r="GV56" t="s">
        <v>28</v>
      </c>
      <c r="GW56">
        <v>504000</v>
      </c>
      <c r="GX56" t="s">
        <v>29</v>
      </c>
      <c r="GY56">
        <v>1.9841261823999999E-2</v>
      </c>
      <c r="GZ56" t="s">
        <v>30</v>
      </c>
      <c r="HA56">
        <v>10000</v>
      </c>
      <c r="HB56" t="s">
        <v>923</v>
      </c>
      <c r="HC56">
        <v>10000</v>
      </c>
      <c r="HD56" t="s">
        <v>783</v>
      </c>
      <c r="HE56" t="s">
        <v>5301</v>
      </c>
      <c r="HF56" t="s">
        <v>5302</v>
      </c>
      <c r="HG56" t="s">
        <v>5303</v>
      </c>
      <c r="HH56">
        <v>8.42358E-2</v>
      </c>
      <c r="HI56">
        <v>36</v>
      </c>
      <c r="HJ56">
        <f t="shared" ca="1" si="38"/>
        <v>0.77606600000000003</v>
      </c>
      <c r="HK56">
        <f t="shared" ca="1" si="39"/>
        <v>0.77022999999999997</v>
      </c>
      <c r="HL56">
        <f t="shared" ca="1" si="40"/>
        <v>250284</v>
      </c>
      <c r="HM56">
        <f t="shared" ca="1" si="41"/>
        <v>500313</v>
      </c>
      <c r="HN56" t="s">
        <v>787</v>
      </c>
      <c r="HO56">
        <v>328.92</v>
      </c>
      <c r="HP56" t="s">
        <v>25</v>
      </c>
      <c r="HQ56" t="s">
        <v>36</v>
      </c>
      <c r="HR56" t="s">
        <v>27</v>
      </c>
      <c r="HS56">
        <v>0.77923900000000001</v>
      </c>
      <c r="HT56" t="s">
        <v>28</v>
      </c>
      <c r="HU56">
        <v>500689</v>
      </c>
      <c r="HV56" t="s">
        <v>29</v>
      </c>
      <c r="HW56">
        <v>0.12982110241600001</v>
      </c>
      <c r="HX56" t="s">
        <v>30</v>
      </c>
      <c r="HY56">
        <v>65000</v>
      </c>
      <c r="HZ56" t="s">
        <v>923</v>
      </c>
      <c r="IA56">
        <v>65000</v>
      </c>
      <c r="IB56" t="s">
        <v>783</v>
      </c>
      <c r="IC56" t="s">
        <v>5886</v>
      </c>
      <c r="ID56" t="s">
        <v>5887</v>
      </c>
      <c r="IE56" t="s">
        <v>5888</v>
      </c>
      <c r="IF56">
        <v>7.4868699999999996E-2</v>
      </c>
    </row>
    <row r="57" spans="1:240">
      <c r="A57">
        <v>37</v>
      </c>
      <c r="B57">
        <f t="shared" ca="1" si="2"/>
        <v>0.77188500000000004</v>
      </c>
      <c r="C57">
        <f t="shared" ca="1" si="3"/>
        <v>0.77483000000000002</v>
      </c>
      <c r="D57">
        <f t="shared" ca="1" si="4"/>
        <v>250283</v>
      </c>
      <c r="E57">
        <f t="shared" ca="1" si="5"/>
        <v>492306</v>
      </c>
      <c r="F57" t="s">
        <v>777</v>
      </c>
      <c r="G57">
        <v>662.01300000000003</v>
      </c>
      <c r="H57" t="s">
        <v>25</v>
      </c>
      <c r="I57" t="s">
        <v>757</v>
      </c>
      <c r="J57" t="s">
        <v>27</v>
      </c>
      <c r="K57">
        <v>0.78316600000000003</v>
      </c>
      <c r="L57" t="s">
        <v>28</v>
      </c>
      <c r="M57">
        <v>246278</v>
      </c>
      <c r="N57" t="s">
        <v>29</v>
      </c>
      <c r="O57">
        <v>1.2181345125E-2</v>
      </c>
      <c r="P57" t="s">
        <v>30</v>
      </c>
      <c r="Q57">
        <v>3000</v>
      </c>
      <c r="R57" t="s">
        <v>923</v>
      </c>
      <c r="S57">
        <v>3000</v>
      </c>
      <c r="T57" t="s">
        <v>778</v>
      </c>
      <c r="U57" t="s">
        <v>4509</v>
      </c>
      <c r="V57" t="s">
        <v>4510</v>
      </c>
      <c r="W57" t="s">
        <v>4511</v>
      </c>
      <c r="X57">
        <v>6.2548199999999998E-2</v>
      </c>
      <c r="Y57">
        <f t="shared" si="42"/>
        <v>37</v>
      </c>
      <c r="Z57">
        <f t="shared" ca="1" si="6"/>
        <v>0.76609700000000003</v>
      </c>
      <c r="AA57">
        <f t="shared" ca="1" si="7"/>
        <v>0.780663</v>
      </c>
      <c r="AB57">
        <f t="shared" ca="1" si="8"/>
        <v>250283</v>
      </c>
      <c r="AC57">
        <f t="shared" ca="1" si="9"/>
        <v>500312</v>
      </c>
      <c r="AD57" t="s">
        <v>777</v>
      </c>
      <c r="AE57">
        <v>686.58199999999999</v>
      </c>
      <c r="AF57" t="s">
        <v>25</v>
      </c>
      <c r="AG57" t="s">
        <v>757</v>
      </c>
      <c r="AH57" t="s">
        <v>27</v>
      </c>
      <c r="AI57">
        <v>0.76656000000000002</v>
      </c>
      <c r="AJ57" t="s">
        <v>28</v>
      </c>
      <c r="AK57">
        <v>247865</v>
      </c>
      <c r="AL57" t="s">
        <v>29</v>
      </c>
      <c r="AM57">
        <v>2.0172275055000001E-2</v>
      </c>
      <c r="AN57" t="s">
        <v>30</v>
      </c>
      <c r="AO57">
        <v>5000</v>
      </c>
      <c r="AP57" t="s">
        <v>923</v>
      </c>
      <c r="AQ57">
        <v>5000</v>
      </c>
      <c r="AR57" t="s">
        <v>778</v>
      </c>
      <c r="AS57" t="s">
        <v>978</v>
      </c>
      <c r="AT57" t="s">
        <v>979</v>
      </c>
      <c r="AU57" t="s">
        <v>980</v>
      </c>
      <c r="AV57">
        <v>7.4680999999999997E-2</v>
      </c>
      <c r="AW57">
        <f t="shared" si="43"/>
        <v>37</v>
      </c>
      <c r="AX57">
        <f t="shared" ca="1" si="10"/>
        <v>0.76966000000000001</v>
      </c>
      <c r="AY57">
        <f t="shared" ca="1" si="11"/>
        <v>0.77274900000000002</v>
      </c>
      <c r="AZ57">
        <f t="shared" ca="1" si="12"/>
        <v>248666</v>
      </c>
      <c r="BA57">
        <f t="shared" ca="1" si="13"/>
        <v>503588</v>
      </c>
      <c r="BB57" t="s">
        <v>777</v>
      </c>
      <c r="BC57">
        <v>643.16600000000005</v>
      </c>
      <c r="BD57" t="s">
        <v>25</v>
      </c>
      <c r="BE57" t="s">
        <v>757</v>
      </c>
      <c r="BF57" t="s">
        <v>27</v>
      </c>
      <c r="BG57">
        <v>0.78817400000000004</v>
      </c>
      <c r="BH57" t="s">
        <v>28</v>
      </c>
      <c r="BI57">
        <v>250284</v>
      </c>
      <c r="BJ57" t="s">
        <v>29</v>
      </c>
      <c r="BK57">
        <v>5.9932023974999998E-2</v>
      </c>
      <c r="BL57" t="s">
        <v>30</v>
      </c>
      <c r="BM57">
        <v>15000</v>
      </c>
      <c r="BN57" t="s">
        <v>923</v>
      </c>
      <c r="BO57">
        <v>15000</v>
      </c>
      <c r="BP57" t="s">
        <v>778</v>
      </c>
      <c r="BQ57" t="s">
        <v>1576</v>
      </c>
      <c r="BR57" t="s">
        <v>1577</v>
      </c>
      <c r="BS57" t="s">
        <v>1578</v>
      </c>
      <c r="BT57">
        <v>7.3275199999999999E-2</v>
      </c>
      <c r="BU57">
        <f t="shared" si="44"/>
        <v>37</v>
      </c>
      <c r="BV57">
        <f t="shared" ca="1" si="14"/>
        <v>0.77072300000000005</v>
      </c>
      <c r="BW57">
        <f t="shared" ca="1" si="15"/>
        <v>0.77931399999999995</v>
      </c>
      <c r="BX57">
        <f t="shared" ca="1" si="16"/>
        <v>250284</v>
      </c>
      <c r="BY57">
        <f t="shared" ca="1" si="17"/>
        <v>502273</v>
      </c>
      <c r="BZ57" t="s">
        <v>777</v>
      </c>
      <c r="CA57">
        <v>676.96</v>
      </c>
      <c r="CB57" t="s">
        <v>25</v>
      </c>
      <c r="CC57" t="s">
        <v>757</v>
      </c>
      <c r="CD57" t="s">
        <v>27</v>
      </c>
      <c r="CE57">
        <v>0.77198800000000001</v>
      </c>
      <c r="CF57" t="s">
        <v>28</v>
      </c>
      <c r="CG57">
        <v>247865</v>
      </c>
      <c r="CH57" t="s">
        <v>29</v>
      </c>
      <c r="CI57">
        <v>0.10086117727500001</v>
      </c>
      <c r="CJ57" t="s">
        <v>30</v>
      </c>
      <c r="CK57">
        <v>25000</v>
      </c>
      <c r="CL57" t="s">
        <v>923</v>
      </c>
      <c r="CM57">
        <v>25000</v>
      </c>
      <c r="CN57" t="s">
        <v>778</v>
      </c>
      <c r="CO57" t="s">
        <v>2155</v>
      </c>
      <c r="CP57" t="s">
        <v>2156</v>
      </c>
      <c r="CQ57" t="s">
        <v>2157</v>
      </c>
      <c r="CR57">
        <v>7.6108599999999998E-2</v>
      </c>
      <c r="CS57">
        <f t="shared" si="45"/>
        <v>37</v>
      </c>
      <c r="CT57">
        <f t="shared" ca="1" si="18"/>
        <v>0.77407499999999996</v>
      </c>
      <c r="CU57">
        <f t="shared" ca="1" si="19"/>
        <v>0.78232999999999997</v>
      </c>
      <c r="CV57">
        <f t="shared" ca="1" si="20"/>
        <v>250284</v>
      </c>
      <c r="CW57">
        <f t="shared" ca="1" si="21"/>
        <v>501011</v>
      </c>
      <c r="CX57" t="s">
        <v>777</v>
      </c>
      <c r="CY57">
        <v>663.70799999999997</v>
      </c>
      <c r="CZ57" t="s">
        <v>25</v>
      </c>
      <c r="DA57" t="s">
        <v>757</v>
      </c>
      <c r="DB57" t="s">
        <v>27</v>
      </c>
      <c r="DC57">
        <v>0.777501</v>
      </c>
      <c r="DD57" t="s">
        <v>28</v>
      </c>
      <c r="DE57">
        <v>249242</v>
      </c>
      <c r="DF57" t="s">
        <v>29</v>
      </c>
      <c r="DG57">
        <v>0.14042602546499999</v>
      </c>
      <c r="DH57" t="s">
        <v>30</v>
      </c>
      <c r="DI57">
        <v>35000</v>
      </c>
      <c r="DJ57" t="s">
        <v>923</v>
      </c>
      <c r="DK57">
        <v>35000</v>
      </c>
      <c r="DL57" t="s">
        <v>778</v>
      </c>
      <c r="DM57" t="s">
        <v>2749</v>
      </c>
      <c r="DN57" t="s">
        <v>2750</v>
      </c>
      <c r="DO57" t="s">
        <v>2751</v>
      </c>
      <c r="DP57">
        <v>7.2312600000000005E-2</v>
      </c>
      <c r="DQ57">
        <v>37</v>
      </c>
      <c r="DR57">
        <f t="shared" ca="1" si="22"/>
        <v>0.76951599999999998</v>
      </c>
      <c r="DS57">
        <f t="shared" ca="1" si="23"/>
        <v>0.78016200000000002</v>
      </c>
      <c r="DT57">
        <f t="shared" ca="1" si="24"/>
        <v>249472</v>
      </c>
      <c r="DU57">
        <f t="shared" ca="1" si="25"/>
        <v>499771</v>
      </c>
      <c r="DV57" t="s">
        <v>777</v>
      </c>
      <c r="DW57">
        <v>680.46</v>
      </c>
      <c r="DX57" t="s">
        <v>25</v>
      </c>
      <c r="DY57" t="s">
        <v>757</v>
      </c>
      <c r="DZ57" t="s">
        <v>27</v>
      </c>
      <c r="EA57">
        <v>0.76751599999999998</v>
      </c>
      <c r="EB57" t="s">
        <v>28</v>
      </c>
      <c r="EC57">
        <v>249472</v>
      </c>
      <c r="ED57" t="s">
        <v>29</v>
      </c>
      <c r="EE57">
        <v>0.180380675115</v>
      </c>
      <c r="EF57" t="s">
        <v>30</v>
      </c>
      <c r="EG57">
        <v>45000</v>
      </c>
      <c r="EH57" t="s">
        <v>923</v>
      </c>
      <c r="EI57">
        <v>45000</v>
      </c>
      <c r="EJ57" t="s">
        <v>778</v>
      </c>
      <c r="EK57" t="s">
        <v>3336</v>
      </c>
      <c r="EL57" t="s">
        <v>3337</v>
      </c>
      <c r="EM57" t="s">
        <v>3338</v>
      </c>
      <c r="EN57">
        <v>8.0485600000000004E-2</v>
      </c>
      <c r="EO57">
        <v>37</v>
      </c>
      <c r="EP57">
        <f t="shared" ca="1" si="26"/>
        <v>0.77537699999999998</v>
      </c>
      <c r="EQ57">
        <f t="shared" ca="1" si="27"/>
        <v>0.77728699999999995</v>
      </c>
      <c r="ER57">
        <f t="shared" ca="1" si="28"/>
        <v>250284</v>
      </c>
      <c r="ES57">
        <f t="shared" ca="1" si="29"/>
        <v>499427</v>
      </c>
      <c r="ET57" t="s">
        <v>777</v>
      </c>
      <c r="EU57">
        <v>669.61300000000006</v>
      </c>
      <c r="EV57" t="s">
        <v>25</v>
      </c>
      <c r="EW57" t="s">
        <v>757</v>
      </c>
      <c r="EX57" t="s">
        <v>27</v>
      </c>
      <c r="EY57">
        <v>0.77382200000000001</v>
      </c>
      <c r="EZ57" t="s">
        <v>28</v>
      </c>
      <c r="FA57">
        <v>249399</v>
      </c>
      <c r="FB57" t="s">
        <v>29</v>
      </c>
      <c r="FC57">
        <v>0.22053022549500001</v>
      </c>
      <c r="FD57" t="s">
        <v>30</v>
      </c>
      <c r="FE57">
        <v>55000</v>
      </c>
      <c r="FF57" t="s">
        <v>923</v>
      </c>
      <c r="FG57">
        <v>55000</v>
      </c>
      <c r="FH57" t="s">
        <v>778</v>
      </c>
      <c r="FI57" t="s">
        <v>3923</v>
      </c>
      <c r="FJ57" t="s">
        <v>3924</v>
      </c>
      <c r="FK57" t="s">
        <v>3925</v>
      </c>
      <c r="FL57">
        <v>7.9359600000000002E-2</v>
      </c>
      <c r="FM57">
        <v>37</v>
      </c>
      <c r="FN57">
        <f t="shared" ca="1" si="30"/>
        <v>0.79565399999999997</v>
      </c>
      <c r="FO57">
        <f t="shared" ca="1" si="31"/>
        <v>0.72945300000000002</v>
      </c>
      <c r="FP57">
        <f t="shared" ca="1" si="32"/>
        <v>238640</v>
      </c>
      <c r="FQ57">
        <f t="shared" ca="1" si="33"/>
        <v>500309</v>
      </c>
      <c r="FR57" t="s">
        <v>777</v>
      </c>
      <c r="FS57">
        <v>641.10400000000004</v>
      </c>
      <c r="FT57" t="s">
        <v>25</v>
      </c>
      <c r="FU57" t="s">
        <v>757</v>
      </c>
      <c r="FV57" t="s">
        <v>27</v>
      </c>
      <c r="FW57">
        <v>0.78944499999999995</v>
      </c>
      <c r="FX57" t="s">
        <v>28</v>
      </c>
      <c r="FY57">
        <v>250281</v>
      </c>
      <c r="FZ57" t="s">
        <v>29</v>
      </c>
      <c r="GA57">
        <v>3.9955144649999998E-3</v>
      </c>
      <c r="GB57" t="s">
        <v>30</v>
      </c>
      <c r="GC57">
        <v>1000</v>
      </c>
      <c r="GD57" t="s">
        <v>923</v>
      </c>
      <c r="GE57">
        <v>1000</v>
      </c>
      <c r="GF57" t="s">
        <v>778</v>
      </c>
      <c r="GG57" t="s">
        <v>5101</v>
      </c>
      <c r="GH57" t="s">
        <v>5102</v>
      </c>
      <c r="GI57" t="s">
        <v>5103</v>
      </c>
      <c r="GJ57">
        <v>1.4292900000000001E-2</v>
      </c>
      <c r="GK57">
        <v>37</v>
      </c>
      <c r="GL57">
        <f t="shared" ca="1" si="34"/>
        <v>0.78097799999999995</v>
      </c>
      <c r="GM57">
        <f t="shared" ca="1" si="35"/>
        <v>0.76284399999999997</v>
      </c>
      <c r="GN57">
        <f t="shared" ca="1" si="36"/>
        <v>248465</v>
      </c>
      <c r="GO57">
        <f t="shared" ca="1" si="37"/>
        <v>506489</v>
      </c>
      <c r="GP57" t="s">
        <v>777</v>
      </c>
      <c r="GQ57">
        <v>679.52599999999995</v>
      </c>
      <c r="GR57" t="s">
        <v>25</v>
      </c>
      <c r="GS57" t="s">
        <v>757</v>
      </c>
      <c r="GT57" t="s">
        <v>27</v>
      </c>
      <c r="GU57">
        <v>0.76586200000000004</v>
      </c>
      <c r="GV57" t="s">
        <v>28</v>
      </c>
      <c r="GW57">
        <v>250895</v>
      </c>
      <c r="GX57" t="s">
        <v>29</v>
      </c>
      <c r="GY57">
        <v>3.9857248785E-2</v>
      </c>
      <c r="GZ57" t="s">
        <v>30</v>
      </c>
      <c r="HA57">
        <v>10000</v>
      </c>
      <c r="HB57" t="s">
        <v>923</v>
      </c>
      <c r="HC57">
        <v>10000</v>
      </c>
      <c r="HD57" t="s">
        <v>778</v>
      </c>
      <c r="HE57" t="s">
        <v>5304</v>
      </c>
      <c r="HF57" t="s">
        <v>5305</v>
      </c>
      <c r="HG57" t="s">
        <v>5306</v>
      </c>
      <c r="HH57">
        <v>7.0854399999999998E-2</v>
      </c>
      <c r="HI57">
        <v>37</v>
      </c>
      <c r="HJ57">
        <f t="shared" ca="1" si="38"/>
        <v>0.77646800000000005</v>
      </c>
      <c r="HK57">
        <f t="shared" ca="1" si="39"/>
        <v>0.77800100000000005</v>
      </c>
      <c r="HL57">
        <f t="shared" ca="1" si="40"/>
        <v>249721</v>
      </c>
      <c r="HM57">
        <f t="shared" ca="1" si="41"/>
        <v>499563</v>
      </c>
      <c r="HN57" t="s">
        <v>777</v>
      </c>
      <c r="HO57">
        <v>680.74300000000005</v>
      </c>
      <c r="HP57" t="s">
        <v>25</v>
      </c>
      <c r="HQ57" t="s">
        <v>757</v>
      </c>
      <c r="HR57" t="s">
        <v>27</v>
      </c>
      <c r="HS57">
        <v>0.76697400000000004</v>
      </c>
      <c r="HT57" t="s">
        <v>28</v>
      </c>
      <c r="HU57">
        <v>249721</v>
      </c>
      <c r="HV57" t="s">
        <v>29</v>
      </c>
      <c r="HW57">
        <v>0.26028997441500001</v>
      </c>
      <c r="HX57" t="s">
        <v>30</v>
      </c>
      <c r="HY57">
        <v>65000</v>
      </c>
      <c r="HZ57" t="s">
        <v>923</v>
      </c>
      <c r="IA57">
        <v>65000</v>
      </c>
      <c r="IB57" t="s">
        <v>778</v>
      </c>
      <c r="IC57" t="s">
        <v>5889</v>
      </c>
      <c r="ID57" t="s">
        <v>5890</v>
      </c>
      <c r="IE57" t="s">
        <v>5891</v>
      </c>
      <c r="IF57">
        <v>7.4397000000000005E-2</v>
      </c>
    </row>
    <row r="58" spans="1:240">
      <c r="A58">
        <v>38</v>
      </c>
      <c r="B58">
        <f t="shared" ca="1" si="2"/>
        <v>0.79524499999999998</v>
      </c>
      <c r="C58">
        <f t="shared" ca="1" si="3"/>
        <v>0.78135600000000005</v>
      </c>
      <c r="D58">
        <f t="shared" ca="1" si="4"/>
        <v>250283</v>
      </c>
      <c r="E58">
        <f t="shared" ca="1" si="5"/>
        <v>492307</v>
      </c>
      <c r="F58" t="s">
        <v>782</v>
      </c>
      <c r="G58">
        <v>382.06799999999998</v>
      </c>
      <c r="H58" t="s">
        <v>25</v>
      </c>
      <c r="I58" t="s">
        <v>36</v>
      </c>
      <c r="J58" t="s">
        <v>27</v>
      </c>
      <c r="K58">
        <v>0.72328499999999996</v>
      </c>
      <c r="L58" t="s">
        <v>28</v>
      </c>
      <c r="M58">
        <v>500311</v>
      </c>
      <c r="N58" t="s">
        <v>29</v>
      </c>
      <c r="O58">
        <v>5.9962661360000004E-3</v>
      </c>
      <c r="P58" t="s">
        <v>30</v>
      </c>
      <c r="Q58">
        <v>3000</v>
      </c>
      <c r="R58" t="s">
        <v>923</v>
      </c>
      <c r="S58">
        <v>3000</v>
      </c>
      <c r="T58" t="s">
        <v>783</v>
      </c>
      <c r="U58" t="s">
        <v>4512</v>
      </c>
      <c r="V58" t="s">
        <v>4513</v>
      </c>
      <c r="W58" t="s">
        <v>4514</v>
      </c>
      <c r="X58">
        <v>9.0668399999999996E-2</v>
      </c>
      <c r="Y58">
        <f t="shared" si="42"/>
        <v>38</v>
      </c>
      <c r="Z58">
        <f t="shared" ca="1" si="6"/>
        <v>0.78364</v>
      </c>
      <c r="AA58">
        <f t="shared" ca="1" si="7"/>
        <v>0.78035299999999996</v>
      </c>
      <c r="AB58">
        <f t="shared" ca="1" si="8"/>
        <v>250283</v>
      </c>
      <c r="AC58">
        <f t="shared" ca="1" si="9"/>
        <v>495478</v>
      </c>
      <c r="AD58" t="s">
        <v>782</v>
      </c>
      <c r="AE58">
        <v>346.709</v>
      </c>
      <c r="AF58" t="s">
        <v>25</v>
      </c>
      <c r="AG58" t="s">
        <v>36</v>
      </c>
      <c r="AH58" t="s">
        <v>27</v>
      </c>
      <c r="AI58">
        <v>0.75927100000000003</v>
      </c>
      <c r="AJ58" t="s">
        <v>28</v>
      </c>
      <c r="AK58">
        <v>500312</v>
      </c>
      <c r="AL58" t="s">
        <v>29</v>
      </c>
      <c r="AM58">
        <v>9.9937605600000003E-3</v>
      </c>
      <c r="AN58" t="s">
        <v>30</v>
      </c>
      <c r="AO58">
        <v>5000</v>
      </c>
      <c r="AP58" t="s">
        <v>923</v>
      </c>
      <c r="AQ58">
        <v>5000</v>
      </c>
      <c r="AR58" t="s">
        <v>783</v>
      </c>
      <c r="AS58" t="s">
        <v>981</v>
      </c>
      <c r="AT58" t="s">
        <v>982</v>
      </c>
      <c r="AU58" t="s">
        <v>983</v>
      </c>
      <c r="AV58">
        <v>8.8876899999999995E-2</v>
      </c>
      <c r="AW58">
        <f t="shared" si="43"/>
        <v>38</v>
      </c>
      <c r="AX58">
        <f t="shared" ca="1" si="10"/>
        <v>0.78188899999999995</v>
      </c>
      <c r="AY58">
        <f t="shared" ca="1" si="11"/>
        <v>0.76482700000000003</v>
      </c>
      <c r="AZ58">
        <f t="shared" ca="1" si="12"/>
        <v>248666</v>
      </c>
      <c r="BA58">
        <f t="shared" ca="1" si="13"/>
        <v>503588</v>
      </c>
      <c r="BB58" t="s">
        <v>782</v>
      </c>
      <c r="BC58">
        <v>332.22800000000001</v>
      </c>
      <c r="BD58" t="s">
        <v>25</v>
      </c>
      <c r="BE58" t="s">
        <v>36</v>
      </c>
      <c r="BF58" t="s">
        <v>27</v>
      </c>
      <c r="BG58">
        <v>0.77815999999999996</v>
      </c>
      <c r="BH58" t="s">
        <v>28</v>
      </c>
      <c r="BI58">
        <v>497080</v>
      </c>
      <c r="BJ58" t="s">
        <v>29</v>
      </c>
      <c r="BK58">
        <v>3.0176238407999999E-2</v>
      </c>
      <c r="BL58" t="s">
        <v>30</v>
      </c>
      <c r="BM58">
        <v>15000</v>
      </c>
      <c r="BN58" t="s">
        <v>923</v>
      </c>
      <c r="BO58">
        <v>15000</v>
      </c>
      <c r="BP58" t="s">
        <v>783</v>
      </c>
      <c r="BQ58" t="s">
        <v>1579</v>
      </c>
      <c r="BR58" t="s">
        <v>1580</v>
      </c>
      <c r="BS58" t="s">
        <v>1581</v>
      </c>
      <c r="BT58">
        <v>7.3393700000000006E-2</v>
      </c>
      <c r="BU58">
        <f t="shared" si="44"/>
        <v>38</v>
      </c>
      <c r="BV58">
        <f t="shared" ca="1" si="14"/>
        <v>0.76841000000000004</v>
      </c>
      <c r="BW58">
        <f t="shared" ca="1" si="15"/>
        <v>0.77186900000000003</v>
      </c>
      <c r="BX58">
        <f t="shared" ca="1" si="16"/>
        <v>251264</v>
      </c>
      <c r="BY58">
        <f t="shared" ca="1" si="17"/>
        <v>502273</v>
      </c>
      <c r="BZ58" t="s">
        <v>782</v>
      </c>
      <c r="CA58">
        <v>332.74099999999999</v>
      </c>
      <c r="CB58" t="s">
        <v>25</v>
      </c>
      <c r="CC58" t="s">
        <v>36</v>
      </c>
      <c r="CD58" t="s">
        <v>27</v>
      </c>
      <c r="CE58">
        <v>0.77806200000000003</v>
      </c>
      <c r="CF58" t="s">
        <v>28</v>
      </c>
      <c r="CG58">
        <v>496439</v>
      </c>
      <c r="CH58" t="s">
        <v>29</v>
      </c>
      <c r="CI58">
        <v>5.0358704256000003E-2</v>
      </c>
      <c r="CJ58" t="s">
        <v>30</v>
      </c>
      <c r="CK58">
        <v>25000</v>
      </c>
      <c r="CL58" t="s">
        <v>923</v>
      </c>
      <c r="CM58">
        <v>25000</v>
      </c>
      <c r="CN58" t="s">
        <v>783</v>
      </c>
      <c r="CO58" t="s">
        <v>2158</v>
      </c>
      <c r="CP58" t="s">
        <v>2159</v>
      </c>
      <c r="CQ58" t="s">
        <v>2160</v>
      </c>
      <c r="CR58">
        <v>7.26517E-2</v>
      </c>
      <c r="CS58">
        <f t="shared" si="45"/>
        <v>38</v>
      </c>
      <c r="CT58">
        <f t="shared" ca="1" si="18"/>
        <v>0.77273999999999998</v>
      </c>
      <c r="CU58">
        <f t="shared" ca="1" si="19"/>
        <v>0.77457399999999998</v>
      </c>
      <c r="CV58">
        <f t="shared" ca="1" si="20"/>
        <v>249935</v>
      </c>
      <c r="CW58">
        <f t="shared" ca="1" si="21"/>
        <v>501712</v>
      </c>
      <c r="CX58" t="s">
        <v>782</v>
      </c>
      <c r="CY58">
        <v>330.55700000000002</v>
      </c>
      <c r="CZ58" t="s">
        <v>25</v>
      </c>
      <c r="DA58" t="s">
        <v>36</v>
      </c>
      <c r="DB58" t="s">
        <v>27</v>
      </c>
      <c r="DC58">
        <v>0.77976400000000001</v>
      </c>
      <c r="DD58" t="s">
        <v>28</v>
      </c>
      <c r="DE58">
        <v>497539</v>
      </c>
      <c r="DF58" t="s">
        <v>29</v>
      </c>
      <c r="DG58">
        <v>7.0346176376000005E-2</v>
      </c>
      <c r="DH58" t="s">
        <v>30</v>
      </c>
      <c r="DI58">
        <v>35000</v>
      </c>
      <c r="DJ58" t="s">
        <v>923</v>
      </c>
      <c r="DK58">
        <v>35000</v>
      </c>
      <c r="DL58" t="s">
        <v>783</v>
      </c>
      <c r="DM58" t="s">
        <v>2752</v>
      </c>
      <c r="DN58" t="s">
        <v>2753</v>
      </c>
      <c r="DO58" t="s">
        <v>2754</v>
      </c>
      <c r="DP58">
        <v>7.8547599999999995E-2</v>
      </c>
      <c r="DQ58">
        <v>38</v>
      </c>
      <c r="DR58">
        <f t="shared" ca="1" si="22"/>
        <v>0.77452900000000002</v>
      </c>
      <c r="DS58">
        <f t="shared" ca="1" si="23"/>
        <v>0.773787</v>
      </c>
      <c r="DT58">
        <f t="shared" ca="1" si="24"/>
        <v>250827</v>
      </c>
      <c r="DU58">
        <f t="shared" ca="1" si="25"/>
        <v>500313</v>
      </c>
      <c r="DV58" t="s">
        <v>782</v>
      </c>
      <c r="DW58">
        <v>330.84399999999999</v>
      </c>
      <c r="DX58" t="s">
        <v>25</v>
      </c>
      <c r="DY58" t="s">
        <v>36</v>
      </c>
      <c r="DZ58" t="s">
        <v>27</v>
      </c>
      <c r="EA58">
        <v>0.77810400000000002</v>
      </c>
      <c r="EB58" t="s">
        <v>28</v>
      </c>
      <c r="EC58">
        <v>499231</v>
      </c>
      <c r="ED58" t="s">
        <v>29</v>
      </c>
      <c r="EE58">
        <v>9.0138648767999999E-2</v>
      </c>
      <c r="EF58" t="s">
        <v>30</v>
      </c>
      <c r="EG58">
        <v>45000</v>
      </c>
      <c r="EH58" t="s">
        <v>923</v>
      </c>
      <c r="EI58">
        <v>45000</v>
      </c>
      <c r="EJ58" t="s">
        <v>783</v>
      </c>
      <c r="EK58" t="s">
        <v>3339</v>
      </c>
      <c r="EL58" t="s">
        <v>3340</v>
      </c>
      <c r="EM58" t="s">
        <v>3341</v>
      </c>
      <c r="EN58">
        <v>7.8257199999999999E-2</v>
      </c>
      <c r="EO58">
        <v>38</v>
      </c>
      <c r="EP58">
        <f t="shared" ca="1" si="26"/>
        <v>0.767119</v>
      </c>
      <c r="EQ58">
        <f t="shared" ca="1" si="27"/>
        <v>0.77153899999999997</v>
      </c>
      <c r="ER58">
        <f t="shared" ca="1" si="28"/>
        <v>251623</v>
      </c>
      <c r="ES58">
        <f t="shared" ca="1" si="29"/>
        <v>500757</v>
      </c>
      <c r="ET58" t="s">
        <v>782</v>
      </c>
      <c r="EU58">
        <v>333.27300000000002</v>
      </c>
      <c r="EV58" t="s">
        <v>25</v>
      </c>
      <c r="EW58" t="s">
        <v>36</v>
      </c>
      <c r="EX58" t="s">
        <v>27</v>
      </c>
      <c r="EY58">
        <v>0.77545399999999998</v>
      </c>
      <c r="EZ58" t="s">
        <v>28</v>
      </c>
      <c r="FA58">
        <v>498986</v>
      </c>
      <c r="FB58" t="s">
        <v>29</v>
      </c>
      <c r="FC58">
        <v>0.110223620752</v>
      </c>
      <c r="FD58" t="s">
        <v>30</v>
      </c>
      <c r="FE58">
        <v>55000</v>
      </c>
      <c r="FF58" t="s">
        <v>923</v>
      </c>
      <c r="FG58">
        <v>55000</v>
      </c>
      <c r="FH58" t="s">
        <v>783</v>
      </c>
      <c r="FI58" t="s">
        <v>3926</v>
      </c>
      <c r="FJ58" t="s">
        <v>3927</v>
      </c>
      <c r="FK58" t="s">
        <v>3928</v>
      </c>
      <c r="FL58">
        <v>7.9546800000000001E-2</v>
      </c>
      <c r="FM58">
        <v>38</v>
      </c>
      <c r="FN58">
        <f t="shared" ca="1" si="30"/>
        <v>0.80437099999999995</v>
      </c>
      <c r="FO58">
        <f t="shared" ca="1" si="31"/>
        <v>0.73976699999999995</v>
      </c>
      <c r="FP58">
        <f t="shared" ca="1" si="32"/>
        <v>250281</v>
      </c>
      <c r="FQ58">
        <f t="shared" ca="1" si="33"/>
        <v>477032</v>
      </c>
      <c r="FR58" t="s">
        <v>782</v>
      </c>
      <c r="FS58">
        <v>384.52600000000001</v>
      </c>
      <c r="FT58" t="s">
        <v>25</v>
      </c>
      <c r="FU58" t="s">
        <v>36</v>
      </c>
      <c r="FV58" t="s">
        <v>27</v>
      </c>
      <c r="FW58">
        <v>0.738348</v>
      </c>
      <c r="FX58" t="s">
        <v>28</v>
      </c>
      <c r="FY58">
        <v>477037</v>
      </c>
      <c r="FZ58" t="s">
        <v>29</v>
      </c>
      <c r="GA58">
        <v>2.0962715760000001E-3</v>
      </c>
      <c r="GB58" t="s">
        <v>30</v>
      </c>
      <c r="GC58">
        <v>1000</v>
      </c>
      <c r="GD58" t="s">
        <v>923</v>
      </c>
      <c r="GE58">
        <v>1000</v>
      </c>
      <c r="GF58" t="s">
        <v>783</v>
      </c>
      <c r="GG58" t="s">
        <v>5104</v>
      </c>
      <c r="GH58" t="s">
        <v>5105</v>
      </c>
      <c r="GI58" t="s">
        <v>5106</v>
      </c>
      <c r="GJ58">
        <v>8.5181599999999996E-2</v>
      </c>
      <c r="GK58">
        <v>38</v>
      </c>
      <c r="GL58">
        <f t="shared" ca="1" si="34"/>
        <v>0.78298400000000001</v>
      </c>
      <c r="GM58">
        <f t="shared" ca="1" si="35"/>
        <v>0.76563199999999998</v>
      </c>
      <c r="GN58">
        <f t="shared" ca="1" si="36"/>
        <v>248465</v>
      </c>
      <c r="GO58">
        <f t="shared" ca="1" si="37"/>
        <v>504000</v>
      </c>
      <c r="GP58" t="s">
        <v>782</v>
      </c>
      <c r="GQ58">
        <v>332.37</v>
      </c>
      <c r="GR58" t="s">
        <v>25</v>
      </c>
      <c r="GS58" t="s">
        <v>36</v>
      </c>
      <c r="GT58" t="s">
        <v>27</v>
      </c>
      <c r="GU58">
        <v>0.77642100000000003</v>
      </c>
      <c r="GV58" t="s">
        <v>28</v>
      </c>
      <c r="GW58">
        <v>499095</v>
      </c>
      <c r="GX58" t="s">
        <v>29</v>
      </c>
      <c r="GY58">
        <v>2.0036252551999999E-2</v>
      </c>
      <c r="GZ58" t="s">
        <v>30</v>
      </c>
      <c r="HA58">
        <v>10000</v>
      </c>
      <c r="HB58" t="s">
        <v>923</v>
      </c>
      <c r="HC58">
        <v>10000</v>
      </c>
      <c r="HD58" t="s">
        <v>783</v>
      </c>
      <c r="HE58" t="s">
        <v>5307</v>
      </c>
      <c r="HF58" t="s">
        <v>5308</v>
      </c>
      <c r="HG58" t="s">
        <v>5309</v>
      </c>
      <c r="HH58">
        <v>7.63929E-2</v>
      </c>
      <c r="HI58">
        <v>38</v>
      </c>
      <c r="HJ58">
        <f t="shared" ca="1" si="38"/>
        <v>0.77987099999999998</v>
      </c>
      <c r="HK58">
        <f t="shared" ca="1" si="39"/>
        <v>0.77361000000000002</v>
      </c>
      <c r="HL58">
        <f t="shared" ca="1" si="40"/>
        <v>251226</v>
      </c>
      <c r="HM58">
        <f t="shared" ca="1" si="41"/>
        <v>500313</v>
      </c>
      <c r="HN58" t="s">
        <v>782</v>
      </c>
      <c r="HO58">
        <v>331.05200000000002</v>
      </c>
      <c r="HP58" t="s">
        <v>25</v>
      </c>
      <c r="HQ58" t="s">
        <v>36</v>
      </c>
      <c r="HR58" t="s">
        <v>27</v>
      </c>
      <c r="HS58">
        <v>0.77730900000000003</v>
      </c>
      <c r="HT58" t="s">
        <v>28</v>
      </c>
      <c r="HU58">
        <v>499938</v>
      </c>
      <c r="HV58" t="s">
        <v>29</v>
      </c>
      <c r="HW58">
        <v>0.13001609314400001</v>
      </c>
      <c r="HX58" t="s">
        <v>30</v>
      </c>
      <c r="HY58">
        <v>65000</v>
      </c>
      <c r="HZ58" t="s">
        <v>923</v>
      </c>
      <c r="IA58">
        <v>65000</v>
      </c>
      <c r="IB58" t="s">
        <v>783</v>
      </c>
      <c r="IC58" t="s">
        <v>5892</v>
      </c>
      <c r="ID58" t="s">
        <v>5893</v>
      </c>
      <c r="IE58" t="s">
        <v>5894</v>
      </c>
      <c r="IF58">
        <v>7.6793399999999998E-2</v>
      </c>
    </row>
    <row r="59" spans="1:240">
      <c r="A59">
        <v>39</v>
      </c>
      <c r="B59">
        <f t="shared" ca="1" si="2"/>
        <v>0.75484600000000002</v>
      </c>
      <c r="C59">
        <f t="shared" ca="1" si="3"/>
        <v>0.76877799999999996</v>
      </c>
      <c r="D59">
        <f t="shared" ca="1" si="4"/>
        <v>254420</v>
      </c>
      <c r="E59">
        <f t="shared" ca="1" si="5"/>
        <v>492307</v>
      </c>
      <c r="F59" t="s">
        <v>787</v>
      </c>
      <c r="G59">
        <v>662.01300000000003</v>
      </c>
      <c r="H59" t="s">
        <v>25</v>
      </c>
      <c r="I59" t="s">
        <v>757</v>
      </c>
      <c r="J59" t="s">
        <v>27</v>
      </c>
      <c r="K59">
        <v>0.78316600000000003</v>
      </c>
      <c r="L59" t="s">
        <v>28</v>
      </c>
      <c r="M59">
        <v>246278</v>
      </c>
      <c r="N59" t="s">
        <v>29</v>
      </c>
      <c r="O59">
        <v>1.2181345125E-2</v>
      </c>
      <c r="P59" t="s">
        <v>30</v>
      </c>
      <c r="Q59">
        <v>3000</v>
      </c>
      <c r="R59" t="s">
        <v>923</v>
      </c>
      <c r="S59">
        <v>3000</v>
      </c>
      <c r="T59" t="s">
        <v>788</v>
      </c>
      <c r="U59" t="s">
        <v>4509</v>
      </c>
      <c r="V59" t="s">
        <v>4510</v>
      </c>
      <c r="W59" t="s">
        <v>4511</v>
      </c>
      <c r="X59">
        <v>6.2548199999999998E-2</v>
      </c>
      <c r="Y59">
        <f t="shared" si="42"/>
        <v>39</v>
      </c>
      <c r="Z59">
        <f t="shared" ca="1" si="6"/>
        <v>0.75564600000000004</v>
      </c>
      <c r="AA59">
        <f t="shared" ca="1" si="7"/>
        <v>0.76940900000000001</v>
      </c>
      <c r="AB59">
        <f t="shared" ca="1" si="8"/>
        <v>252749</v>
      </c>
      <c r="AC59">
        <f t="shared" ca="1" si="9"/>
        <v>500313</v>
      </c>
      <c r="AD59" t="s">
        <v>787</v>
      </c>
      <c r="AE59">
        <v>686.58199999999999</v>
      </c>
      <c r="AF59" t="s">
        <v>25</v>
      </c>
      <c r="AG59" t="s">
        <v>757</v>
      </c>
      <c r="AH59" t="s">
        <v>27</v>
      </c>
      <c r="AI59">
        <v>0.76656000000000002</v>
      </c>
      <c r="AJ59" t="s">
        <v>28</v>
      </c>
      <c r="AK59">
        <v>247865</v>
      </c>
      <c r="AL59" t="s">
        <v>29</v>
      </c>
      <c r="AM59">
        <v>2.0172275055000001E-2</v>
      </c>
      <c r="AN59" t="s">
        <v>30</v>
      </c>
      <c r="AO59">
        <v>5000</v>
      </c>
      <c r="AP59" t="s">
        <v>923</v>
      </c>
      <c r="AQ59">
        <v>5000</v>
      </c>
      <c r="AR59" t="s">
        <v>788</v>
      </c>
      <c r="AS59" t="s">
        <v>978</v>
      </c>
      <c r="AT59" t="s">
        <v>979</v>
      </c>
      <c r="AU59" t="s">
        <v>980</v>
      </c>
      <c r="AV59">
        <v>7.4680999999999997E-2</v>
      </c>
      <c r="AW59">
        <f t="shared" si="43"/>
        <v>39</v>
      </c>
      <c r="AX59">
        <f t="shared" ca="1" si="10"/>
        <v>0.75524800000000003</v>
      </c>
      <c r="AY59">
        <f t="shared" ca="1" si="11"/>
        <v>0.76225100000000001</v>
      </c>
      <c r="AZ59">
        <f t="shared" ca="1" si="12"/>
        <v>249472</v>
      </c>
      <c r="BA59">
        <f t="shared" ca="1" si="13"/>
        <v>500313</v>
      </c>
      <c r="BB59" t="s">
        <v>787</v>
      </c>
      <c r="BC59">
        <v>643.16600000000005</v>
      </c>
      <c r="BD59" t="s">
        <v>25</v>
      </c>
      <c r="BE59" t="s">
        <v>757</v>
      </c>
      <c r="BF59" t="s">
        <v>27</v>
      </c>
      <c r="BG59">
        <v>0.78817400000000004</v>
      </c>
      <c r="BH59" t="s">
        <v>28</v>
      </c>
      <c r="BI59">
        <v>250284</v>
      </c>
      <c r="BJ59" t="s">
        <v>29</v>
      </c>
      <c r="BK59">
        <v>5.9932023974999998E-2</v>
      </c>
      <c r="BL59" t="s">
        <v>30</v>
      </c>
      <c r="BM59">
        <v>15000</v>
      </c>
      <c r="BN59" t="s">
        <v>923</v>
      </c>
      <c r="BO59">
        <v>15000</v>
      </c>
      <c r="BP59" t="s">
        <v>788</v>
      </c>
      <c r="BQ59" t="s">
        <v>1576</v>
      </c>
      <c r="BR59" t="s">
        <v>1577</v>
      </c>
      <c r="BS59" t="s">
        <v>1578</v>
      </c>
      <c r="BT59">
        <v>7.3275199999999999E-2</v>
      </c>
      <c r="BU59">
        <f t="shared" si="44"/>
        <v>39</v>
      </c>
      <c r="BV59">
        <f t="shared" ca="1" si="14"/>
        <v>0.77815000000000001</v>
      </c>
      <c r="BW59">
        <f t="shared" ca="1" si="15"/>
        <v>0.77310100000000004</v>
      </c>
      <c r="BX59">
        <f t="shared" ca="1" si="16"/>
        <v>249311</v>
      </c>
      <c r="BY59">
        <f t="shared" ca="1" si="17"/>
        <v>498368</v>
      </c>
      <c r="BZ59" t="s">
        <v>787</v>
      </c>
      <c r="CA59">
        <v>676.96</v>
      </c>
      <c r="CB59" t="s">
        <v>25</v>
      </c>
      <c r="CC59" t="s">
        <v>757</v>
      </c>
      <c r="CD59" t="s">
        <v>27</v>
      </c>
      <c r="CE59">
        <v>0.77198800000000001</v>
      </c>
      <c r="CF59" t="s">
        <v>28</v>
      </c>
      <c r="CG59">
        <v>247865</v>
      </c>
      <c r="CH59" t="s">
        <v>29</v>
      </c>
      <c r="CI59">
        <v>0.10086117727500001</v>
      </c>
      <c r="CJ59" t="s">
        <v>30</v>
      </c>
      <c r="CK59">
        <v>25000</v>
      </c>
      <c r="CL59" t="s">
        <v>923</v>
      </c>
      <c r="CM59">
        <v>25000</v>
      </c>
      <c r="CN59" t="s">
        <v>788</v>
      </c>
      <c r="CO59" t="s">
        <v>2155</v>
      </c>
      <c r="CP59" t="s">
        <v>2156</v>
      </c>
      <c r="CQ59" t="s">
        <v>2157</v>
      </c>
      <c r="CR59">
        <v>7.6108599999999998E-2</v>
      </c>
      <c r="CS59">
        <f t="shared" si="45"/>
        <v>39</v>
      </c>
      <c r="CT59">
        <f t="shared" ca="1" si="18"/>
        <v>0.77263199999999999</v>
      </c>
      <c r="CU59">
        <f t="shared" ca="1" si="19"/>
        <v>0.77514300000000003</v>
      </c>
      <c r="CV59">
        <f t="shared" ca="1" si="20"/>
        <v>250284</v>
      </c>
      <c r="CW59">
        <f t="shared" ca="1" si="21"/>
        <v>498923</v>
      </c>
      <c r="CX59" t="s">
        <v>787</v>
      </c>
      <c r="CY59">
        <v>663.70799999999997</v>
      </c>
      <c r="CZ59" t="s">
        <v>25</v>
      </c>
      <c r="DA59" t="s">
        <v>757</v>
      </c>
      <c r="DB59" t="s">
        <v>27</v>
      </c>
      <c r="DC59">
        <v>0.777501</v>
      </c>
      <c r="DD59" t="s">
        <v>28</v>
      </c>
      <c r="DE59">
        <v>249242</v>
      </c>
      <c r="DF59" t="s">
        <v>29</v>
      </c>
      <c r="DG59">
        <v>0.14042602546499999</v>
      </c>
      <c r="DH59" t="s">
        <v>30</v>
      </c>
      <c r="DI59">
        <v>35000</v>
      </c>
      <c r="DJ59" t="s">
        <v>923</v>
      </c>
      <c r="DK59">
        <v>35000</v>
      </c>
      <c r="DL59" t="s">
        <v>788</v>
      </c>
      <c r="DM59" t="s">
        <v>2749</v>
      </c>
      <c r="DN59" t="s">
        <v>2750</v>
      </c>
      <c r="DO59" t="s">
        <v>2751</v>
      </c>
      <c r="DP59">
        <v>7.2312600000000005E-2</v>
      </c>
      <c r="DQ59">
        <v>39</v>
      </c>
      <c r="DR59">
        <f t="shared" ca="1" si="22"/>
        <v>0.77208200000000005</v>
      </c>
      <c r="DS59">
        <f t="shared" ca="1" si="23"/>
        <v>0.77836700000000003</v>
      </c>
      <c r="DT59">
        <f t="shared" ca="1" si="24"/>
        <v>249203</v>
      </c>
      <c r="DU59">
        <f t="shared" ca="1" si="25"/>
        <v>499231</v>
      </c>
      <c r="DV59" t="s">
        <v>787</v>
      </c>
      <c r="DW59">
        <v>680.46</v>
      </c>
      <c r="DX59" t="s">
        <v>25</v>
      </c>
      <c r="DY59" t="s">
        <v>757</v>
      </c>
      <c r="DZ59" t="s">
        <v>27</v>
      </c>
      <c r="EA59">
        <v>0.76751599999999998</v>
      </c>
      <c r="EB59" t="s">
        <v>28</v>
      </c>
      <c r="EC59">
        <v>249472</v>
      </c>
      <c r="ED59" t="s">
        <v>29</v>
      </c>
      <c r="EE59">
        <v>0.180380675115</v>
      </c>
      <c r="EF59" t="s">
        <v>30</v>
      </c>
      <c r="EG59">
        <v>45000</v>
      </c>
      <c r="EH59" t="s">
        <v>923</v>
      </c>
      <c r="EI59">
        <v>45000</v>
      </c>
      <c r="EJ59" t="s">
        <v>788</v>
      </c>
      <c r="EK59" t="s">
        <v>3336</v>
      </c>
      <c r="EL59" t="s">
        <v>3337</v>
      </c>
      <c r="EM59" t="s">
        <v>3338</v>
      </c>
      <c r="EN59">
        <v>8.0485600000000004E-2</v>
      </c>
      <c r="EO59">
        <v>39</v>
      </c>
      <c r="EP59">
        <f t="shared" ca="1" si="26"/>
        <v>0.77305599999999997</v>
      </c>
      <c r="EQ59">
        <f t="shared" ca="1" si="27"/>
        <v>0.77668099999999995</v>
      </c>
      <c r="ER59">
        <f t="shared" ca="1" si="28"/>
        <v>250951</v>
      </c>
      <c r="ES59">
        <f t="shared" ca="1" si="29"/>
        <v>498986</v>
      </c>
      <c r="ET59" t="s">
        <v>787</v>
      </c>
      <c r="EU59">
        <v>669.61300000000006</v>
      </c>
      <c r="EV59" t="s">
        <v>25</v>
      </c>
      <c r="EW59" t="s">
        <v>757</v>
      </c>
      <c r="EX59" t="s">
        <v>27</v>
      </c>
      <c r="EY59">
        <v>0.77382200000000001</v>
      </c>
      <c r="EZ59" t="s">
        <v>28</v>
      </c>
      <c r="FA59">
        <v>249399</v>
      </c>
      <c r="FB59" t="s">
        <v>29</v>
      </c>
      <c r="FC59">
        <v>0.22053022549500001</v>
      </c>
      <c r="FD59" t="s">
        <v>30</v>
      </c>
      <c r="FE59">
        <v>55000</v>
      </c>
      <c r="FF59" t="s">
        <v>923</v>
      </c>
      <c r="FG59">
        <v>55000</v>
      </c>
      <c r="FH59" t="s">
        <v>788</v>
      </c>
      <c r="FI59" t="s">
        <v>3923</v>
      </c>
      <c r="FJ59" t="s">
        <v>3924</v>
      </c>
      <c r="FK59" t="s">
        <v>3925</v>
      </c>
      <c r="FL59">
        <v>7.9359600000000002E-2</v>
      </c>
      <c r="FM59">
        <v>39</v>
      </c>
      <c r="FN59">
        <f t="shared" ca="1" si="30"/>
        <v>0.80782500000000002</v>
      </c>
      <c r="FO59">
        <f t="shared" ca="1" si="31"/>
        <v>0.76305900000000004</v>
      </c>
      <c r="FP59">
        <f t="shared" ca="1" si="32"/>
        <v>263115</v>
      </c>
      <c r="FQ59">
        <f t="shared" ca="1" si="33"/>
        <v>500301</v>
      </c>
      <c r="FR59" t="s">
        <v>787</v>
      </c>
      <c r="FS59">
        <v>641.10400000000004</v>
      </c>
      <c r="FT59" t="s">
        <v>25</v>
      </c>
      <c r="FU59" t="s">
        <v>757</v>
      </c>
      <c r="FV59" t="s">
        <v>27</v>
      </c>
      <c r="FW59">
        <v>0.78944499999999995</v>
      </c>
      <c r="FX59" t="s">
        <v>28</v>
      </c>
      <c r="FY59">
        <v>250281</v>
      </c>
      <c r="FZ59" t="s">
        <v>29</v>
      </c>
      <c r="GA59">
        <v>3.9955144649999998E-3</v>
      </c>
      <c r="GB59" t="s">
        <v>30</v>
      </c>
      <c r="GC59">
        <v>1000</v>
      </c>
      <c r="GD59" t="s">
        <v>923</v>
      </c>
      <c r="GE59">
        <v>1000</v>
      </c>
      <c r="GF59" t="s">
        <v>788</v>
      </c>
      <c r="GG59" t="s">
        <v>5101</v>
      </c>
      <c r="GH59" t="s">
        <v>5102</v>
      </c>
      <c r="GI59" t="s">
        <v>5103</v>
      </c>
      <c r="GJ59">
        <v>1.4292900000000001E-2</v>
      </c>
      <c r="GK59">
        <v>39</v>
      </c>
      <c r="GL59">
        <f t="shared" ca="1" si="34"/>
        <v>0.76952200000000004</v>
      </c>
      <c r="GM59">
        <f t="shared" ca="1" si="35"/>
        <v>0.76668999999999998</v>
      </c>
      <c r="GN59">
        <f t="shared" ca="1" si="36"/>
        <v>249674</v>
      </c>
      <c r="GO59">
        <f t="shared" ca="1" si="37"/>
        <v>499095</v>
      </c>
      <c r="GP59" t="s">
        <v>787</v>
      </c>
      <c r="GQ59">
        <v>679.52599999999995</v>
      </c>
      <c r="GR59" t="s">
        <v>25</v>
      </c>
      <c r="GS59" t="s">
        <v>757</v>
      </c>
      <c r="GT59" t="s">
        <v>27</v>
      </c>
      <c r="GU59">
        <v>0.76586200000000004</v>
      </c>
      <c r="GV59" t="s">
        <v>28</v>
      </c>
      <c r="GW59">
        <v>250895</v>
      </c>
      <c r="GX59" t="s">
        <v>29</v>
      </c>
      <c r="GY59">
        <v>3.9857248785E-2</v>
      </c>
      <c r="GZ59" t="s">
        <v>30</v>
      </c>
      <c r="HA59">
        <v>10000</v>
      </c>
      <c r="HB59" t="s">
        <v>923</v>
      </c>
      <c r="HC59">
        <v>10000</v>
      </c>
      <c r="HD59" t="s">
        <v>788</v>
      </c>
      <c r="HE59" t="s">
        <v>5304</v>
      </c>
      <c r="HF59" t="s">
        <v>5305</v>
      </c>
      <c r="HG59" t="s">
        <v>5306</v>
      </c>
      <c r="HH59">
        <v>7.0854399999999998E-2</v>
      </c>
      <c r="HI59">
        <v>39</v>
      </c>
      <c r="HJ59">
        <f t="shared" ca="1" si="38"/>
        <v>0.77630600000000005</v>
      </c>
      <c r="HK59">
        <f t="shared" ca="1" si="39"/>
        <v>0.77485400000000004</v>
      </c>
      <c r="HL59">
        <f t="shared" ca="1" si="40"/>
        <v>251037</v>
      </c>
      <c r="HM59">
        <f t="shared" ca="1" si="41"/>
        <v>499938</v>
      </c>
      <c r="HN59" t="s">
        <v>787</v>
      </c>
      <c r="HO59">
        <v>680.74300000000005</v>
      </c>
      <c r="HP59" t="s">
        <v>25</v>
      </c>
      <c r="HQ59" t="s">
        <v>757</v>
      </c>
      <c r="HR59" t="s">
        <v>27</v>
      </c>
      <c r="HS59">
        <v>0.76697400000000004</v>
      </c>
      <c r="HT59" t="s">
        <v>28</v>
      </c>
      <c r="HU59">
        <v>249721</v>
      </c>
      <c r="HV59" t="s">
        <v>29</v>
      </c>
      <c r="HW59">
        <v>0.26028997441500001</v>
      </c>
      <c r="HX59" t="s">
        <v>30</v>
      </c>
      <c r="HY59">
        <v>65000</v>
      </c>
      <c r="HZ59" t="s">
        <v>923</v>
      </c>
      <c r="IA59">
        <v>65000</v>
      </c>
      <c r="IB59" t="s">
        <v>788</v>
      </c>
      <c r="IC59" t="s">
        <v>5889</v>
      </c>
      <c r="ID59" t="s">
        <v>5890</v>
      </c>
      <c r="IE59" t="s">
        <v>5891</v>
      </c>
      <c r="IF59">
        <v>7.4397000000000005E-2</v>
      </c>
    </row>
    <row r="60" spans="1:240">
      <c r="A60">
        <v>40</v>
      </c>
      <c r="B60">
        <f t="shared" ca="1" si="2"/>
        <v>0.753714</v>
      </c>
      <c r="C60">
        <f t="shared" ca="1" si="3"/>
        <v>0.76351899999999995</v>
      </c>
      <c r="D60">
        <f t="shared" ca="1" si="4"/>
        <v>254420</v>
      </c>
      <c r="E60">
        <f t="shared" ca="1" si="5"/>
        <v>508581</v>
      </c>
      <c r="F60" t="s">
        <v>787</v>
      </c>
      <c r="G60">
        <v>382.06799999999998</v>
      </c>
      <c r="H60" t="s">
        <v>25</v>
      </c>
      <c r="I60" t="s">
        <v>36</v>
      </c>
      <c r="J60" t="s">
        <v>27</v>
      </c>
      <c r="K60">
        <v>0.72328499999999996</v>
      </c>
      <c r="L60" t="s">
        <v>28</v>
      </c>
      <c r="M60">
        <v>500311</v>
      </c>
      <c r="N60" t="s">
        <v>29</v>
      </c>
      <c r="O60">
        <v>5.9962661360000004E-3</v>
      </c>
      <c r="P60" t="s">
        <v>30</v>
      </c>
      <c r="Q60">
        <v>3000</v>
      </c>
      <c r="R60" t="s">
        <v>923</v>
      </c>
      <c r="S60">
        <v>3000</v>
      </c>
      <c r="T60" t="s">
        <v>783</v>
      </c>
      <c r="U60" t="s">
        <v>4512</v>
      </c>
      <c r="V60" t="s">
        <v>4513</v>
      </c>
      <c r="W60" t="s">
        <v>4514</v>
      </c>
      <c r="X60">
        <v>9.0668399999999996E-2</v>
      </c>
      <c r="Y60">
        <f t="shared" si="42"/>
        <v>40</v>
      </c>
      <c r="Z60">
        <f t="shared" ca="1" si="6"/>
        <v>0.76435299999999995</v>
      </c>
      <c r="AA60">
        <f t="shared" ca="1" si="7"/>
        <v>0.75880099999999995</v>
      </c>
      <c r="AB60">
        <f t="shared" ca="1" si="8"/>
        <v>255264</v>
      </c>
      <c r="AC60">
        <f t="shared" ca="1" si="9"/>
        <v>500312</v>
      </c>
      <c r="AD60" t="s">
        <v>787</v>
      </c>
      <c r="AE60">
        <v>346.709</v>
      </c>
      <c r="AF60" t="s">
        <v>25</v>
      </c>
      <c r="AG60" t="s">
        <v>36</v>
      </c>
      <c r="AH60" t="s">
        <v>27</v>
      </c>
      <c r="AI60">
        <v>0.75927100000000003</v>
      </c>
      <c r="AJ60" t="s">
        <v>28</v>
      </c>
      <c r="AK60">
        <v>500312</v>
      </c>
      <c r="AL60" t="s">
        <v>29</v>
      </c>
      <c r="AM60">
        <v>9.9937605600000003E-3</v>
      </c>
      <c r="AN60" t="s">
        <v>30</v>
      </c>
      <c r="AO60">
        <v>5000</v>
      </c>
      <c r="AP60" t="s">
        <v>923</v>
      </c>
      <c r="AQ60">
        <v>5000</v>
      </c>
      <c r="AR60" t="s">
        <v>783</v>
      </c>
      <c r="AS60" t="s">
        <v>981</v>
      </c>
      <c r="AT60" t="s">
        <v>982</v>
      </c>
      <c r="AU60" t="s">
        <v>983</v>
      </c>
      <c r="AV60">
        <v>8.8876899999999995E-2</v>
      </c>
      <c r="AW60">
        <f t="shared" si="43"/>
        <v>40</v>
      </c>
      <c r="AX60">
        <f t="shared" ca="1" si="10"/>
        <v>0.77496399999999999</v>
      </c>
      <c r="AY60">
        <f t="shared" ca="1" si="11"/>
        <v>0.77138399999999996</v>
      </c>
      <c r="AZ60">
        <f t="shared" ca="1" si="12"/>
        <v>250284</v>
      </c>
      <c r="BA60">
        <f t="shared" ca="1" si="13"/>
        <v>503588</v>
      </c>
      <c r="BB60" t="s">
        <v>787</v>
      </c>
      <c r="BC60">
        <v>332.22800000000001</v>
      </c>
      <c r="BD60" t="s">
        <v>25</v>
      </c>
      <c r="BE60" t="s">
        <v>36</v>
      </c>
      <c r="BF60" t="s">
        <v>27</v>
      </c>
      <c r="BG60">
        <v>0.77815999999999996</v>
      </c>
      <c r="BH60" t="s">
        <v>28</v>
      </c>
      <c r="BI60">
        <v>497080</v>
      </c>
      <c r="BJ60" t="s">
        <v>29</v>
      </c>
      <c r="BK60">
        <v>3.0176238407999999E-2</v>
      </c>
      <c r="BL60" t="s">
        <v>30</v>
      </c>
      <c r="BM60">
        <v>15000</v>
      </c>
      <c r="BN60" t="s">
        <v>923</v>
      </c>
      <c r="BO60">
        <v>15000</v>
      </c>
      <c r="BP60" t="s">
        <v>783</v>
      </c>
      <c r="BQ60" t="s">
        <v>1579</v>
      </c>
      <c r="BR60" t="s">
        <v>1580</v>
      </c>
      <c r="BS60" t="s">
        <v>1581</v>
      </c>
      <c r="BT60">
        <v>7.3393700000000006E-2</v>
      </c>
      <c r="BU60">
        <f t="shared" si="44"/>
        <v>40</v>
      </c>
      <c r="BV60">
        <f t="shared" ca="1" si="14"/>
        <v>0.77589399999999997</v>
      </c>
      <c r="BW60">
        <f t="shared" ca="1" si="15"/>
        <v>0.77721099999999999</v>
      </c>
      <c r="BX60">
        <f t="shared" ca="1" si="16"/>
        <v>252252</v>
      </c>
      <c r="BY60">
        <f t="shared" ca="1" si="17"/>
        <v>504249</v>
      </c>
      <c r="BZ60" t="s">
        <v>787</v>
      </c>
      <c r="CA60">
        <v>332.74099999999999</v>
      </c>
      <c r="CB60" t="s">
        <v>25</v>
      </c>
      <c r="CC60" t="s">
        <v>36</v>
      </c>
      <c r="CD60" t="s">
        <v>27</v>
      </c>
      <c r="CE60">
        <v>0.77806200000000003</v>
      </c>
      <c r="CF60" t="s">
        <v>28</v>
      </c>
      <c r="CG60">
        <v>496439</v>
      </c>
      <c r="CH60" t="s">
        <v>29</v>
      </c>
      <c r="CI60">
        <v>5.0358704256000003E-2</v>
      </c>
      <c r="CJ60" t="s">
        <v>30</v>
      </c>
      <c r="CK60">
        <v>25000</v>
      </c>
      <c r="CL60" t="s">
        <v>923</v>
      </c>
      <c r="CM60">
        <v>25000</v>
      </c>
      <c r="CN60" t="s">
        <v>783</v>
      </c>
      <c r="CO60" t="s">
        <v>2158</v>
      </c>
      <c r="CP60" t="s">
        <v>2159</v>
      </c>
      <c r="CQ60" t="s">
        <v>2160</v>
      </c>
      <c r="CR60">
        <v>7.26517E-2</v>
      </c>
      <c r="CS60">
        <f t="shared" si="45"/>
        <v>40</v>
      </c>
      <c r="CT60">
        <f t="shared" ca="1" si="18"/>
        <v>0.77436199999999999</v>
      </c>
      <c r="CU60">
        <f t="shared" ca="1" si="19"/>
        <v>0.78237999999999996</v>
      </c>
      <c r="CV60">
        <f t="shared" ca="1" si="20"/>
        <v>252394</v>
      </c>
      <c r="CW60">
        <f t="shared" ca="1" si="21"/>
        <v>503824</v>
      </c>
      <c r="CX60" t="s">
        <v>787</v>
      </c>
      <c r="CY60">
        <v>330.55700000000002</v>
      </c>
      <c r="CZ60" t="s">
        <v>25</v>
      </c>
      <c r="DA60" t="s">
        <v>36</v>
      </c>
      <c r="DB60" t="s">
        <v>27</v>
      </c>
      <c r="DC60">
        <v>0.77976400000000001</v>
      </c>
      <c r="DD60" t="s">
        <v>28</v>
      </c>
      <c r="DE60">
        <v>497539</v>
      </c>
      <c r="DF60" t="s">
        <v>29</v>
      </c>
      <c r="DG60">
        <v>7.0346176376000005E-2</v>
      </c>
      <c r="DH60" t="s">
        <v>30</v>
      </c>
      <c r="DI60">
        <v>35000</v>
      </c>
      <c r="DJ60" t="s">
        <v>923</v>
      </c>
      <c r="DK60">
        <v>35000</v>
      </c>
      <c r="DL60" t="s">
        <v>783</v>
      </c>
      <c r="DM60" t="s">
        <v>2752</v>
      </c>
      <c r="DN60" t="s">
        <v>2753</v>
      </c>
      <c r="DO60" t="s">
        <v>2754</v>
      </c>
      <c r="DP60">
        <v>7.8547599999999995E-2</v>
      </c>
      <c r="DQ60">
        <v>40</v>
      </c>
      <c r="DR60">
        <f t="shared" ca="1" si="22"/>
        <v>0.77241400000000004</v>
      </c>
      <c r="DS60">
        <f t="shared" ca="1" si="23"/>
        <v>0.78145100000000001</v>
      </c>
      <c r="DT60">
        <f t="shared" ca="1" si="24"/>
        <v>250555</v>
      </c>
      <c r="DU60">
        <f t="shared" ca="1" si="25"/>
        <v>502492</v>
      </c>
      <c r="DV60" t="s">
        <v>787</v>
      </c>
      <c r="DW60">
        <v>330.84399999999999</v>
      </c>
      <c r="DX60" t="s">
        <v>25</v>
      </c>
      <c r="DY60" t="s">
        <v>36</v>
      </c>
      <c r="DZ60" t="s">
        <v>27</v>
      </c>
      <c r="EA60">
        <v>0.77810400000000002</v>
      </c>
      <c r="EB60" t="s">
        <v>28</v>
      </c>
      <c r="EC60">
        <v>499231</v>
      </c>
      <c r="ED60" t="s">
        <v>29</v>
      </c>
      <c r="EE60">
        <v>9.0138648767999999E-2</v>
      </c>
      <c r="EF60" t="s">
        <v>30</v>
      </c>
      <c r="EG60">
        <v>45000</v>
      </c>
      <c r="EH60" t="s">
        <v>923</v>
      </c>
      <c r="EI60">
        <v>45000</v>
      </c>
      <c r="EJ60" t="s">
        <v>783</v>
      </c>
      <c r="EK60" t="s">
        <v>3339</v>
      </c>
      <c r="EL60" t="s">
        <v>3340</v>
      </c>
      <c r="EM60" t="s">
        <v>3341</v>
      </c>
      <c r="EN60">
        <v>7.8257199999999999E-2</v>
      </c>
      <c r="EO60">
        <v>40</v>
      </c>
      <c r="EP60">
        <f t="shared" ca="1" si="26"/>
        <v>0.77495499999999995</v>
      </c>
      <c r="EQ60">
        <f t="shared" ca="1" si="27"/>
        <v>0.77649999999999997</v>
      </c>
      <c r="ER60">
        <f t="shared" ca="1" si="28"/>
        <v>251399</v>
      </c>
      <c r="ES60">
        <f t="shared" ca="1" si="29"/>
        <v>502095</v>
      </c>
      <c r="ET60" t="s">
        <v>787</v>
      </c>
      <c r="EU60">
        <v>333.27300000000002</v>
      </c>
      <c r="EV60" t="s">
        <v>25</v>
      </c>
      <c r="EW60" t="s">
        <v>36</v>
      </c>
      <c r="EX60" t="s">
        <v>27</v>
      </c>
      <c r="EY60">
        <v>0.77545399999999998</v>
      </c>
      <c r="EZ60" t="s">
        <v>28</v>
      </c>
      <c r="FA60">
        <v>498986</v>
      </c>
      <c r="FB60" t="s">
        <v>29</v>
      </c>
      <c r="FC60">
        <v>0.110223620752</v>
      </c>
      <c r="FD60" t="s">
        <v>30</v>
      </c>
      <c r="FE60">
        <v>55000</v>
      </c>
      <c r="FF60" t="s">
        <v>923</v>
      </c>
      <c r="FG60">
        <v>55000</v>
      </c>
      <c r="FH60" t="s">
        <v>783</v>
      </c>
      <c r="FI60" t="s">
        <v>3926</v>
      </c>
      <c r="FJ60" t="s">
        <v>3927</v>
      </c>
      <c r="FK60" t="s">
        <v>3928</v>
      </c>
      <c r="FL60">
        <v>7.9546800000000001E-2</v>
      </c>
      <c r="FM60">
        <v>40</v>
      </c>
      <c r="FN60">
        <f t="shared" ca="1" si="30"/>
        <v>0.78256000000000003</v>
      </c>
      <c r="FO60">
        <f t="shared" ca="1" si="31"/>
        <v>0.75700299999999998</v>
      </c>
      <c r="FP60">
        <f t="shared" ca="1" si="32"/>
        <v>250281</v>
      </c>
      <c r="FQ60">
        <f t="shared" ca="1" si="33"/>
        <v>500304</v>
      </c>
      <c r="FR60" t="s">
        <v>787</v>
      </c>
      <c r="FS60">
        <v>384.52600000000001</v>
      </c>
      <c r="FT60" t="s">
        <v>25</v>
      </c>
      <c r="FU60" t="s">
        <v>36</v>
      </c>
      <c r="FV60" t="s">
        <v>27</v>
      </c>
      <c r="FW60">
        <v>0.738348</v>
      </c>
      <c r="FX60" t="s">
        <v>28</v>
      </c>
      <c r="FY60">
        <v>477037</v>
      </c>
      <c r="FZ60" t="s">
        <v>29</v>
      </c>
      <c r="GA60">
        <v>2.0962715760000001E-3</v>
      </c>
      <c r="GB60" t="s">
        <v>30</v>
      </c>
      <c r="GC60">
        <v>1000</v>
      </c>
      <c r="GD60" t="s">
        <v>923</v>
      </c>
      <c r="GE60">
        <v>1000</v>
      </c>
      <c r="GF60" t="s">
        <v>783</v>
      </c>
      <c r="GG60" t="s">
        <v>5104</v>
      </c>
      <c r="GH60" t="s">
        <v>5105</v>
      </c>
      <c r="GI60" t="s">
        <v>5106</v>
      </c>
      <c r="GJ60">
        <v>8.5181599999999996E-2</v>
      </c>
      <c r="GK60">
        <v>40</v>
      </c>
      <c r="GL60">
        <f t="shared" ca="1" si="34"/>
        <v>0.78534700000000002</v>
      </c>
      <c r="GM60">
        <f t="shared" ca="1" si="35"/>
        <v>0.76627199999999995</v>
      </c>
      <c r="GN60">
        <f t="shared" ca="1" si="36"/>
        <v>250895</v>
      </c>
      <c r="GO60">
        <f t="shared" ca="1" si="37"/>
        <v>506490</v>
      </c>
      <c r="GP60" t="s">
        <v>787</v>
      </c>
      <c r="GQ60">
        <v>332.37</v>
      </c>
      <c r="GR60" t="s">
        <v>25</v>
      </c>
      <c r="GS60" t="s">
        <v>36</v>
      </c>
      <c r="GT60" t="s">
        <v>27</v>
      </c>
      <c r="GU60">
        <v>0.77642100000000003</v>
      </c>
      <c r="GV60" t="s">
        <v>28</v>
      </c>
      <c r="GW60">
        <v>499095</v>
      </c>
      <c r="GX60" t="s">
        <v>29</v>
      </c>
      <c r="GY60">
        <v>2.0036252551999999E-2</v>
      </c>
      <c r="GZ60" t="s">
        <v>30</v>
      </c>
      <c r="HA60">
        <v>10000</v>
      </c>
      <c r="HB60" t="s">
        <v>923</v>
      </c>
      <c r="HC60">
        <v>10000</v>
      </c>
      <c r="HD60" t="s">
        <v>783</v>
      </c>
      <c r="HE60" t="s">
        <v>5307</v>
      </c>
      <c r="HF60" t="s">
        <v>5308</v>
      </c>
      <c r="HG60" t="s">
        <v>5309</v>
      </c>
      <c r="HH60">
        <v>7.63929E-2</v>
      </c>
      <c r="HI60">
        <v>40</v>
      </c>
      <c r="HJ60">
        <f t="shared" ca="1" si="38"/>
        <v>0.77606299999999995</v>
      </c>
      <c r="HK60">
        <f t="shared" ca="1" si="39"/>
        <v>0.77797899999999998</v>
      </c>
      <c r="HL60">
        <f t="shared" ca="1" si="40"/>
        <v>251226</v>
      </c>
      <c r="HM60">
        <f t="shared" ca="1" si="41"/>
        <v>501820</v>
      </c>
      <c r="HN60" t="s">
        <v>787</v>
      </c>
      <c r="HO60">
        <v>331.05200000000002</v>
      </c>
      <c r="HP60" t="s">
        <v>25</v>
      </c>
      <c r="HQ60" t="s">
        <v>36</v>
      </c>
      <c r="HR60" t="s">
        <v>27</v>
      </c>
      <c r="HS60">
        <v>0.77730900000000003</v>
      </c>
      <c r="HT60" t="s">
        <v>28</v>
      </c>
      <c r="HU60">
        <v>499938</v>
      </c>
      <c r="HV60" t="s">
        <v>29</v>
      </c>
      <c r="HW60">
        <v>0.13001609314400001</v>
      </c>
      <c r="HX60" t="s">
        <v>30</v>
      </c>
      <c r="HY60">
        <v>65000</v>
      </c>
      <c r="HZ60" t="s">
        <v>923</v>
      </c>
      <c r="IA60">
        <v>65000</v>
      </c>
      <c r="IB60" t="s">
        <v>783</v>
      </c>
      <c r="IC60" t="s">
        <v>5892</v>
      </c>
      <c r="ID60" t="s">
        <v>5893</v>
      </c>
      <c r="IE60" t="s">
        <v>5894</v>
      </c>
      <c r="IF60">
        <v>7.6793399999999998E-2</v>
      </c>
    </row>
    <row r="61" spans="1:240">
      <c r="A61">
        <v>41</v>
      </c>
      <c r="B61">
        <f t="shared" ca="1" si="2"/>
        <v>0.77758899999999997</v>
      </c>
      <c r="C61">
        <f t="shared" ca="1" si="3"/>
        <v>0.72886200000000001</v>
      </c>
      <c r="D61">
        <f t="shared" ca="1" si="4"/>
        <v>250283</v>
      </c>
      <c r="E61">
        <f t="shared" ca="1" si="5"/>
        <v>492307</v>
      </c>
      <c r="F61" t="s">
        <v>777</v>
      </c>
      <c r="G61">
        <v>659.73</v>
      </c>
      <c r="H61" t="s">
        <v>25</v>
      </c>
      <c r="I61" t="s">
        <v>757</v>
      </c>
      <c r="J61" t="s">
        <v>27</v>
      </c>
      <c r="K61">
        <v>0.77186500000000002</v>
      </c>
      <c r="L61" t="s">
        <v>28</v>
      </c>
      <c r="M61">
        <v>254420</v>
      </c>
      <c r="N61" t="s">
        <v>29</v>
      </c>
      <c r="O61">
        <v>1.1791543664999999E-2</v>
      </c>
      <c r="P61" t="s">
        <v>30</v>
      </c>
      <c r="Q61">
        <v>3000</v>
      </c>
      <c r="R61" t="s">
        <v>923</v>
      </c>
      <c r="S61">
        <v>3000</v>
      </c>
      <c r="T61" t="s">
        <v>778</v>
      </c>
      <c r="U61" t="s">
        <v>4515</v>
      </c>
      <c r="V61" t="s">
        <v>4516</v>
      </c>
      <c r="W61" t="s">
        <v>4517</v>
      </c>
      <c r="X61">
        <v>5.7194700000000001E-2</v>
      </c>
      <c r="Y61">
        <f t="shared" si="42"/>
        <v>41</v>
      </c>
      <c r="Z61">
        <f t="shared" ca="1" si="6"/>
        <v>0.78698000000000001</v>
      </c>
      <c r="AA61">
        <f t="shared" ca="1" si="7"/>
        <v>0.74792999999999998</v>
      </c>
      <c r="AB61">
        <f t="shared" ca="1" si="8"/>
        <v>252749</v>
      </c>
      <c r="AC61">
        <f t="shared" ca="1" si="9"/>
        <v>495479</v>
      </c>
      <c r="AD61" t="s">
        <v>777</v>
      </c>
      <c r="AE61">
        <v>658.476</v>
      </c>
      <c r="AF61" t="s">
        <v>25</v>
      </c>
      <c r="AG61" t="s">
        <v>757</v>
      </c>
      <c r="AH61" t="s">
        <v>27</v>
      </c>
      <c r="AI61">
        <v>0.77895800000000004</v>
      </c>
      <c r="AJ61" t="s">
        <v>28</v>
      </c>
      <c r="AK61">
        <v>250283</v>
      </c>
      <c r="AL61" t="s">
        <v>29</v>
      </c>
      <c r="AM61">
        <v>1.9977374324999998E-2</v>
      </c>
      <c r="AN61" t="s">
        <v>30</v>
      </c>
      <c r="AO61">
        <v>5000</v>
      </c>
      <c r="AP61" t="s">
        <v>923</v>
      </c>
      <c r="AQ61">
        <v>5000</v>
      </c>
      <c r="AR61" t="s">
        <v>778</v>
      </c>
      <c r="AS61" t="s">
        <v>984</v>
      </c>
      <c r="AT61" t="s">
        <v>985</v>
      </c>
      <c r="AU61" t="s">
        <v>986</v>
      </c>
      <c r="AV61">
        <v>6.74704E-2</v>
      </c>
      <c r="AW61">
        <f t="shared" si="43"/>
        <v>41</v>
      </c>
      <c r="AX61">
        <f t="shared" ca="1" si="10"/>
        <v>0.77516499999999999</v>
      </c>
      <c r="AY61">
        <f t="shared" ca="1" si="11"/>
        <v>0.78461400000000003</v>
      </c>
      <c r="AZ61">
        <f t="shared" ca="1" si="12"/>
        <v>250284</v>
      </c>
      <c r="BA61">
        <f t="shared" ca="1" si="13"/>
        <v>498691</v>
      </c>
      <c r="BB61" t="s">
        <v>777</v>
      </c>
      <c r="BC61">
        <v>647.71199999999999</v>
      </c>
      <c r="BD61" t="s">
        <v>25</v>
      </c>
      <c r="BE61" t="s">
        <v>757</v>
      </c>
      <c r="BF61" t="s">
        <v>27</v>
      </c>
      <c r="BG61">
        <v>0.78795400000000004</v>
      </c>
      <c r="BH61" t="s">
        <v>28</v>
      </c>
      <c r="BI61">
        <v>248666</v>
      </c>
      <c r="BJ61" t="s">
        <v>29</v>
      </c>
      <c r="BK61">
        <v>6.0321825434999997E-2</v>
      </c>
      <c r="BL61" t="s">
        <v>30</v>
      </c>
      <c r="BM61">
        <v>15000</v>
      </c>
      <c r="BN61" t="s">
        <v>923</v>
      </c>
      <c r="BO61">
        <v>15000</v>
      </c>
      <c r="BP61" t="s">
        <v>778</v>
      </c>
      <c r="BQ61" t="s">
        <v>1582</v>
      </c>
      <c r="BR61" t="s">
        <v>1583</v>
      </c>
      <c r="BS61" t="s">
        <v>1584</v>
      </c>
      <c r="BT61">
        <v>6.4897200000000002E-2</v>
      </c>
      <c r="BU61">
        <f t="shared" si="44"/>
        <v>41</v>
      </c>
      <c r="BV61">
        <f t="shared" ca="1" si="14"/>
        <v>0.78440799999999999</v>
      </c>
      <c r="BW61">
        <f t="shared" ca="1" si="15"/>
        <v>0.76964399999999999</v>
      </c>
      <c r="BX61">
        <f t="shared" ca="1" si="16"/>
        <v>249796</v>
      </c>
      <c r="BY61">
        <f t="shared" ca="1" si="17"/>
        <v>500313</v>
      </c>
      <c r="BZ61" t="s">
        <v>777</v>
      </c>
      <c r="CA61">
        <v>664.33399999999995</v>
      </c>
      <c r="CB61" t="s">
        <v>25</v>
      </c>
      <c r="CC61" t="s">
        <v>757</v>
      </c>
      <c r="CD61" t="s">
        <v>27</v>
      </c>
      <c r="CE61">
        <v>0.77627199999999996</v>
      </c>
      <c r="CF61" t="s">
        <v>28</v>
      </c>
      <c r="CG61">
        <v>249796</v>
      </c>
      <c r="CH61" t="s">
        <v>29</v>
      </c>
      <c r="CI61">
        <v>0.10008157435499999</v>
      </c>
      <c r="CJ61" t="s">
        <v>30</v>
      </c>
      <c r="CK61">
        <v>25000</v>
      </c>
      <c r="CL61" t="s">
        <v>923</v>
      </c>
      <c r="CM61">
        <v>25000</v>
      </c>
      <c r="CN61" t="s">
        <v>778</v>
      </c>
      <c r="CO61" t="s">
        <v>2161</v>
      </c>
      <c r="CP61" t="s">
        <v>2162</v>
      </c>
      <c r="CQ61" t="s">
        <v>2163</v>
      </c>
      <c r="CR61">
        <v>6.9114900000000007E-2</v>
      </c>
      <c r="CS61">
        <f t="shared" si="45"/>
        <v>41</v>
      </c>
      <c r="CT61">
        <f t="shared" ca="1" si="18"/>
        <v>0.78608299999999998</v>
      </c>
      <c r="CU61">
        <f t="shared" ca="1" si="19"/>
        <v>0.77262500000000001</v>
      </c>
      <c r="CV61">
        <f t="shared" ca="1" si="20"/>
        <v>249588</v>
      </c>
      <c r="CW61">
        <f t="shared" ca="1" si="21"/>
        <v>501012</v>
      </c>
      <c r="CX61" t="s">
        <v>777</v>
      </c>
      <c r="CY61">
        <v>667.22400000000005</v>
      </c>
      <c r="CZ61" t="s">
        <v>25</v>
      </c>
      <c r="DA61" t="s">
        <v>757</v>
      </c>
      <c r="DB61" t="s">
        <v>27</v>
      </c>
      <c r="DC61">
        <v>0.77437299999999998</v>
      </c>
      <c r="DD61" t="s">
        <v>28</v>
      </c>
      <c r="DE61">
        <v>249935</v>
      </c>
      <c r="DF61" t="s">
        <v>29</v>
      </c>
      <c r="DG61">
        <v>0.14003622400499999</v>
      </c>
      <c r="DH61" t="s">
        <v>30</v>
      </c>
      <c r="DI61">
        <v>35000</v>
      </c>
      <c r="DJ61" t="s">
        <v>923</v>
      </c>
      <c r="DK61">
        <v>35000</v>
      </c>
      <c r="DL61" t="s">
        <v>778</v>
      </c>
      <c r="DM61" t="s">
        <v>2755</v>
      </c>
      <c r="DN61" t="s">
        <v>2756</v>
      </c>
      <c r="DO61" t="s">
        <v>2757</v>
      </c>
      <c r="DP61">
        <v>7.4980500000000005E-2</v>
      </c>
      <c r="DQ61">
        <v>41</v>
      </c>
      <c r="DR61">
        <f t="shared" ca="1" si="22"/>
        <v>0.78411200000000003</v>
      </c>
      <c r="DS61">
        <f t="shared" ca="1" si="23"/>
        <v>0.77103500000000003</v>
      </c>
      <c r="DT61">
        <f t="shared" ca="1" si="24"/>
        <v>249742</v>
      </c>
      <c r="DU61">
        <f t="shared" ca="1" si="25"/>
        <v>501400</v>
      </c>
      <c r="DV61" t="s">
        <v>777</v>
      </c>
      <c r="DW61">
        <v>663.88300000000004</v>
      </c>
      <c r="DX61" t="s">
        <v>25</v>
      </c>
      <c r="DY61" t="s">
        <v>757</v>
      </c>
      <c r="DZ61" t="s">
        <v>27</v>
      </c>
      <c r="EA61">
        <v>0.77451700000000001</v>
      </c>
      <c r="EB61" t="s">
        <v>28</v>
      </c>
      <c r="EC61">
        <v>251100</v>
      </c>
      <c r="ED61" t="s">
        <v>29</v>
      </c>
      <c r="EE61">
        <v>0.17921127073500001</v>
      </c>
      <c r="EF61" t="s">
        <v>30</v>
      </c>
      <c r="EG61">
        <v>45000</v>
      </c>
      <c r="EH61" t="s">
        <v>923</v>
      </c>
      <c r="EI61">
        <v>45000</v>
      </c>
      <c r="EJ61" t="s">
        <v>778</v>
      </c>
      <c r="EK61" t="s">
        <v>3342</v>
      </c>
      <c r="EL61" t="s">
        <v>3343</v>
      </c>
      <c r="EM61" t="s">
        <v>3344</v>
      </c>
      <c r="EN61">
        <v>7.6097399999999996E-2</v>
      </c>
      <c r="EO61">
        <v>41</v>
      </c>
      <c r="EP61">
        <f t="shared" ca="1" si="26"/>
        <v>0.78145600000000004</v>
      </c>
      <c r="EQ61">
        <f t="shared" ca="1" si="27"/>
        <v>0.77231799999999995</v>
      </c>
      <c r="ER61">
        <f t="shared" ca="1" si="28"/>
        <v>249179</v>
      </c>
      <c r="ES61">
        <f t="shared" ca="1" si="29"/>
        <v>501202</v>
      </c>
      <c r="ET61" t="s">
        <v>777</v>
      </c>
      <c r="EU61">
        <v>665.61500000000001</v>
      </c>
      <c r="EV61" t="s">
        <v>25</v>
      </c>
      <c r="EW61" t="s">
        <v>757</v>
      </c>
      <c r="EX61" t="s">
        <v>27</v>
      </c>
      <c r="EY61">
        <v>0.77545600000000003</v>
      </c>
      <c r="EZ61" t="s">
        <v>28</v>
      </c>
      <c r="FA61">
        <v>249841</v>
      </c>
      <c r="FB61" t="s">
        <v>29</v>
      </c>
      <c r="FC61">
        <v>0.220140424035</v>
      </c>
      <c r="FD61" t="s">
        <v>30</v>
      </c>
      <c r="FE61">
        <v>55000</v>
      </c>
      <c r="FF61" t="s">
        <v>923</v>
      </c>
      <c r="FG61">
        <v>55000</v>
      </c>
      <c r="FH61" t="s">
        <v>778</v>
      </c>
      <c r="FI61" t="s">
        <v>3929</v>
      </c>
      <c r="FJ61" t="s">
        <v>3930</v>
      </c>
      <c r="FK61" t="s">
        <v>3931</v>
      </c>
      <c r="FL61">
        <v>7.5909099999999993E-2</v>
      </c>
      <c r="FM61">
        <v>41</v>
      </c>
      <c r="FN61">
        <f t="shared" ca="1" si="30"/>
        <v>0.77993299999999999</v>
      </c>
      <c r="FO61">
        <f t="shared" ca="1" si="31"/>
        <v>0.77843899999999999</v>
      </c>
      <c r="FP61">
        <f t="shared" ca="1" si="32"/>
        <v>263115</v>
      </c>
      <c r="FQ61">
        <f t="shared" ca="1" si="33"/>
        <v>500306</v>
      </c>
      <c r="FR61" t="s">
        <v>777</v>
      </c>
      <c r="FS61">
        <v>727.93299999999999</v>
      </c>
      <c r="FT61" t="s">
        <v>25</v>
      </c>
      <c r="FU61" t="s">
        <v>757</v>
      </c>
      <c r="FV61" t="s">
        <v>27</v>
      </c>
      <c r="FW61">
        <v>0.74086799999999997</v>
      </c>
      <c r="FX61" t="s">
        <v>28</v>
      </c>
      <c r="FY61">
        <v>250281</v>
      </c>
      <c r="FZ61" t="s">
        <v>29</v>
      </c>
      <c r="GA61">
        <v>3.9955144649999998E-3</v>
      </c>
      <c r="GB61" t="s">
        <v>30</v>
      </c>
      <c r="GC61">
        <v>1000</v>
      </c>
      <c r="GD61" t="s">
        <v>923</v>
      </c>
      <c r="GE61">
        <v>1000</v>
      </c>
      <c r="GF61" t="s">
        <v>778</v>
      </c>
      <c r="GG61" t="s">
        <v>5107</v>
      </c>
      <c r="GH61" t="s">
        <v>5108</v>
      </c>
      <c r="GI61" t="s">
        <v>5109</v>
      </c>
      <c r="GJ61">
        <v>0.106071</v>
      </c>
      <c r="GK61">
        <v>41</v>
      </c>
      <c r="GL61">
        <f t="shared" ca="1" si="34"/>
        <v>0.78278700000000001</v>
      </c>
      <c r="GM61">
        <f t="shared" ca="1" si="35"/>
        <v>0.78324499999999997</v>
      </c>
      <c r="GN61">
        <f t="shared" ca="1" si="36"/>
        <v>252128</v>
      </c>
      <c r="GO61">
        <f t="shared" ca="1" si="37"/>
        <v>496678</v>
      </c>
      <c r="GP61" t="s">
        <v>777</v>
      </c>
      <c r="GQ61">
        <v>626.524</v>
      </c>
      <c r="GR61" t="s">
        <v>25</v>
      </c>
      <c r="GS61" t="s">
        <v>757</v>
      </c>
      <c r="GT61" t="s">
        <v>27</v>
      </c>
      <c r="GU61">
        <v>0.79564699999999999</v>
      </c>
      <c r="GV61" t="s">
        <v>28</v>
      </c>
      <c r="GW61">
        <v>252128</v>
      </c>
      <c r="GX61" t="s">
        <v>29</v>
      </c>
      <c r="GY61">
        <v>3.9662348054999998E-2</v>
      </c>
      <c r="GZ61" t="s">
        <v>30</v>
      </c>
      <c r="HA61">
        <v>10000</v>
      </c>
      <c r="HB61" t="s">
        <v>923</v>
      </c>
      <c r="HC61">
        <v>10000</v>
      </c>
      <c r="HD61" t="s">
        <v>778</v>
      </c>
      <c r="HE61" t="s">
        <v>5310</v>
      </c>
      <c r="HF61" t="s">
        <v>5311</v>
      </c>
      <c r="HG61" t="s">
        <v>5312</v>
      </c>
      <c r="HH61">
        <v>7.6487399999999997E-2</v>
      </c>
      <c r="HI61">
        <v>41</v>
      </c>
      <c r="HJ61">
        <f t="shared" ca="1" si="38"/>
        <v>0.77653399999999995</v>
      </c>
      <c r="HK61">
        <f t="shared" ca="1" si="39"/>
        <v>0.77227400000000002</v>
      </c>
      <c r="HL61">
        <f t="shared" ca="1" si="40"/>
        <v>249535</v>
      </c>
      <c r="HM61">
        <f t="shared" ca="1" si="41"/>
        <v>500689</v>
      </c>
      <c r="HN61" t="s">
        <v>777</v>
      </c>
      <c r="HO61">
        <v>667.05499999999995</v>
      </c>
      <c r="HP61" t="s">
        <v>25</v>
      </c>
      <c r="HQ61" t="s">
        <v>757</v>
      </c>
      <c r="HR61" t="s">
        <v>27</v>
      </c>
      <c r="HS61">
        <v>0.77393199999999995</v>
      </c>
      <c r="HT61" t="s">
        <v>28</v>
      </c>
      <c r="HU61">
        <v>250284</v>
      </c>
      <c r="HV61" t="s">
        <v>29</v>
      </c>
      <c r="HW61">
        <v>0.25970527222500001</v>
      </c>
      <c r="HX61" t="s">
        <v>30</v>
      </c>
      <c r="HY61">
        <v>65000</v>
      </c>
      <c r="HZ61" t="s">
        <v>923</v>
      </c>
      <c r="IA61">
        <v>65000</v>
      </c>
      <c r="IB61" t="s">
        <v>778</v>
      </c>
      <c r="IC61" t="s">
        <v>5895</v>
      </c>
      <c r="ID61" t="s">
        <v>5896</v>
      </c>
      <c r="IE61" t="s">
        <v>5897</v>
      </c>
      <c r="IF61">
        <v>7.8244400000000006E-2</v>
      </c>
    </row>
    <row r="62" spans="1:240">
      <c r="A62">
        <v>42</v>
      </c>
      <c r="B62">
        <f t="shared" ca="1" si="2"/>
        <v>0.79130800000000001</v>
      </c>
      <c r="C62">
        <f t="shared" ca="1" si="3"/>
        <v>0.79392099999999999</v>
      </c>
      <c r="D62">
        <f t="shared" ca="1" si="4"/>
        <v>250283</v>
      </c>
      <c r="E62">
        <f t="shared" ca="1" si="5"/>
        <v>500311</v>
      </c>
      <c r="F62" t="s">
        <v>782</v>
      </c>
      <c r="G62">
        <v>327.77800000000002</v>
      </c>
      <c r="H62" t="s">
        <v>25</v>
      </c>
      <c r="I62" t="s">
        <v>36</v>
      </c>
      <c r="J62" t="s">
        <v>27</v>
      </c>
      <c r="K62">
        <v>0.780891</v>
      </c>
      <c r="L62" t="s">
        <v>28</v>
      </c>
      <c r="M62">
        <v>500310</v>
      </c>
      <c r="N62" t="s">
        <v>29</v>
      </c>
      <c r="O62">
        <v>5.996280136E-3</v>
      </c>
      <c r="P62" t="s">
        <v>30</v>
      </c>
      <c r="Q62">
        <v>3000</v>
      </c>
      <c r="R62" t="s">
        <v>923</v>
      </c>
      <c r="S62">
        <v>3000</v>
      </c>
      <c r="T62" t="s">
        <v>783</v>
      </c>
      <c r="U62" t="s">
        <v>4518</v>
      </c>
      <c r="V62" t="s">
        <v>4519</v>
      </c>
      <c r="W62" t="s">
        <v>4520</v>
      </c>
      <c r="X62">
        <v>7.2557499999999997E-2</v>
      </c>
      <c r="Y62">
        <f t="shared" si="42"/>
        <v>42</v>
      </c>
      <c r="Z62">
        <f t="shared" ca="1" si="6"/>
        <v>0.77750399999999997</v>
      </c>
      <c r="AA62">
        <f t="shared" ca="1" si="7"/>
        <v>0.77597099999999997</v>
      </c>
      <c r="AB62">
        <f t="shared" ca="1" si="8"/>
        <v>250283</v>
      </c>
      <c r="AC62">
        <f t="shared" ca="1" si="9"/>
        <v>500312</v>
      </c>
      <c r="AD62" t="s">
        <v>782</v>
      </c>
      <c r="AE62">
        <v>328.76499999999999</v>
      </c>
      <c r="AF62" t="s">
        <v>25</v>
      </c>
      <c r="AG62" t="s">
        <v>36</v>
      </c>
      <c r="AH62" t="s">
        <v>27</v>
      </c>
      <c r="AI62">
        <v>0.77590499999999996</v>
      </c>
      <c r="AJ62" t="s">
        <v>28</v>
      </c>
      <c r="AK62">
        <v>505241</v>
      </c>
      <c r="AL62" t="s">
        <v>29</v>
      </c>
      <c r="AM62">
        <v>9.8962746960000007E-3</v>
      </c>
      <c r="AN62" t="s">
        <v>30</v>
      </c>
      <c r="AO62">
        <v>5000</v>
      </c>
      <c r="AP62" t="s">
        <v>923</v>
      </c>
      <c r="AQ62">
        <v>5000</v>
      </c>
      <c r="AR62" t="s">
        <v>783</v>
      </c>
      <c r="AS62" t="s">
        <v>987</v>
      </c>
      <c r="AT62" t="s">
        <v>988</v>
      </c>
      <c r="AU62" t="s">
        <v>989</v>
      </c>
      <c r="AV62">
        <v>6.9438E-2</v>
      </c>
      <c r="AW62">
        <f t="shared" si="43"/>
        <v>42</v>
      </c>
      <c r="AX62">
        <f t="shared" ca="1" si="10"/>
        <v>0.79328100000000001</v>
      </c>
      <c r="AY62">
        <f t="shared" ca="1" si="11"/>
        <v>0.76947500000000002</v>
      </c>
      <c r="AZ62">
        <f t="shared" ca="1" si="12"/>
        <v>249472</v>
      </c>
      <c r="BA62">
        <f t="shared" ca="1" si="13"/>
        <v>500313</v>
      </c>
      <c r="BB62" t="s">
        <v>782</v>
      </c>
      <c r="BC62">
        <v>334.471</v>
      </c>
      <c r="BD62" t="s">
        <v>25</v>
      </c>
      <c r="BE62" t="s">
        <v>36</v>
      </c>
      <c r="BF62" t="s">
        <v>27</v>
      </c>
      <c r="BG62">
        <v>0.77303599999999995</v>
      </c>
      <c r="BH62" t="s">
        <v>28</v>
      </c>
      <c r="BI62">
        <v>500313</v>
      </c>
      <c r="BJ62" t="s">
        <v>29</v>
      </c>
      <c r="BK62">
        <v>2.998124168E-2</v>
      </c>
      <c r="BL62" t="s">
        <v>30</v>
      </c>
      <c r="BM62">
        <v>15000</v>
      </c>
      <c r="BN62" t="s">
        <v>923</v>
      </c>
      <c r="BO62">
        <v>15000</v>
      </c>
      <c r="BP62" t="s">
        <v>783</v>
      </c>
      <c r="BQ62" t="s">
        <v>1585</v>
      </c>
      <c r="BR62" t="s">
        <v>1586</v>
      </c>
      <c r="BS62" t="s">
        <v>1587</v>
      </c>
      <c r="BT62">
        <v>6.2250899999999998E-2</v>
      </c>
      <c r="BU62">
        <f t="shared" si="44"/>
        <v>42</v>
      </c>
      <c r="BV62">
        <f t="shared" ca="1" si="14"/>
        <v>0.78406699999999996</v>
      </c>
      <c r="BW62">
        <f t="shared" ca="1" si="15"/>
        <v>0.765432</v>
      </c>
      <c r="BX62">
        <f t="shared" ca="1" si="16"/>
        <v>249311</v>
      </c>
      <c r="BY62">
        <f t="shared" ca="1" si="17"/>
        <v>503259</v>
      </c>
      <c r="BZ62" t="s">
        <v>782</v>
      </c>
      <c r="CA62">
        <v>329.46</v>
      </c>
      <c r="CB62" t="s">
        <v>25</v>
      </c>
      <c r="CC62" t="s">
        <v>36</v>
      </c>
      <c r="CD62" t="s">
        <v>27</v>
      </c>
      <c r="CE62">
        <v>0.77813299999999996</v>
      </c>
      <c r="CF62" t="s">
        <v>28</v>
      </c>
      <c r="CG62">
        <v>501291</v>
      </c>
      <c r="CH62" t="s">
        <v>29</v>
      </c>
      <c r="CI62">
        <v>4.9871218936000002E-2</v>
      </c>
      <c r="CJ62" t="s">
        <v>30</v>
      </c>
      <c r="CK62">
        <v>25000</v>
      </c>
      <c r="CL62" t="s">
        <v>923</v>
      </c>
      <c r="CM62">
        <v>25000</v>
      </c>
      <c r="CN62" t="s">
        <v>783</v>
      </c>
      <c r="CO62" t="s">
        <v>2164</v>
      </c>
      <c r="CP62" t="s">
        <v>2165</v>
      </c>
      <c r="CQ62" t="s">
        <v>2166</v>
      </c>
      <c r="CR62">
        <v>6.35883E-2</v>
      </c>
      <c r="CS62">
        <f>CS61+1</f>
        <v>42</v>
      </c>
      <c r="CT62">
        <f t="shared" ca="1" si="18"/>
        <v>0.77907000000000004</v>
      </c>
      <c r="CU62">
        <f t="shared" ca="1" si="19"/>
        <v>0.77108200000000005</v>
      </c>
      <c r="CV62">
        <f t="shared" ca="1" si="20"/>
        <v>250284</v>
      </c>
      <c r="CW62">
        <f t="shared" ca="1" si="21"/>
        <v>502414</v>
      </c>
      <c r="CX62" t="s">
        <v>782</v>
      </c>
      <c r="CY62">
        <v>329.08800000000002</v>
      </c>
      <c r="CZ62" t="s">
        <v>25</v>
      </c>
      <c r="DA62" t="s">
        <v>36</v>
      </c>
      <c r="DB62" t="s">
        <v>27</v>
      </c>
      <c r="DC62">
        <v>0.77987600000000001</v>
      </c>
      <c r="DD62" t="s">
        <v>28</v>
      </c>
      <c r="DE62">
        <v>499617</v>
      </c>
      <c r="DF62" t="s">
        <v>29</v>
      </c>
      <c r="DG62">
        <v>7.0053690784000006E-2</v>
      </c>
      <c r="DH62" t="s">
        <v>30</v>
      </c>
      <c r="DI62">
        <v>35000</v>
      </c>
      <c r="DJ62" t="s">
        <v>923</v>
      </c>
      <c r="DK62">
        <v>35000</v>
      </c>
      <c r="DL62" t="s">
        <v>783</v>
      </c>
      <c r="DM62" t="s">
        <v>2758</v>
      </c>
      <c r="DN62" t="s">
        <v>2759</v>
      </c>
      <c r="DO62" t="s">
        <v>2760</v>
      </c>
      <c r="DP62">
        <v>6.0616499999999997E-2</v>
      </c>
      <c r="DQ62">
        <v>42</v>
      </c>
      <c r="DR62">
        <f t="shared" ca="1" si="22"/>
        <v>0.77465700000000004</v>
      </c>
      <c r="DS62">
        <f t="shared" ca="1" si="23"/>
        <v>0.77068899999999996</v>
      </c>
      <c r="DT62">
        <f t="shared" ca="1" si="24"/>
        <v>250555</v>
      </c>
      <c r="DU62">
        <f t="shared" ca="1" si="25"/>
        <v>501400</v>
      </c>
      <c r="DV62" t="s">
        <v>782</v>
      </c>
      <c r="DW62">
        <v>329.173</v>
      </c>
      <c r="DX62" t="s">
        <v>25</v>
      </c>
      <c r="DY62" t="s">
        <v>36</v>
      </c>
      <c r="DZ62" t="s">
        <v>27</v>
      </c>
      <c r="EA62">
        <v>0.77965399999999996</v>
      </c>
      <c r="EB62" t="s">
        <v>28</v>
      </c>
      <c r="EC62">
        <v>499771</v>
      </c>
      <c r="ED62" t="s">
        <v>29</v>
      </c>
      <c r="EE62">
        <v>9.0041162903999994E-2</v>
      </c>
      <c r="EF62" t="s">
        <v>30</v>
      </c>
      <c r="EG62">
        <v>45000</v>
      </c>
      <c r="EH62" t="s">
        <v>923</v>
      </c>
      <c r="EI62">
        <v>45000</v>
      </c>
      <c r="EJ62" t="s">
        <v>783</v>
      </c>
      <c r="EK62" t="s">
        <v>3345</v>
      </c>
      <c r="EL62" t="s">
        <v>3346</v>
      </c>
      <c r="EM62" t="s">
        <v>3347</v>
      </c>
      <c r="EN62">
        <v>6.4070600000000005E-2</v>
      </c>
      <c r="EO62">
        <v>42</v>
      </c>
      <c r="EP62">
        <f t="shared" ca="1" si="26"/>
        <v>0.78043899999999999</v>
      </c>
      <c r="EQ62">
        <f t="shared" ca="1" si="27"/>
        <v>0.77253499999999997</v>
      </c>
      <c r="ER62">
        <f t="shared" ca="1" si="28"/>
        <v>250284</v>
      </c>
      <c r="ES62">
        <f t="shared" ca="1" si="29"/>
        <v>501202</v>
      </c>
      <c r="ET62" t="s">
        <v>782</v>
      </c>
      <c r="EU62">
        <v>330.387</v>
      </c>
      <c r="EV62" t="s">
        <v>25</v>
      </c>
      <c r="EW62" t="s">
        <v>36</v>
      </c>
      <c r="EX62" t="s">
        <v>27</v>
      </c>
      <c r="EY62">
        <v>0.77814399999999995</v>
      </c>
      <c r="EZ62" t="s">
        <v>28</v>
      </c>
      <c r="FA62">
        <v>499870</v>
      </c>
      <c r="FB62" t="s">
        <v>29</v>
      </c>
      <c r="FC62">
        <v>0.110028635024</v>
      </c>
      <c r="FD62" t="s">
        <v>30</v>
      </c>
      <c r="FE62">
        <v>55000</v>
      </c>
      <c r="FF62" t="s">
        <v>923</v>
      </c>
      <c r="FG62">
        <v>55000</v>
      </c>
      <c r="FH62" t="s">
        <v>783</v>
      </c>
      <c r="FI62" t="s">
        <v>2892</v>
      </c>
      <c r="FJ62" t="s">
        <v>3932</v>
      </c>
      <c r="FK62" t="s">
        <v>3933</v>
      </c>
      <c r="FL62">
        <v>6.4048999999999995E-2</v>
      </c>
      <c r="FM62">
        <v>42</v>
      </c>
      <c r="FN62">
        <f t="shared" ca="1" si="30"/>
        <v>0.73860599999999998</v>
      </c>
      <c r="FO62">
        <f t="shared" ca="1" si="31"/>
        <v>0.75595199999999996</v>
      </c>
      <c r="FP62">
        <f t="shared" ca="1" si="32"/>
        <v>250281</v>
      </c>
      <c r="FQ62">
        <f t="shared" ca="1" si="33"/>
        <v>500309</v>
      </c>
      <c r="FR62" t="s">
        <v>782</v>
      </c>
      <c r="FS62">
        <v>339.58600000000001</v>
      </c>
      <c r="FT62" t="s">
        <v>25</v>
      </c>
      <c r="FU62" t="s">
        <v>36</v>
      </c>
      <c r="FV62" t="s">
        <v>27</v>
      </c>
      <c r="FW62">
        <v>0.76719899999999996</v>
      </c>
      <c r="FX62" t="s">
        <v>28</v>
      </c>
      <c r="FY62">
        <v>500304</v>
      </c>
      <c r="FZ62" t="s">
        <v>29</v>
      </c>
      <c r="GA62">
        <v>1.9987857120000001E-3</v>
      </c>
      <c r="GB62" t="s">
        <v>30</v>
      </c>
      <c r="GC62">
        <v>1000</v>
      </c>
      <c r="GD62" t="s">
        <v>923</v>
      </c>
      <c r="GE62">
        <v>1000</v>
      </c>
      <c r="GF62" t="s">
        <v>783</v>
      </c>
      <c r="GG62" t="s">
        <v>5110</v>
      </c>
      <c r="GH62" t="s">
        <v>5111</v>
      </c>
      <c r="GI62" t="s">
        <v>5112</v>
      </c>
      <c r="GJ62">
        <v>8.2424700000000004E-2</v>
      </c>
      <c r="GK62">
        <v>42</v>
      </c>
      <c r="GL62">
        <f t="shared" ca="1" si="34"/>
        <v>0.79040699999999997</v>
      </c>
      <c r="GM62">
        <f t="shared" ca="1" si="35"/>
        <v>0.76822500000000005</v>
      </c>
      <c r="GN62">
        <f t="shared" ca="1" si="36"/>
        <v>249674</v>
      </c>
      <c r="GO62">
        <f t="shared" ca="1" si="37"/>
        <v>499095</v>
      </c>
      <c r="GP62" t="s">
        <v>782</v>
      </c>
      <c r="GQ62">
        <v>334.90800000000002</v>
      </c>
      <c r="GR62" t="s">
        <v>25</v>
      </c>
      <c r="GS62" t="s">
        <v>36</v>
      </c>
      <c r="GT62" t="s">
        <v>27</v>
      </c>
      <c r="GU62">
        <v>0.77158899999999997</v>
      </c>
      <c r="GV62" t="s">
        <v>28</v>
      </c>
      <c r="GW62">
        <v>501536</v>
      </c>
      <c r="GX62" t="s">
        <v>29</v>
      </c>
      <c r="GY62">
        <v>1.9938755688E-2</v>
      </c>
      <c r="GZ62" t="s">
        <v>30</v>
      </c>
      <c r="HA62">
        <v>10000</v>
      </c>
      <c r="HB62" t="s">
        <v>923</v>
      </c>
      <c r="HC62">
        <v>10000</v>
      </c>
      <c r="HD62" t="s">
        <v>783</v>
      </c>
      <c r="HE62" t="s">
        <v>5313</v>
      </c>
      <c r="HF62" t="s">
        <v>5314</v>
      </c>
      <c r="HG62" t="s">
        <v>5315</v>
      </c>
      <c r="HH62">
        <v>6.38542E-2</v>
      </c>
      <c r="HI62">
        <v>42</v>
      </c>
      <c r="HJ62">
        <f t="shared" ca="1" si="38"/>
        <v>0.77819700000000003</v>
      </c>
      <c r="HK62">
        <f t="shared" ca="1" si="39"/>
        <v>0.77283199999999996</v>
      </c>
      <c r="HL62">
        <f t="shared" ca="1" si="40"/>
        <v>250660</v>
      </c>
      <c r="HM62">
        <f t="shared" ca="1" si="41"/>
        <v>502198</v>
      </c>
      <c r="HN62" t="s">
        <v>782</v>
      </c>
      <c r="HO62">
        <v>331.10599999999999</v>
      </c>
      <c r="HP62" t="s">
        <v>25</v>
      </c>
      <c r="HQ62" t="s">
        <v>36</v>
      </c>
      <c r="HR62" t="s">
        <v>27</v>
      </c>
      <c r="HS62">
        <v>0.77811900000000001</v>
      </c>
      <c r="HT62" t="s">
        <v>28</v>
      </c>
      <c r="HU62">
        <v>498816</v>
      </c>
      <c r="HV62" t="s">
        <v>29</v>
      </c>
      <c r="HW62">
        <v>0.130308606736</v>
      </c>
      <c r="HX62" t="s">
        <v>30</v>
      </c>
      <c r="HY62">
        <v>65000</v>
      </c>
      <c r="HZ62" t="s">
        <v>923</v>
      </c>
      <c r="IA62">
        <v>65000</v>
      </c>
      <c r="IB62" t="s">
        <v>783</v>
      </c>
      <c r="IC62" t="s">
        <v>5898</v>
      </c>
      <c r="ID62" t="s">
        <v>5899</v>
      </c>
      <c r="IE62" t="s">
        <v>5900</v>
      </c>
      <c r="IF62">
        <v>6.3032199999999997E-2</v>
      </c>
    </row>
    <row r="63" spans="1:240">
      <c r="A63">
        <v>43</v>
      </c>
      <c r="B63">
        <f t="shared" ca="1" si="2"/>
        <v>0.78711100000000001</v>
      </c>
      <c r="C63">
        <f t="shared" ca="1" si="3"/>
        <v>0.78500700000000001</v>
      </c>
      <c r="D63">
        <f t="shared" ca="1" si="4"/>
        <v>250283</v>
      </c>
      <c r="E63">
        <f t="shared" ca="1" si="5"/>
        <v>492306</v>
      </c>
      <c r="F63" t="s">
        <v>787</v>
      </c>
      <c r="G63">
        <v>659.73</v>
      </c>
      <c r="H63" t="s">
        <v>25</v>
      </c>
      <c r="I63" t="s">
        <v>757</v>
      </c>
      <c r="J63" t="s">
        <v>27</v>
      </c>
      <c r="K63">
        <v>0.77186500000000002</v>
      </c>
      <c r="L63" t="s">
        <v>28</v>
      </c>
      <c r="M63">
        <v>254420</v>
      </c>
      <c r="N63" t="s">
        <v>29</v>
      </c>
      <c r="O63">
        <v>1.1791543664999999E-2</v>
      </c>
      <c r="P63" t="s">
        <v>30</v>
      </c>
      <c r="Q63">
        <v>3000</v>
      </c>
      <c r="R63" t="s">
        <v>923</v>
      </c>
      <c r="S63">
        <v>3000</v>
      </c>
      <c r="T63" t="s">
        <v>788</v>
      </c>
      <c r="U63" t="s">
        <v>4515</v>
      </c>
      <c r="V63" t="s">
        <v>4516</v>
      </c>
      <c r="W63" t="s">
        <v>4517</v>
      </c>
      <c r="X63">
        <v>5.7194700000000001E-2</v>
      </c>
      <c r="Y63">
        <f t="shared" si="42"/>
        <v>43</v>
      </c>
      <c r="Z63">
        <f t="shared" ca="1" si="6"/>
        <v>0.76555899999999999</v>
      </c>
      <c r="AA63">
        <f t="shared" ca="1" si="7"/>
        <v>0.79138200000000003</v>
      </c>
      <c r="AB63">
        <f t="shared" ca="1" si="8"/>
        <v>250283</v>
      </c>
      <c r="AC63">
        <f t="shared" ca="1" si="9"/>
        <v>490737</v>
      </c>
      <c r="AD63" t="s">
        <v>787</v>
      </c>
      <c r="AE63">
        <v>658.476</v>
      </c>
      <c r="AF63" t="s">
        <v>25</v>
      </c>
      <c r="AG63" t="s">
        <v>757</v>
      </c>
      <c r="AH63" t="s">
        <v>27</v>
      </c>
      <c r="AI63">
        <v>0.77895800000000004</v>
      </c>
      <c r="AJ63" t="s">
        <v>28</v>
      </c>
      <c r="AK63">
        <v>250283</v>
      </c>
      <c r="AL63" t="s">
        <v>29</v>
      </c>
      <c r="AM63">
        <v>1.9977374324999998E-2</v>
      </c>
      <c r="AN63" t="s">
        <v>30</v>
      </c>
      <c r="AO63">
        <v>5000</v>
      </c>
      <c r="AP63" t="s">
        <v>923</v>
      </c>
      <c r="AQ63">
        <v>5000</v>
      </c>
      <c r="AR63" t="s">
        <v>788</v>
      </c>
      <c r="AS63" t="s">
        <v>984</v>
      </c>
      <c r="AT63" t="s">
        <v>985</v>
      </c>
      <c r="AU63" t="s">
        <v>986</v>
      </c>
      <c r="AV63">
        <v>6.74704E-2</v>
      </c>
      <c r="AW63">
        <f t="shared" si="43"/>
        <v>43</v>
      </c>
      <c r="AX63">
        <f t="shared" ca="1" si="10"/>
        <v>0.784493</v>
      </c>
      <c r="AY63">
        <f t="shared" ca="1" si="11"/>
        <v>0.75218300000000005</v>
      </c>
      <c r="AZ63">
        <f t="shared" ca="1" si="12"/>
        <v>247865</v>
      </c>
      <c r="BA63">
        <f t="shared" ca="1" si="13"/>
        <v>500313</v>
      </c>
      <c r="BB63" t="s">
        <v>787</v>
      </c>
      <c r="BC63">
        <v>647.71199999999999</v>
      </c>
      <c r="BD63" t="s">
        <v>25</v>
      </c>
      <c r="BE63" t="s">
        <v>757</v>
      </c>
      <c r="BF63" t="s">
        <v>27</v>
      </c>
      <c r="BG63">
        <v>0.78795400000000004</v>
      </c>
      <c r="BH63" t="s">
        <v>28</v>
      </c>
      <c r="BI63">
        <v>248666</v>
      </c>
      <c r="BJ63" t="s">
        <v>29</v>
      </c>
      <c r="BK63">
        <v>6.0321825434999997E-2</v>
      </c>
      <c r="BL63" t="s">
        <v>30</v>
      </c>
      <c r="BM63">
        <v>15000</v>
      </c>
      <c r="BN63" t="s">
        <v>923</v>
      </c>
      <c r="BO63">
        <v>15000</v>
      </c>
      <c r="BP63" t="s">
        <v>788</v>
      </c>
      <c r="BQ63" t="s">
        <v>1582</v>
      </c>
      <c r="BR63" t="s">
        <v>1583</v>
      </c>
      <c r="BS63" t="s">
        <v>1584</v>
      </c>
      <c r="BT63">
        <v>6.4897200000000002E-2</v>
      </c>
      <c r="BU63">
        <f t="shared" si="44"/>
        <v>43</v>
      </c>
      <c r="BV63">
        <f t="shared" ca="1" si="14"/>
        <v>0.78483000000000003</v>
      </c>
      <c r="BW63">
        <f t="shared" ca="1" si="15"/>
        <v>0.78045200000000003</v>
      </c>
      <c r="BX63">
        <f t="shared" ca="1" si="16"/>
        <v>249796</v>
      </c>
      <c r="BY63">
        <f t="shared" ca="1" si="17"/>
        <v>498368</v>
      </c>
      <c r="BZ63" t="s">
        <v>787</v>
      </c>
      <c r="CA63">
        <v>664.33399999999995</v>
      </c>
      <c r="CB63" t="s">
        <v>25</v>
      </c>
      <c r="CC63" t="s">
        <v>757</v>
      </c>
      <c r="CD63" t="s">
        <v>27</v>
      </c>
      <c r="CE63">
        <v>0.77627199999999996</v>
      </c>
      <c r="CF63" t="s">
        <v>28</v>
      </c>
      <c r="CG63">
        <v>249796</v>
      </c>
      <c r="CH63" t="s">
        <v>29</v>
      </c>
      <c r="CI63">
        <v>0.10008157435499999</v>
      </c>
      <c r="CJ63" t="s">
        <v>30</v>
      </c>
      <c r="CK63">
        <v>25000</v>
      </c>
      <c r="CL63" t="s">
        <v>923</v>
      </c>
      <c r="CM63">
        <v>25000</v>
      </c>
      <c r="CN63" t="s">
        <v>788</v>
      </c>
      <c r="CO63" t="s">
        <v>2161</v>
      </c>
      <c r="CP63" t="s">
        <v>2162</v>
      </c>
      <c r="CQ63" t="s">
        <v>2163</v>
      </c>
      <c r="CR63">
        <v>6.9114900000000007E-2</v>
      </c>
      <c r="CS63">
        <f t="shared" ref="CS63:CS72" si="46">CS62+1</f>
        <v>43</v>
      </c>
      <c r="CT63">
        <f t="shared" ca="1" si="18"/>
        <v>0.78282600000000002</v>
      </c>
      <c r="CU63">
        <f t="shared" ca="1" si="19"/>
        <v>0.77883800000000003</v>
      </c>
      <c r="CV63">
        <f t="shared" ca="1" si="20"/>
        <v>250284</v>
      </c>
      <c r="CW63">
        <f t="shared" ca="1" si="21"/>
        <v>496851</v>
      </c>
      <c r="CX63" t="s">
        <v>787</v>
      </c>
      <c r="CY63">
        <v>667.22400000000005</v>
      </c>
      <c r="CZ63" t="s">
        <v>25</v>
      </c>
      <c r="DA63" t="s">
        <v>757</v>
      </c>
      <c r="DB63" t="s">
        <v>27</v>
      </c>
      <c r="DC63">
        <v>0.77437299999999998</v>
      </c>
      <c r="DD63" t="s">
        <v>28</v>
      </c>
      <c r="DE63">
        <v>249935</v>
      </c>
      <c r="DF63" t="s">
        <v>29</v>
      </c>
      <c r="DG63">
        <v>0.14003622400499999</v>
      </c>
      <c r="DH63" t="s">
        <v>30</v>
      </c>
      <c r="DI63">
        <v>35000</v>
      </c>
      <c r="DJ63" t="s">
        <v>923</v>
      </c>
      <c r="DK63">
        <v>35000</v>
      </c>
      <c r="DL63" t="s">
        <v>788</v>
      </c>
      <c r="DM63" t="s">
        <v>2755</v>
      </c>
      <c r="DN63" t="s">
        <v>2756</v>
      </c>
      <c r="DO63" t="s">
        <v>2757</v>
      </c>
      <c r="DP63">
        <v>7.4980500000000005E-2</v>
      </c>
      <c r="DQ63">
        <v>43</v>
      </c>
      <c r="DR63">
        <f t="shared" ca="1" si="22"/>
        <v>0.78131300000000004</v>
      </c>
      <c r="DS63">
        <f t="shared" ca="1" si="23"/>
        <v>0.77754000000000001</v>
      </c>
      <c r="DT63">
        <f t="shared" ca="1" si="24"/>
        <v>250555</v>
      </c>
      <c r="DU63">
        <f t="shared" ca="1" si="25"/>
        <v>497616</v>
      </c>
      <c r="DV63" t="s">
        <v>787</v>
      </c>
      <c r="DW63">
        <v>663.88300000000004</v>
      </c>
      <c r="DX63" t="s">
        <v>25</v>
      </c>
      <c r="DY63" t="s">
        <v>757</v>
      </c>
      <c r="DZ63" t="s">
        <v>27</v>
      </c>
      <c r="EA63">
        <v>0.77451700000000001</v>
      </c>
      <c r="EB63" t="s">
        <v>28</v>
      </c>
      <c r="EC63">
        <v>251100</v>
      </c>
      <c r="ED63" t="s">
        <v>29</v>
      </c>
      <c r="EE63">
        <v>0.17921127073500001</v>
      </c>
      <c r="EF63" t="s">
        <v>30</v>
      </c>
      <c r="EG63">
        <v>45000</v>
      </c>
      <c r="EH63" t="s">
        <v>923</v>
      </c>
      <c r="EI63">
        <v>45000</v>
      </c>
      <c r="EJ63" t="s">
        <v>788</v>
      </c>
      <c r="EK63" t="s">
        <v>3342</v>
      </c>
      <c r="EL63" t="s">
        <v>3343</v>
      </c>
      <c r="EM63" t="s">
        <v>3344</v>
      </c>
      <c r="EN63">
        <v>7.6097399999999996E-2</v>
      </c>
      <c r="EO63">
        <v>43</v>
      </c>
      <c r="EP63">
        <f t="shared" ca="1" si="26"/>
        <v>0.785107</v>
      </c>
      <c r="EQ63">
        <f t="shared" ca="1" si="27"/>
        <v>0.77903999999999995</v>
      </c>
      <c r="ER63">
        <f t="shared" ca="1" si="28"/>
        <v>250506</v>
      </c>
      <c r="ES63">
        <f t="shared" ca="1" si="29"/>
        <v>498545</v>
      </c>
      <c r="ET63" t="s">
        <v>787</v>
      </c>
      <c r="EU63">
        <v>665.61500000000001</v>
      </c>
      <c r="EV63" t="s">
        <v>25</v>
      </c>
      <c r="EW63" t="s">
        <v>757</v>
      </c>
      <c r="EX63" t="s">
        <v>27</v>
      </c>
      <c r="EY63">
        <v>0.77545600000000003</v>
      </c>
      <c r="EZ63" t="s">
        <v>28</v>
      </c>
      <c r="FA63">
        <v>249841</v>
      </c>
      <c r="FB63" t="s">
        <v>29</v>
      </c>
      <c r="FC63">
        <v>0.220140424035</v>
      </c>
      <c r="FD63" t="s">
        <v>30</v>
      </c>
      <c r="FE63">
        <v>55000</v>
      </c>
      <c r="FF63" t="s">
        <v>923</v>
      </c>
      <c r="FG63">
        <v>55000</v>
      </c>
      <c r="FH63" t="s">
        <v>788</v>
      </c>
      <c r="FI63" t="s">
        <v>3929</v>
      </c>
      <c r="FJ63" t="s">
        <v>3930</v>
      </c>
      <c r="FK63" t="s">
        <v>3931</v>
      </c>
      <c r="FL63">
        <v>7.5909099999999993E-2</v>
      </c>
      <c r="FM63">
        <v>43</v>
      </c>
      <c r="FN63">
        <f t="shared" ca="1" si="30"/>
        <v>0.773173</v>
      </c>
      <c r="FO63">
        <f t="shared" ca="1" si="31"/>
        <v>0.78094300000000005</v>
      </c>
      <c r="FP63">
        <f t="shared" ca="1" si="32"/>
        <v>250281</v>
      </c>
      <c r="FQ63">
        <f t="shared" ca="1" si="33"/>
        <v>500305</v>
      </c>
      <c r="FR63" t="s">
        <v>787</v>
      </c>
      <c r="FS63">
        <v>727.93299999999999</v>
      </c>
      <c r="FT63" t="s">
        <v>25</v>
      </c>
      <c r="FU63" t="s">
        <v>757</v>
      </c>
      <c r="FV63" t="s">
        <v>27</v>
      </c>
      <c r="FW63">
        <v>0.74086799999999997</v>
      </c>
      <c r="FX63" t="s">
        <v>28</v>
      </c>
      <c r="FY63">
        <v>250281</v>
      </c>
      <c r="FZ63" t="s">
        <v>29</v>
      </c>
      <c r="GA63">
        <v>3.9955144649999998E-3</v>
      </c>
      <c r="GB63" t="s">
        <v>30</v>
      </c>
      <c r="GC63">
        <v>1000</v>
      </c>
      <c r="GD63" t="s">
        <v>923</v>
      </c>
      <c r="GE63">
        <v>1000</v>
      </c>
      <c r="GF63" t="s">
        <v>788</v>
      </c>
      <c r="GG63" t="s">
        <v>5107</v>
      </c>
      <c r="GH63" t="s">
        <v>5108</v>
      </c>
      <c r="GI63" t="s">
        <v>5109</v>
      </c>
      <c r="GJ63">
        <v>0.106071</v>
      </c>
      <c r="GK63">
        <v>43</v>
      </c>
      <c r="GL63">
        <f t="shared" ca="1" si="34"/>
        <v>0.78742400000000001</v>
      </c>
      <c r="GM63">
        <f t="shared" ca="1" si="35"/>
        <v>0.75140499999999999</v>
      </c>
      <c r="GN63">
        <f t="shared" ca="1" si="36"/>
        <v>248465</v>
      </c>
      <c r="GO63">
        <f t="shared" ca="1" si="37"/>
        <v>501536</v>
      </c>
      <c r="GP63" t="s">
        <v>787</v>
      </c>
      <c r="GQ63">
        <v>626.524</v>
      </c>
      <c r="GR63" t="s">
        <v>25</v>
      </c>
      <c r="GS63" t="s">
        <v>757</v>
      </c>
      <c r="GT63" t="s">
        <v>27</v>
      </c>
      <c r="GU63">
        <v>0.79564699999999999</v>
      </c>
      <c r="GV63" t="s">
        <v>28</v>
      </c>
      <c r="GW63">
        <v>252128</v>
      </c>
      <c r="GX63" t="s">
        <v>29</v>
      </c>
      <c r="GY63">
        <v>3.9662348054999998E-2</v>
      </c>
      <c r="GZ63" t="s">
        <v>30</v>
      </c>
      <c r="HA63">
        <v>10000</v>
      </c>
      <c r="HB63" t="s">
        <v>923</v>
      </c>
      <c r="HC63">
        <v>10000</v>
      </c>
      <c r="HD63" t="s">
        <v>788</v>
      </c>
      <c r="HE63" t="s">
        <v>5310</v>
      </c>
      <c r="HF63" t="s">
        <v>5311</v>
      </c>
      <c r="HG63" t="s">
        <v>5312</v>
      </c>
      <c r="HH63">
        <v>7.6487399999999997E-2</v>
      </c>
      <c r="HI63">
        <v>43</v>
      </c>
      <c r="HJ63">
        <f t="shared" ca="1" si="38"/>
        <v>0.77935200000000004</v>
      </c>
      <c r="HK63">
        <f t="shared" ca="1" si="39"/>
        <v>0.77850399999999997</v>
      </c>
      <c r="HL63">
        <f t="shared" ca="1" si="40"/>
        <v>251416</v>
      </c>
      <c r="HM63">
        <f t="shared" ca="1" si="41"/>
        <v>499189</v>
      </c>
      <c r="HN63" t="s">
        <v>787</v>
      </c>
      <c r="HO63">
        <v>667.05499999999995</v>
      </c>
      <c r="HP63" t="s">
        <v>25</v>
      </c>
      <c r="HQ63" t="s">
        <v>757</v>
      </c>
      <c r="HR63" t="s">
        <v>27</v>
      </c>
      <c r="HS63">
        <v>0.77393199999999995</v>
      </c>
      <c r="HT63" t="s">
        <v>28</v>
      </c>
      <c r="HU63">
        <v>250284</v>
      </c>
      <c r="HV63" t="s">
        <v>29</v>
      </c>
      <c r="HW63">
        <v>0.25970527222500001</v>
      </c>
      <c r="HX63" t="s">
        <v>30</v>
      </c>
      <c r="HY63">
        <v>65000</v>
      </c>
      <c r="HZ63" t="s">
        <v>923</v>
      </c>
      <c r="IA63">
        <v>65000</v>
      </c>
      <c r="IB63" t="s">
        <v>788</v>
      </c>
      <c r="IC63" t="s">
        <v>5895</v>
      </c>
      <c r="ID63" t="s">
        <v>5896</v>
      </c>
      <c r="IE63" t="s">
        <v>5897</v>
      </c>
      <c r="IF63">
        <v>7.8244400000000006E-2</v>
      </c>
    </row>
    <row r="64" spans="1:240">
      <c r="A64">
        <v>44</v>
      </c>
      <c r="B64">
        <f t="shared" ca="1" si="2"/>
        <v>0.76597199999999999</v>
      </c>
      <c r="C64">
        <f t="shared" ca="1" si="3"/>
        <v>0.80357800000000001</v>
      </c>
      <c r="D64">
        <f t="shared" ca="1" si="4"/>
        <v>250283</v>
      </c>
      <c r="E64">
        <f t="shared" ca="1" si="5"/>
        <v>500310</v>
      </c>
      <c r="F64" t="s">
        <v>787</v>
      </c>
      <c r="G64">
        <v>327.77800000000002</v>
      </c>
      <c r="H64" t="s">
        <v>25</v>
      </c>
      <c r="I64" t="s">
        <v>36</v>
      </c>
      <c r="J64" t="s">
        <v>27</v>
      </c>
      <c r="K64">
        <v>0.780891</v>
      </c>
      <c r="L64" t="s">
        <v>28</v>
      </c>
      <c r="M64">
        <v>500310</v>
      </c>
      <c r="N64" t="s">
        <v>29</v>
      </c>
      <c r="O64">
        <v>5.996280136E-3</v>
      </c>
      <c r="P64" t="s">
        <v>30</v>
      </c>
      <c r="Q64">
        <v>3000</v>
      </c>
      <c r="R64" t="s">
        <v>923</v>
      </c>
      <c r="S64">
        <v>3000</v>
      </c>
      <c r="T64" t="s">
        <v>783</v>
      </c>
      <c r="U64" t="s">
        <v>4518</v>
      </c>
      <c r="V64" t="s">
        <v>4519</v>
      </c>
      <c r="W64" t="s">
        <v>4520</v>
      </c>
      <c r="X64">
        <v>7.2557499999999997E-2</v>
      </c>
      <c r="Y64">
        <f t="shared" si="42"/>
        <v>44</v>
      </c>
      <c r="Z64">
        <f t="shared" ca="1" si="6"/>
        <v>0.783223</v>
      </c>
      <c r="AA64">
        <f t="shared" ca="1" si="7"/>
        <v>0.80354499999999995</v>
      </c>
      <c r="AB64">
        <f t="shared" ca="1" si="8"/>
        <v>247865</v>
      </c>
      <c r="AC64">
        <f t="shared" ca="1" si="9"/>
        <v>500311</v>
      </c>
      <c r="AD64" t="s">
        <v>787</v>
      </c>
      <c r="AE64">
        <v>328.76499999999999</v>
      </c>
      <c r="AF64" t="s">
        <v>25</v>
      </c>
      <c r="AG64" t="s">
        <v>36</v>
      </c>
      <c r="AH64" t="s">
        <v>27</v>
      </c>
      <c r="AI64">
        <v>0.77590499999999996</v>
      </c>
      <c r="AJ64" t="s">
        <v>28</v>
      </c>
      <c r="AK64">
        <v>505241</v>
      </c>
      <c r="AL64" t="s">
        <v>29</v>
      </c>
      <c r="AM64">
        <v>9.8962746960000007E-3</v>
      </c>
      <c r="AN64" t="s">
        <v>30</v>
      </c>
      <c r="AO64">
        <v>5000</v>
      </c>
      <c r="AP64" t="s">
        <v>923</v>
      </c>
      <c r="AQ64">
        <v>5000</v>
      </c>
      <c r="AR64" t="s">
        <v>783</v>
      </c>
      <c r="AS64" t="s">
        <v>987</v>
      </c>
      <c r="AT64" t="s">
        <v>988</v>
      </c>
      <c r="AU64" t="s">
        <v>989</v>
      </c>
      <c r="AV64">
        <v>6.9438E-2</v>
      </c>
      <c r="AW64">
        <f t="shared" si="43"/>
        <v>44</v>
      </c>
      <c r="AX64">
        <f t="shared" ca="1" si="10"/>
        <v>0.76720100000000002</v>
      </c>
      <c r="AY64">
        <f t="shared" ca="1" si="11"/>
        <v>0.77076500000000003</v>
      </c>
      <c r="AZ64">
        <f t="shared" ca="1" si="12"/>
        <v>248666</v>
      </c>
      <c r="BA64">
        <f t="shared" ca="1" si="13"/>
        <v>501945</v>
      </c>
      <c r="BB64" t="s">
        <v>787</v>
      </c>
      <c r="BC64">
        <v>334.471</v>
      </c>
      <c r="BD64" t="s">
        <v>25</v>
      </c>
      <c r="BE64" t="s">
        <v>36</v>
      </c>
      <c r="BF64" t="s">
        <v>27</v>
      </c>
      <c r="BG64">
        <v>0.77303599999999995</v>
      </c>
      <c r="BH64" t="s">
        <v>28</v>
      </c>
      <c r="BI64">
        <v>500313</v>
      </c>
      <c r="BJ64" t="s">
        <v>29</v>
      </c>
      <c r="BK64">
        <v>2.998124168E-2</v>
      </c>
      <c r="BL64" t="s">
        <v>30</v>
      </c>
      <c r="BM64">
        <v>15000</v>
      </c>
      <c r="BN64" t="s">
        <v>923</v>
      </c>
      <c r="BO64">
        <v>15000</v>
      </c>
      <c r="BP64" t="s">
        <v>783</v>
      </c>
      <c r="BQ64" t="s">
        <v>1585</v>
      </c>
      <c r="BR64" t="s">
        <v>1586</v>
      </c>
      <c r="BS64" t="s">
        <v>1587</v>
      </c>
      <c r="BT64">
        <v>6.2250899999999998E-2</v>
      </c>
      <c r="BU64">
        <f t="shared" si="44"/>
        <v>44</v>
      </c>
      <c r="BV64">
        <f t="shared" ca="1" si="14"/>
        <v>0.77010500000000004</v>
      </c>
      <c r="BW64">
        <f t="shared" ca="1" si="15"/>
        <v>0.78446400000000005</v>
      </c>
      <c r="BX64">
        <f t="shared" ca="1" si="16"/>
        <v>250284</v>
      </c>
      <c r="BY64">
        <f t="shared" ca="1" si="17"/>
        <v>498368</v>
      </c>
      <c r="BZ64" t="s">
        <v>787</v>
      </c>
      <c r="CA64">
        <v>329.46</v>
      </c>
      <c r="CB64" t="s">
        <v>25</v>
      </c>
      <c r="CC64" t="s">
        <v>36</v>
      </c>
      <c r="CD64" t="s">
        <v>27</v>
      </c>
      <c r="CE64">
        <v>0.77813299999999996</v>
      </c>
      <c r="CF64" t="s">
        <v>28</v>
      </c>
      <c r="CG64">
        <v>501291</v>
      </c>
      <c r="CH64" t="s">
        <v>29</v>
      </c>
      <c r="CI64">
        <v>4.9871218936000002E-2</v>
      </c>
      <c r="CJ64" t="s">
        <v>30</v>
      </c>
      <c r="CK64">
        <v>25000</v>
      </c>
      <c r="CL64" t="s">
        <v>923</v>
      </c>
      <c r="CM64">
        <v>25000</v>
      </c>
      <c r="CN64" t="s">
        <v>783</v>
      </c>
      <c r="CO64" t="s">
        <v>2164</v>
      </c>
      <c r="CP64" t="s">
        <v>2165</v>
      </c>
      <c r="CQ64" t="s">
        <v>2166</v>
      </c>
      <c r="CR64">
        <v>6.35883E-2</v>
      </c>
      <c r="CS64">
        <f t="shared" si="46"/>
        <v>44</v>
      </c>
      <c r="CT64">
        <f t="shared" ca="1" si="18"/>
        <v>0.77034899999999995</v>
      </c>
      <c r="CU64">
        <f t="shared" ca="1" si="19"/>
        <v>0.78627400000000003</v>
      </c>
      <c r="CV64">
        <f t="shared" ca="1" si="20"/>
        <v>250983</v>
      </c>
      <c r="CW64">
        <f t="shared" ca="1" si="21"/>
        <v>498230</v>
      </c>
      <c r="CX64" t="s">
        <v>787</v>
      </c>
      <c r="CY64">
        <v>329.08800000000002</v>
      </c>
      <c r="CZ64" t="s">
        <v>25</v>
      </c>
      <c r="DA64" t="s">
        <v>36</v>
      </c>
      <c r="DB64" t="s">
        <v>27</v>
      </c>
      <c r="DC64">
        <v>0.77987600000000001</v>
      </c>
      <c r="DD64" t="s">
        <v>28</v>
      </c>
      <c r="DE64">
        <v>499617</v>
      </c>
      <c r="DF64" t="s">
        <v>29</v>
      </c>
      <c r="DG64">
        <v>7.0053690784000006E-2</v>
      </c>
      <c r="DH64" t="s">
        <v>30</v>
      </c>
      <c r="DI64">
        <v>35000</v>
      </c>
      <c r="DJ64" t="s">
        <v>923</v>
      </c>
      <c r="DK64">
        <v>35000</v>
      </c>
      <c r="DL64" t="s">
        <v>783</v>
      </c>
      <c r="DM64" t="s">
        <v>2758</v>
      </c>
      <c r="DN64" t="s">
        <v>2759</v>
      </c>
      <c r="DO64" t="s">
        <v>2760</v>
      </c>
      <c r="DP64">
        <v>6.0616499999999997E-2</v>
      </c>
      <c r="DQ64">
        <v>44</v>
      </c>
      <c r="DR64">
        <f t="shared" ca="1" si="22"/>
        <v>0.76999099999999998</v>
      </c>
      <c r="DS64">
        <f t="shared" ca="1" si="23"/>
        <v>0.78199399999999997</v>
      </c>
      <c r="DT64">
        <f t="shared" ca="1" si="24"/>
        <v>250284</v>
      </c>
      <c r="DU64">
        <f t="shared" ca="1" si="25"/>
        <v>498691</v>
      </c>
      <c r="DV64" t="s">
        <v>787</v>
      </c>
      <c r="DW64">
        <v>329.173</v>
      </c>
      <c r="DX64" t="s">
        <v>25</v>
      </c>
      <c r="DY64" t="s">
        <v>36</v>
      </c>
      <c r="DZ64" t="s">
        <v>27</v>
      </c>
      <c r="EA64">
        <v>0.77965399999999996</v>
      </c>
      <c r="EB64" t="s">
        <v>28</v>
      </c>
      <c r="EC64">
        <v>499771</v>
      </c>
      <c r="ED64" t="s">
        <v>29</v>
      </c>
      <c r="EE64">
        <v>9.0041162903999994E-2</v>
      </c>
      <c r="EF64" t="s">
        <v>30</v>
      </c>
      <c r="EG64">
        <v>45000</v>
      </c>
      <c r="EH64" t="s">
        <v>923</v>
      </c>
      <c r="EI64">
        <v>45000</v>
      </c>
      <c r="EJ64" t="s">
        <v>783</v>
      </c>
      <c r="EK64" t="s">
        <v>3345</v>
      </c>
      <c r="EL64" t="s">
        <v>3346</v>
      </c>
      <c r="EM64" t="s">
        <v>3347</v>
      </c>
      <c r="EN64">
        <v>6.4070600000000005E-2</v>
      </c>
      <c r="EO64">
        <v>44</v>
      </c>
      <c r="EP64">
        <f t="shared" ca="1" si="26"/>
        <v>0.77084299999999994</v>
      </c>
      <c r="EQ64">
        <f t="shared" ca="1" si="27"/>
        <v>0.78011600000000003</v>
      </c>
      <c r="ER64">
        <f t="shared" ca="1" si="28"/>
        <v>249841</v>
      </c>
      <c r="ES64">
        <f t="shared" ca="1" si="29"/>
        <v>499870</v>
      </c>
      <c r="ET64" t="s">
        <v>787</v>
      </c>
      <c r="EU64">
        <v>330.387</v>
      </c>
      <c r="EV64" t="s">
        <v>25</v>
      </c>
      <c r="EW64" t="s">
        <v>36</v>
      </c>
      <c r="EX64" t="s">
        <v>27</v>
      </c>
      <c r="EY64">
        <v>0.77814399999999995</v>
      </c>
      <c r="EZ64" t="s">
        <v>28</v>
      </c>
      <c r="FA64">
        <v>499870</v>
      </c>
      <c r="FB64" t="s">
        <v>29</v>
      </c>
      <c r="FC64">
        <v>0.110028635024</v>
      </c>
      <c r="FD64" t="s">
        <v>30</v>
      </c>
      <c r="FE64">
        <v>55000</v>
      </c>
      <c r="FF64" t="s">
        <v>923</v>
      </c>
      <c r="FG64">
        <v>55000</v>
      </c>
      <c r="FH64" t="s">
        <v>783</v>
      </c>
      <c r="FI64" t="s">
        <v>2892</v>
      </c>
      <c r="FJ64" t="s">
        <v>3932</v>
      </c>
      <c r="FK64" t="s">
        <v>3933</v>
      </c>
      <c r="FL64">
        <v>6.4048999999999995E-2</v>
      </c>
      <c r="FM64">
        <v>44</v>
      </c>
      <c r="FN64">
        <f t="shared" ca="1" si="30"/>
        <v>0.78944499999999995</v>
      </c>
      <c r="FO64">
        <f t="shared" ca="1" si="31"/>
        <v>0.738348</v>
      </c>
      <c r="FP64">
        <f t="shared" ca="1" si="32"/>
        <v>250281</v>
      </c>
      <c r="FQ64">
        <f t="shared" ca="1" si="33"/>
        <v>477037</v>
      </c>
      <c r="FR64" t="s">
        <v>787</v>
      </c>
      <c r="FS64">
        <v>339.58600000000001</v>
      </c>
      <c r="FT64" t="s">
        <v>25</v>
      </c>
      <c r="FU64" t="s">
        <v>36</v>
      </c>
      <c r="FV64" t="s">
        <v>27</v>
      </c>
      <c r="FW64">
        <v>0.76719899999999996</v>
      </c>
      <c r="FX64" t="s">
        <v>28</v>
      </c>
      <c r="FY64">
        <v>500304</v>
      </c>
      <c r="FZ64" t="s">
        <v>29</v>
      </c>
      <c r="GA64">
        <v>1.9987857120000001E-3</v>
      </c>
      <c r="GB64" t="s">
        <v>30</v>
      </c>
      <c r="GC64">
        <v>1000</v>
      </c>
      <c r="GD64" t="s">
        <v>923</v>
      </c>
      <c r="GE64">
        <v>1000</v>
      </c>
      <c r="GF64" t="s">
        <v>783</v>
      </c>
      <c r="GG64" t="s">
        <v>5110</v>
      </c>
      <c r="GH64" t="s">
        <v>5111</v>
      </c>
      <c r="GI64" t="s">
        <v>5112</v>
      </c>
      <c r="GJ64">
        <v>8.2424700000000004E-2</v>
      </c>
      <c r="GK64">
        <v>44</v>
      </c>
      <c r="GL64">
        <f t="shared" ca="1" si="34"/>
        <v>0.77096399999999998</v>
      </c>
      <c r="GM64">
        <f t="shared" ca="1" si="35"/>
        <v>0.77212800000000004</v>
      </c>
      <c r="GN64">
        <f t="shared" ca="1" si="36"/>
        <v>249674</v>
      </c>
      <c r="GO64">
        <f t="shared" ca="1" si="37"/>
        <v>504000</v>
      </c>
      <c r="GP64" t="s">
        <v>787</v>
      </c>
      <c r="GQ64">
        <v>334.90800000000002</v>
      </c>
      <c r="GR64" t="s">
        <v>25</v>
      </c>
      <c r="GS64" t="s">
        <v>36</v>
      </c>
      <c r="GT64" t="s">
        <v>27</v>
      </c>
      <c r="GU64">
        <v>0.77158899999999997</v>
      </c>
      <c r="GV64" t="s">
        <v>28</v>
      </c>
      <c r="GW64">
        <v>501536</v>
      </c>
      <c r="GX64" t="s">
        <v>29</v>
      </c>
      <c r="GY64">
        <v>1.9938755688E-2</v>
      </c>
      <c r="GZ64" t="s">
        <v>30</v>
      </c>
      <c r="HA64">
        <v>10000</v>
      </c>
      <c r="HB64" t="s">
        <v>923</v>
      </c>
      <c r="HC64">
        <v>10000</v>
      </c>
      <c r="HD64" t="s">
        <v>783</v>
      </c>
      <c r="HE64" t="s">
        <v>5313</v>
      </c>
      <c r="HF64" t="s">
        <v>5314</v>
      </c>
      <c r="HG64" t="s">
        <v>5315</v>
      </c>
      <c r="HH64">
        <v>6.38542E-2</v>
      </c>
      <c r="HI64">
        <v>44</v>
      </c>
      <c r="HJ64">
        <f t="shared" ca="1" si="38"/>
        <v>0.76672600000000002</v>
      </c>
      <c r="HK64">
        <f t="shared" ca="1" si="39"/>
        <v>0.77910599999999997</v>
      </c>
      <c r="HL64">
        <f t="shared" ca="1" si="40"/>
        <v>250660</v>
      </c>
      <c r="HM64">
        <f t="shared" ca="1" si="41"/>
        <v>499189</v>
      </c>
      <c r="HN64" t="s">
        <v>787</v>
      </c>
      <c r="HO64">
        <v>331.10599999999999</v>
      </c>
      <c r="HP64" t="s">
        <v>25</v>
      </c>
      <c r="HQ64" t="s">
        <v>36</v>
      </c>
      <c r="HR64" t="s">
        <v>27</v>
      </c>
      <c r="HS64">
        <v>0.77811900000000001</v>
      </c>
      <c r="HT64" t="s">
        <v>28</v>
      </c>
      <c r="HU64">
        <v>498816</v>
      </c>
      <c r="HV64" t="s">
        <v>29</v>
      </c>
      <c r="HW64">
        <v>0.130308606736</v>
      </c>
      <c r="HX64" t="s">
        <v>30</v>
      </c>
      <c r="HY64">
        <v>65000</v>
      </c>
      <c r="HZ64" t="s">
        <v>923</v>
      </c>
      <c r="IA64">
        <v>65000</v>
      </c>
      <c r="IB64" t="s">
        <v>783</v>
      </c>
      <c r="IC64" t="s">
        <v>5898</v>
      </c>
      <c r="ID64" t="s">
        <v>5899</v>
      </c>
      <c r="IE64" t="s">
        <v>5900</v>
      </c>
      <c r="IF64">
        <v>6.3032199999999997E-2</v>
      </c>
    </row>
    <row r="65" spans="1:240">
      <c r="A65">
        <v>45</v>
      </c>
      <c r="B65">
        <f t="shared" ca="1" si="2"/>
        <v>0.77888999999999997</v>
      </c>
      <c r="C65">
        <f t="shared" ca="1" si="3"/>
        <v>0.76995100000000005</v>
      </c>
      <c r="D65">
        <f t="shared" ca="1" si="4"/>
        <v>246278</v>
      </c>
      <c r="E65">
        <f t="shared" ca="1" si="5"/>
        <v>500311</v>
      </c>
      <c r="F65" t="s">
        <v>777</v>
      </c>
      <c r="G65">
        <v>628.42399999999998</v>
      </c>
      <c r="H65" t="s">
        <v>25</v>
      </c>
      <c r="I65" t="s">
        <v>757</v>
      </c>
      <c r="J65" t="s">
        <v>27</v>
      </c>
      <c r="K65">
        <v>0.79736700000000005</v>
      </c>
      <c r="L65" t="s">
        <v>28</v>
      </c>
      <c r="M65">
        <v>250283</v>
      </c>
      <c r="N65" t="s">
        <v>29</v>
      </c>
      <c r="O65">
        <v>1.1986444395E-2</v>
      </c>
      <c r="P65" t="s">
        <v>30</v>
      </c>
      <c r="Q65">
        <v>3000</v>
      </c>
      <c r="R65" t="s">
        <v>923</v>
      </c>
      <c r="S65">
        <v>3000</v>
      </c>
      <c r="T65" t="s">
        <v>778</v>
      </c>
      <c r="U65" t="s">
        <v>4521</v>
      </c>
      <c r="V65" t="s">
        <v>4522</v>
      </c>
      <c r="W65" t="s">
        <v>4523</v>
      </c>
      <c r="X65">
        <v>6.9864800000000005E-2</v>
      </c>
      <c r="Y65">
        <f t="shared" si="42"/>
        <v>45</v>
      </c>
      <c r="Z65">
        <f t="shared" ca="1" si="6"/>
        <v>0.78988599999999998</v>
      </c>
      <c r="AA65">
        <f t="shared" ca="1" si="7"/>
        <v>0.77451899999999996</v>
      </c>
      <c r="AB65">
        <f t="shared" ca="1" si="8"/>
        <v>250283</v>
      </c>
      <c r="AC65">
        <f t="shared" ca="1" si="9"/>
        <v>500312</v>
      </c>
      <c r="AD65" t="s">
        <v>777</v>
      </c>
      <c r="AE65">
        <v>656.44100000000003</v>
      </c>
      <c r="AF65" t="s">
        <v>25</v>
      </c>
      <c r="AG65" t="s">
        <v>757</v>
      </c>
      <c r="AH65" t="s">
        <v>27</v>
      </c>
      <c r="AI65">
        <v>0.780165</v>
      </c>
      <c r="AJ65" t="s">
        <v>28</v>
      </c>
      <c r="AK65">
        <v>250283</v>
      </c>
      <c r="AL65" t="s">
        <v>29</v>
      </c>
      <c r="AM65">
        <v>1.9977374324999998E-2</v>
      </c>
      <c r="AN65" t="s">
        <v>30</v>
      </c>
      <c r="AO65">
        <v>5000</v>
      </c>
      <c r="AP65" t="s">
        <v>923</v>
      </c>
      <c r="AQ65">
        <v>5000</v>
      </c>
      <c r="AR65" t="s">
        <v>778</v>
      </c>
      <c r="AS65" t="s">
        <v>990</v>
      </c>
      <c r="AT65" t="s">
        <v>991</v>
      </c>
      <c r="AU65" t="s">
        <v>992</v>
      </c>
      <c r="AV65">
        <v>7.8989900000000002E-2</v>
      </c>
      <c r="AW65">
        <f t="shared" si="43"/>
        <v>45</v>
      </c>
      <c r="AX65">
        <f t="shared" ca="1" si="10"/>
        <v>0.78043399999999996</v>
      </c>
      <c r="AY65">
        <f t="shared" ca="1" si="11"/>
        <v>0.78692399999999996</v>
      </c>
      <c r="AZ65">
        <f t="shared" ca="1" si="12"/>
        <v>251100</v>
      </c>
      <c r="BA65">
        <f t="shared" ca="1" si="13"/>
        <v>495479</v>
      </c>
      <c r="BB65" t="s">
        <v>777</v>
      </c>
      <c r="BC65">
        <v>647.87300000000005</v>
      </c>
      <c r="BD65" t="s">
        <v>25</v>
      </c>
      <c r="BE65" t="s">
        <v>757</v>
      </c>
      <c r="BF65" t="s">
        <v>27</v>
      </c>
      <c r="BG65">
        <v>0.778895</v>
      </c>
      <c r="BH65" t="s">
        <v>28</v>
      </c>
      <c r="BI65">
        <v>254420</v>
      </c>
      <c r="BJ65" t="s">
        <v>29</v>
      </c>
      <c r="BK65">
        <v>5.8957520324999999E-2</v>
      </c>
      <c r="BL65" t="s">
        <v>30</v>
      </c>
      <c r="BM65">
        <v>15000</v>
      </c>
      <c r="BN65" t="s">
        <v>923</v>
      </c>
      <c r="BO65">
        <v>15000</v>
      </c>
      <c r="BP65" t="s">
        <v>778</v>
      </c>
      <c r="BQ65" t="s">
        <v>1588</v>
      </c>
      <c r="BR65" t="s">
        <v>1589</v>
      </c>
      <c r="BS65" t="s">
        <v>1590</v>
      </c>
      <c r="BT65">
        <v>7.9192600000000002E-2</v>
      </c>
      <c r="BU65">
        <f t="shared" si="44"/>
        <v>45</v>
      </c>
      <c r="BV65">
        <f t="shared" ca="1" si="14"/>
        <v>0.78276299999999999</v>
      </c>
      <c r="BW65">
        <f t="shared" ca="1" si="15"/>
        <v>0.774088</v>
      </c>
      <c r="BX65">
        <f t="shared" ca="1" si="16"/>
        <v>250773</v>
      </c>
      <c r="BY65">
        <f t="shared" ca="1" si="17"/>
        <v>503259</v>
      </c>
      <c r="BZ65" t="s">
        <v>777</v>
      </c>
      <c r="CA65">
        <v>665.98400000000004</v>
      </c>
      <c r="CB65" t="s">
        <v>25</v>
      </c>
      <c r="CC65" t="s">
        <v>757</v>
      </c>
      <c r="CD65" t="s">
        <v>27</v>
      </c>
      <c r="CE65">
        <v>0.77757100000000001</v>
      </c>
      <c r="CF65" t="s">
        <v>28</v>
      </c>
      <c r="CG65">
        <v>248345</v>
      </c>
      <c r="CH65" t="s">
        <v>29</v>
      </c>
      <c r="CI65">
        <v>0.100666276545</v>
      </c>
      <c r="CJ65" t="s">
        <v>30</v>
      </c>
      <c r="CK65">
        <v>25000</v>
      </c>
      <c r="CL65" t="s">
        <v>923</v>
      </c>
      <c r="CM65">
        <v>25000</v>
      </c>
      <c r="CN65" t="s">
        <v>778</v>
      </c>
      <c r="CO65" t="s">
        <v>2167</v>
      </c>
      <c r="CP65" t="s">
        <v>2168</v>
      </c>
      <c r="CQ65" t="s">
        <v>2169</v>
      </c>
      <c r="CR65">
        <v>8.2084599999999994E-2</v>
      </c>
      <c r="CS65">
        <f t="shared" si="46"/>
        <v>45</v>
      </c>
      <c r="CT65">
        <f t="shared" ca="1" si="18"/>
        <v>0.77952600000000005</v>
      </c>
      <c r="CU65">
        <f t="shared" ca="1" si="19"/>
        <v>0.77315400000000001</v>
      </c>
      <c r="CV65">
        <f t="shared" ca="1" si="20"/>
        <v>250983</v>
      </c>
      <c r="CW65">
        <f t="shared" ca="1" si="21"/>
        <v>503118</v>
      </c>
      <c r="CX65" t="s">
        <v>777</v>
      </c>
      <c r="CY65">
        <v>657.97199999999998</v>
      </c>
      <c r="CZ65" t="s">
        <v>25</v>
      </c>
      <c r="DA65" t="s">
        <v>757</v>
      </c>
      <c r="DB65" t="s">
        <v>27</v>
      </c>
      <c r="DC65">
        <v>0.78034099999999995</v>
      </c>
      <c r="DD65" t="s">
        <v>28</v>
      </c>
      <c r="DE65">
        <v>249588</v>
      </c>
      <c r="DF65" t="s">
        <v>29</v>
      </c>
      <c r="DG65">
        <v>0.14023112473499999</v>
      </c>
      <c r="DH65" t="s">
        <v>30</v>
      </c>
      <c r="DI65">
        <v>35000</v>
      </c>
      <c r="DJ65" t="s">
        <v>923</v>
      </c>
      <c r="DK65">
        <v>35000</v>
      </c>
      <c r="DL65" t="s">
        <v>778</v>
      </c>
      <c r="DM65" t="s">
        <v>2761</v>
      </c>
      <c r="DN65" t="s">
        <v>2762</v>
      </c>
      <c r="DO65" t="s">
        <v>2763</v>
      </c>
      <c r="DP65">
        <v>7.4642299999999995E-2</v>
      </c>
      <c r="DQ65">
        <v>45</v>
      </c>
      <c r="DR65">
        <f t="shared" ca="1" si="22"/>
        <v>0.77369500000000002</v>
      </c>
      <c r="DS65">
        <f t="shared" ca="1" si="23"/>
        <v>0.77354299999999998</v>
      </c>
      <c r="DT65">
        <f t="shared" ca="1" si="24"/>
        <v>250284</v>
      </c>
      <c r="DU65">
        <f t="shared" ca="1" si="25"/>
        <v>501946</v>
      </c>
      <c r="DV65" t="s">
        <v>777</v>
      </c>
      <c r="DW65">
        <v>662.03</v>
      </c>
      <c r="DX65" t="s">
        <v>25</v>
      </c>
      <c r="DY65" t="s">
        <v>757</v>
      </c>
      <c r="DZ65" t="s">
        <v>27</v>
      </c>
      <c r="EA65">
        <v>0.777285</v>
      </c>
      <c r="EB65" t="s">
        <v>28</v>
      </c>
      <c r="EC65">
        <v>250013</v>
      </c>
      <c r="ED65" t="s">
        <v>29</v>
      </c>
      <c r="EE65">
        <v>0.17999087365499999</v>
      </c>
      <c r="EF65" t="s">
        <v>30</v>
      </c>
      <c r="EG65">
        <v>45000</v>
      </c>
      <c r="EH65" t="s">
        <v>923</v>
      </c>
      <c r="EI65">
        <v>45000</v>
      </c>
      <c r="EJ65" t="s">
        <v>778</v>
      </c>
      <c r="EK65" t="s">
        <v>3348</v>
      </c>
      <c r="EL65" t="s">
        <v>3349</v>
      </c>
      <c r="EM65" t="s">
        <v>3350</v>
      </c>
      <c r="EN65">
        <v>7.5615600000000005E-2</v>
      </c>
      <c r="EO65">
        <v>45</v>
      </c>
      <c r="EP65">
        <f t="shared" ca="1" si="26"/>
        <v>0.77396799999999999</v>
      </c>
      <c r="EQ65">
        <f t="shared" ca="1" si="27"/>
        <v>0.77009099999999997</v>
      </c>
      <c r="ER65">
        <f t="shared" ca="1" si="28"/>
        <v>250506</v>
      </c>
      <c r="ES65">
        <f t="shared" ca="1" si="29"/>
        <v>501202</v>
      </c>
      <c r="ET65" t="s">
        <v>777</v>
      </c>
      <c r="EU65">
        <v>664.55499999999995</v>
      </c>
      <c r="EV65" t="s">
        <v>25</v>
      </c>
      <c r="EW65" t="s">
        <v>757</v>
      </c>
      <c r="EX65" t="s">
        <v>27</v>
      </c>
      <c r="EY65">
        <v>0.77607400000000004</v>
      </c>
      <c r="EZ65" t="s">
        <v>28</v>
      </c>
      <c r="FA65">
        <v>249841</v>
      </c>
      <c r="FB65" t="s">
        <v>29</v>
      </c>
      <c r="FC65">
        <v>0.220140424035</v>
      </c>
      <c r="FD65" t="s">
        <v>30</v>
      </c>
      <c r="FE65">
        <v>55000</v>
      </c>
      <c r="FF65" t="s">
        <v>923</v>
      </c>
      <c r="FG65">
        <v>55000</v>
      </c>
      <c r="FH65" t="s">
        <v>778</v>
      </c>
      <c r="FI65" t="s">
        <v>3934</v>
      </c>
      <c r="FJ65" t="s">
        <v>3935</v>
      </c>
      <c r="FK65" t="s">
        <v>3936</v>
      </c>
      <c r="FL65">
        <v>7.5923500000000005E-2</v>
      </c>
      <c r="FM65">
        <v>45</v>
      </c>
      <c r="FN65">
        <f t="shared" ca="1" si="30"/>
        <v>0.74086799999999997</v>
      </c>
      <c r="FO65">
        <f t="shared" ca="1" si="31"/>
        <v>0.76719899999999996</v>
      </c>
      <c r="FP65">
        <f t="shared" ca="1" si="32"/>
        <v>250281</v>
      </c>
      <c r="FQ65">
        <f t="shared" ca="1" si="33"/>
        <v>500304</v>
      </c>
      <c r="FR65" t="s">
        <v>777</v>
      </c>
      <c r="FS65">
        <v>620.75199999999995</v>
      </c>
      <c r="FT65" t="s">
        <v>25</v>
      </c>
      <c r="FU65" t="s">
        <v>757</v>
      </c>
      <c r="FV65" t="s">
        <v>27</v>
      </c>
      <c r="FW65">
        <v>0.80228200000000005</v>
      </c>
      <c r="FX65" t="s">
        <v>28</v>
      </c>
      <c r="FY65">
        <v>250281</v>
      </c>
      <c r="FZ65" t="s">
        <v>29</v>
      </c>
      <c r="GA65">
        <v>3.9955144649999998E-3</v>
      </c>
      <c r="GB65" t="s">
        <v>30</v>
      </c>
      <c r="GC65">
        <v>1000</v>
      </c>
      <c r="GD65" t="s">
        <v>923</v>
      </c>
      <c r="GE65">
        <v>1000</v>
      </c>
      <c r="GF65" t="s">
        <v>778</v>
      </c>
      <c r="GG65" t="s">
        <v>5113</v>
      </c>
      <c r="GH65" t="s">
        <v>5114</v>
      </c>
      <c r="GI65" t="s">
        <v>5115</v>
      </c>
      <c r="GJ65">
        <v>9.7717700000000005E-2</v>
      </c>
      <c r="GK65">
        <v>45</v>
      </c>
      <c r="GL65">
        <f t="shared" ca="1" si="34"/>
        <v>0.76927699999999999</v>
      </c>
      <c r="GM65">
        <f t="shared" ca="1" si="35"/>
        <v>0.78241799999999995</v>
      </c>
      <c r="GN65">
        <f t="shared" ca="1" si="36"/>
        <v>249674</v>
      </c>
      <c r="GO65">
        <f t="shared" ca="1" si="37"/>
        <v>494285</v>
      </c>
      <c r="GP65" t="s">
        <v>777</v>
      </c>
      <c r="GQ65">
        <v>654.577</v>
      </c>
      <c r="GR65" t="s">
        <v>25</v>
      </c>
      <c r="GS65" t="s">
        <v>757</v>
      </c>
      <c r="GT65" t="s">
        <v>27</v>
      </c>
      <c r="GU65">
        <v>0.77649599999999996</v>
      </c>
      <c r="GV65" t="s">
        <v>28</v>
      </c>
      <c r="GW65">
        <v>253373</v>
      </c>
      <c r="GX65" t="s">
        <v>29</v>
      </c>
      <c r="GY65">
        <v>3.9467447325000002E-2</v>
      </c>
      <c r="GZ65" t="s">
        <v>30</v>
      </c>
      <c r="HA65">
        <v>10000</v>
      </c>
      <c r="HB65" t="s">
        <v>923</v>
      </c>
      <c r="HC65">
        <v>10000</v>
      </c>
      <c r="HD65" t="s">
        <v>778</v>
      </c>
      <c r="HE65" t="s">
        <v>5316</v>
      </c>
      <c r="HF65" t="s">
        <v>5317</v>
      </c>
      <c r="HG65" t="s">
        <v>5318</v>
      </c>
      <c r="HH65">
        <v>8.6632600000000004E-2</v>
      </c>
      <c r="HI65">
        <v>45</v>
      </c>
      <c r="HJ65">
        <f t="shared" ca="1" si="38"/>
        <v>0.77374200000000004</v>
      </c>
      <c r="HK65">
        <f t="shared" ca="1" si="39"/>
        <v>0.77095599999999997</v>
      </c>
      <c r="HL65">
        <f t="shared" ca="1" si="40"/>
        <v>249721</v>
      </c>
      <c r="HM65">
        <f t="shared" ca="1" si="41"/>
        <v>500689</v>
      </c>
      <c r="HN65" t="s">
        <v>777</v>
      </c>
      <c r="HO65">
        <v>660.64800000000002</v>
      </c>
      <c r="HP65" t="s">
        <v>25</v>
      </c>
      <c r="HQ65" t="s">
        <v>757</v>
      </c>
      <c r="HR65" t="s">
        <v>27</v>
      </c>
      <c r="HS65">
        <v>0.77855099999999999</v>
      </c>
      <c r="HT65" t="s">
        <v>28</v>
      </c>
      <c r="HU65">
        <v>249721</v>
      </c>
      <c r="HV65" t="s">
        <v>29</v>
      </c>
      <c r="HW65">
        <v>0.26028997441500001</v>
      </c>
      <c r="HX65" t="s">
        <v>30</v>
      </c>
      <c r="HY65">
        <v>65000</v>
      </c>
      <c r="HZ65" t="s">
        <v>923</v>
      </c>
      <c r="IA65">
        <v>65000</v>
      </c>
      <c r="IB65" t="s">
        <v>778</v>
      </c>
      <c r="IC65" t="s">
        <v>5901</v>
      </c>
      <c r="ID65" t="s">
        <v>5902</v>
      </c>
      <c r="IE65" t="s">
        <v>5903</v>
      </c>
      <c r="IF65">
        <v>7.8E-2</v>
      </c>
    </row>
    <row r="66" spans="1:240">
      <c r="A66">
        <v>46</v>
      </c>
      <c r="B66">
        <f t="shared" ca="1" si="2"/>
        <v>0.76985800000000004</v>
      </c>
      <c r="C66">
        <f t="shared" ca="1" si="3"/>
        <v>0.77811699999999995</v>
      </c>
      <c r="D66">
        <f t="shared" ca="1" si="4"/>
        <v>250283</v>
      </c>
      <c r="E66">
        <f t="shared" ca="1" si="5"/>
        <v>492306</v>
      </c>
      <c r="F66" t="s">
        <v>782</v>
      </c>
      <c r="G66">
        <v>339.077</v>
      </c>
      <c r="H66" t="s">
        <v>25</v>
      </c>
      <c r="I66" t="s">
        <v>36</v>
      </c>
      <c r="J66" t="s">
        <v>27</v>
      </c>
      <c r="K66">
        <v>0.77398599999999995</v>
      </c>
      <c r="L66" t="s">
        <v>28</v>
      </c>
      <c r="M66">
        <v>492307</v>
      </c>
      <c r="N66" t="s">
        <v>29</v>
      </c>
      <c r="O66">
        <v>6.0937530000000004E-3</v>
      </c>
      <c r="P66" t="s">
        <v>30</v>
      </c>
      <c r="Q66">
        <v>3000</v>
      </c>
      <c r="R66" t="s">
        <v>923</v>
      </c>
      <c r="S66">
        <v>3000</v>
      </c>
      <c r="T66" t="s">
        <v>783</v>
      </c>
      <c r="U66" t="s">
        <v>4524</v>
      </c>
      <c r="V66" t="s">
        <v>4525</v>
      </c>
      <c r="W66" t="s">
        <v>4526</v>
      </c>
      <c r="X66">
        <v>8.1946500000000005E-2</v>
      </c>
      <c r="Y66">
        <f t="shared" si="42"/>
        <v>46</v>
      </c>
      <c r="Z66">
        <f t="shared" ca="1" si="6"/>
        <v>0.78327899999999995</v>
      </c>
      <c r="AA66">
        <f t="shared" ca="1" si="7"/>
        <v>0.77324899999999996</v>
      </c>
      <c r="AB66">
        <f t="shared" ca="1" si="8"/>
        <v>250283</v>
      </c>
      <c r="AC66">
        <f t="shared" ca="1" si="9"/>
        <v>490737</v>
      </c>
      <c r="AD66" t="s">
        <v>782</v>
      </c>
      <c r="AE66">
        <v>334.31</v>
      </c>
      <c r="AF66" t="s">
        <v>25</v>
      </c>
      <c r="AG66" t="s">
        <v>36</v>
      </c>
      <c r="AH66" t="s">
        <v>27</v>
      </c>
      <c r="AI66">
        <v>0.77698599999999995</v>
      </c>
      <c r="AJ66" t="s">
        <v>28</v>
      </c>
      <c r="AK66">
        <v>495479</v>
      </c>
      <c r="AL66" t="s">
        <v>29</v>
      </c>
      <c r="AM66">
        <v>1.0091247423999999E-2</v>
      </c>
      <c r="AN66" t="s">
        <v>30</v>
      </c>
      <c r="AO66">
        <v>5000</v>
      </c>
      <c r="AP66" t="s">
        <v>923</v>
      </c>
      <c r="AQ66">
        <v>5000</v>
      </c>
      <c r="AR66" t="s">
        <v>783</v>
      </c>
      <c r="AS66" t="s">
        <v>993</v>
      </c>
      <c r="AT66" t="s">
        <v>994</v>
      </c>
      <c r="AU66" t="s">
        <v>995</v>
      </c>
      <c r="AV66">
        <v>8.0928100000000003E-2</v>
      </c>
      <c r="AW66">
        <f t="shared" si="43"/>
        <v>46</v>
      </c>
      <c r="AX66">
        <f t="shared" ca="1" si="10"/>
        <v>0.77964500000000003</v>
      </c>
      <c r="AY66">
        <f t="shared" ca="1" si="11"/>
        <v>0.77171400000000001</v>
      </c>
      <c r="AZ66">
        <f t="shared" ca="1" si="12"/>
        <v>253582</v>
      </c>
      <c r="BA66">
        <f t="shared" ca="1" si="13"/>
        <v>492308</v>
      </c>
      <c r="BB66" t="s">
        <v>782</v>
      </c>
      <c r="BC66">
        <v>327.63299999999998</v>
      </c>
      <c r="BD66" t="s">
        <v>25</v>
      </c>
      <c r="BE66" t="s">
        <v>36</v>
      </c>
      <c r="BF66" t="s">
        <v>27</v>
      </c>
      <c r="BG66">
        <v>0.78106200000000003</v>
      </c>
      <c r="BH66" t="s">
        <v>28</v>
      </c>
      <c r="BI66">
        <v>500313</v>
      </c>
      <c r="BJ66" t="s">
        <v>29</v>
      </c>
      <c r="BK66">
        <v>2.998123368E-2</v>
      </c>
      <c r="BL66" t="s">
        <v>30</v>
      </c>
      <c r="BM66">
        <v>15000</v>
      </c>
      <c r="BN66" t="s">
        <v>923</v>
      </c>
      <c r="BO66">
        <v>15000</v>
      </c>
      <c r="BP66" t="s">
        <v>783</v>
      </c>
      <c r="BQ66" t="s">
        <v>1591</v>
      </c>
      <c r="BR66" t="s">
        <v>1592</v>
      </c>
      <c r="BS66" t="s">
        <v>1593</v>
      </c>
      <c r="BT66">
        <v>7.1810499999999999E-2</v>
      </c>
      <c r="BU66">
        <f t="shared" si="44"/>
        <v>46</v>
      </c>
      <c r="BV66">
        <f t="shared" ca="1" si="14"/>
        <v>0.78115599999999996</v>
      </c>
      <c r="BW66">
        <f t="shared" ca="1" si="15"/>
        <v>0.77750200000000003</v>
      </c>
      <c r="BX66">
        <f t="shared" ca="1" si="16"/>
        <v>252252</v>
      </c>
      <c r="BY66">
        <f t="shared" ca="1" si="17"/>
        <v>494524</v>
      </c>
      <c r="BZ66" t="s">
        <v>782</v>
      </c>
      <c r="CA66">
        <v>331.90199999999999</v>
      </c>
      <c r="CB66" t="s">
        <v>25</v>
      </c>
      <c r="CC66" t="s">
        <v>36</v>
      </c>
      <c r="CD66" t="s">
        <v>27</v>
      </c>
      <c r="CE66">
        <v>0.77526499999999998</v>
      </c>
      <c r="CF66" t="s">
        <v>28</v>
      </c>
      <c r="CG66">
        <v>501291</v>
      </c>
      <c r="CH66" t="s">
        <v>29</v>
      </c>
      <c r="CI66">
        <v>4.9871191936000002E-2</v>
      </c>
      <c r="CJ66" t="s">
        <v>30</v>
      </c>
      <c r="CK66">
        <v>25000</v>
      </c>
      <c r="CL66" t="s">
        <v>923</v>
      </c>
      <c r="CM66">
        <v>25000</v>
      </c>
      <c r="CN66" t="s">
        <v>783</v>
      </c>
      <c r="CO66" t="s">
        <v>2170</v>
      </c>
      <c r="CP66" t="s">
        <v>2171</v>
      </c>
      <c r="CQ66" t="s">
        <v>2172</v>
      </c>
      <c r="CR66">
        <v>7.9188400000000006E-2</v>
      </c>
      <c r="CS66">
        <f t="shared" si="46"/>
        <v>46</v>
      </c>
      <c r="CT66">
        <f t="shared" ca="1" si="18"/>
        <v>0.77568999999999999</v>
      </c>
      <c r="CU66">
        <f t="shared" ca="1" si="19"/>
        <v>0.77769500000000003</v>
      </c>
      <c r="CV66">
        <f t="shared" ca="1" si="20"/>
        <v>249588</v>
      </c>
      <c r="CW66">
        <f t="shared" ca="1" si="21"/>
        <v>496164</v>
      </c>
      <c r="CX66" t="s">
        <v>782</v>
      </c>
      <c r="CY66">
        <v>331.24</v>
      </c>
      <c r="CZ66" t="s">
        <v>25</v>
      </c>
      <c r="DA66" t="s">
        <v>36</v>
      </c>
      <c r="DB66" t="s">
        <v>27</v>
      </c>
      <c r="DC66">
        <v>0.77571400000000001</v>
      </c>
      <c r="DD66" t="s">
        <v>28</v>
      </c>
      <c r="DE66">
        <v>501712</v>
      </c>
      <c r="DF66" t="s">
        <v>29</v>
      </c>
      <c r="DG66">
        <v>6.9761164192E-2</v>
      </c>
      <c r="DH66" t="s">
        <v>30</v>
      </c>
      <c r="DI66">
        <v>35000</v>
      </c>
      <c r="DJ66" t="s">
        <v>923</v>
      </c>
      <c r="DK66">
        <v>35000</v>
      </c>
      <c r="DL66" t="s">
        <v>783</v>
      </c>
      <c r="DM66" t="s">
        <v>2764</v>
      </c>
      <c r="DN66" t="s">
        <v>2765</v>
      </c>
      <c r="DO66" t="s">
        <v>2766</v>
      </c>
      <c r="DP66">
        <v>7.8897200000000001E-2</v>
      </c>
      <c r="DQ66">
        <v>46</v>
      </c>
      <c r="DR66">
        <f t="shared" ca="1" si="22"/>
        <v>0.77550399999999997</v>
      </c>
      <c r="DS66">
        <f t="shared" ca="1" si="23"/>
        <v>0.77954699999999999</v>
      </c>
      <c r="DT66">
        <f t="shared" ca="1" si="24"/>
        <v>249472</v>
      </c>
      <c r="DU66">
        <f t="shared" ca="1" si="25"/>
        <v>496012</v>
      </c>
      <c r="DV66" t="s">
        <v>782</v>
      </c>
      <c r="DW66">
        <v>332.37099999999998</v>
      </c>
      <c r="DX66" t="s">
        <v>25</v>
      </c>
      <c r="DY66" t="s">
        <v>36</v>
      </c>
      <c r="DZ66" t="s">
        <v>27</v>
      </c>
      <c r="EA66">
        <v>0.77421300000000004</v>
      </c>
      <c r="EB66" t="s">
        <v>28</v>
      </c>
      <c r="EC66">
        <v>501946</v>
      </c>
      <c r="ED66" t="s">
        <v>29</v>
      </c>
      <c r="EE66">
        <v>8.9651136448000004E-2</v>
      </c>
      <c r="EF66" t="s">
        <v>30</v>
      </c>
      <c r="EG66">
        <v>45000</v>
      </c>
      <c r="EH66" t="s">
        <v>923</v>
      </c>
      <c r="EI66">
        <v>45000</v>
      </c>
      <c r="EJ66" t="s">
        <v>783</v>
      </c>
      <c r="EK66" t="s">
        <v>3351</v>
      </c>
      <c r="EL66" t="s">
        <v>3352</v>
      </c>
      <c r="EM66" t="s">
        <v>3353</v>
      </c>
      <c r="EN66">
        <v>7.7098E-2</v>
      </c>
      <c r="EO66">
        <v>46</v>
      </c>
      <c r="EP66">
        <f t="shared" ca="1" si="26"/>
        <v>0.77348399999999995</v>
      </c>
      <c r="EQ66">
        <f t="shared" ca="1" si="27"/>
        <v>0.778775</v>
      </c>
      <c r="ER66">
        <f t="shared" ca="1" si="28"/>
        <v>250506</v>
      </c>
      <c r="ES66">
        <f t="shared" ca="1" si="29"/>
        <v>497226</v>
      </c>
      <c r="ET66" t="s">
        <v>782</v>
      </c>
      <c r="EU66">
        <v>333.22699999999998</v>
      </c>
      <c r="EV66" t="s">
        <v>25</v>
      </c>
      <c r="EW66" t="s">
        <v>36</v>
      </c>
      <c r="EX66" t="s">
        <v>27</v>
      </c>
      <c r="EY66">
        <v>0.77378999999999998</v>
      </c>
      <c r="EZ66" t="s">
        <v>28</v>
      </c>
      <c r="FA66">
        <v>501202</v>
      </c>
      <c r="FB66" t="s">
        <v>29</v>
      </c>
      <c r="FC66">
        <v>0.109736108432</v>
      </c>
      <c r="FD66" t="s">
        <v>30</v>
      </c>
      <c r="FE66">
        <v>55000</v>
      </c>
      <c r="FF66" t="s">
        <v>923</v>
      </c>
      <c r="FG66">
        <v>55000</v>
      </c>
      <c r="FH66" t="s">
        <v>783</v>
      </c>
      <c r="FI66" t="s">
        <v>3937</v>
      </c>
      <c r="FJ66" t="s">
        <v>3938</v>
      </c>
      <c r="FK66" t="s">
        <v>3939</v>
      </c>
      <c r="FL66">
        <v>7.5832999999999998E-2</v>
      </c>
      <c r="FM66">
        <v>46</v>
      </c>
      <c r="FN66">
        <f t="shared" ca="1" si="30"/>
        <v>0.80228200000000005</v>
      </c>
      <c r="FO66">
        <f t="shared" ca="1" si="31"/>
        <v>0.78559500000000004</v>
      </c>
      <c r="FP66">
        <f t="shared" ca="1" si="32"/>
        <v>250281</v>
      </c>
      <c r="FQ66">
        <f t="shared" ca="1" si="33"/>
        <v>500311</v>
      </c>
      <c r="FR66" t="s">
        <v>782</v>
      </c>
      <c r="FS66">
        <v>323.86399999999998</v>
      </c>
      <c r="FT66" t="s">
        <v>25</v>
      </c>
      <c r="FU66" t="s">
        <v>36</v>
      </c>
      <c r="FV66" t="s">
        <v>27</v>
      </c>
      <c r="FW66">
        <v>0.78559500000000004</v>
      </c>
      <c r="FX66" t="s">
        <v>28</v>
      </c>
      <c r="FY66">
        <v>500311</v>
      </c>
      <c r="FZ66" t="s">
        <v>29</v>
      </c>
      <c r="GA66">
        <v>1.998758712E-3</v>
      </c>
      <c r="GB66" t="s">
        <v>30</v>
      </c>
      <c r="GC66">
        <v>1000</v>
      </c>
      <c r="GD66" t="s">
        <v>923</v>
      </c>
      <c r="GE66">
        <v>1000</v>
      </c>
      <c r="GF66" t="s">
        <v>783</v>
      </c>
      <c r="GG66" t="s">
        <v>5116</v>
      </c>
      <c r="GH66" t="s">
        <v>5117</v>
      </c>
      <c r="GI66" t="s">
        <v>5118</v>
      </c>
      <c r="GJ66">
        <v>8.6405300000000004E-2</v>
      </c>
      <c r="GK66">
        <v>46</v>
      </c>
      <c r="GL66">
        <f t="shared" ca="1" si="34"/>
        <v>0.77132800000000001</v>
      </c>
      <c r="GM66">
        <f t="shared" ca="1" si="35"/>
        <v>0.76854100000000003</v>
      </c>
      <c r="GN66">
        <f t="shared" ca="1" si="36"/>
        <v>250895</v>
      </c>
      <c r="GO66">
        <f t="shared" ca="1" si="37"/>
        <v>491914</v>
      </c>
      <c r="GP66" t="s">
        <v>782</v>
      </c>
      <c r="GQ66">
        <v>328.02300000000002</v>
      </c>
      <c r="GR66" t="s">
        <v>25</v>
      </c>
      <c r="GS66" t="s">
        <v>36</v>
      </c>
      <c r="GT66" t="s">
        <v>27</v>
      </c>
      <c r="GU66">
        <v>0.78344800000000003</v>
      </c>
      <c r="GV66" t="s">
        <v>28</v>
      </c>
      <c r="GW66">
        <v>496679</v>
      </c>
      <c r="GX66" t="s">
        <v>29</v>
      </c>
      <c r="GY66">
        <v>2.0133747415999999E-2</v>
      </c>
      <c r="GZ66" t="s">
        <v>30</v>
      </c>
      <c r="HA66">
        <v>10000</v>
      </c>
      <c r="HB66" t="s">
        <v>923</v>
      </c>
      <c r="HC66">
        <v>10000</v>
      </c>
      <c r="HD66" t="s">
        <v>783</v>
      </c>
      <c r="HE66" t="s">
        <v>5319</v>
      </c>
      <c r="HF66" t="s">
        <v>5320</v>
      </c>
      <c r="HG66" t="s">
        <v>5321</v>
      </c>
      <c r="HH66">
        <v>7.8858200000000003E-2</v>
      </c>
      <c r="HI66">
        <v>46</v>
      </c>
      <c r="HJ66">
        <f t="shared" ca="1" si="38"/>
        <v>0.77888800000000002</v>
      </c>
      <c r="HK66">
        <f t="shared" ca="1" si="39"/>
        <v>0.77826399999999996</v>
      </c>
      <c r="HL66">
        <f t="shared" ca="1" si="40"/>
        <v>249162</v>
      </c>
      <c r="HM66">
        <f t="shared" ca="1" si="41"/>
        <v>498071</v>
      </c>
      <c r="HN66" t="s">
        <v>782</v>
      </c>
      <c r="HO66">
        <v>332.649</v>
      </c>
      <c r="HP66" t="s">
        <v>25</v>
      </c>
      <c r="HQ66" t="s">
        <v>36</v>
      </c>
      <c r="HR66" t="s">
        <v>27</v>
      </c>
      <c r="HS66">
        <v>0.77427699999999999</v>
      </c>
      <c r="HT66" t="s">
        <v>28</v>
      </c>
      <c r="HU66">
        <v>501442</v>
      </c>
      <c r="HV66" t="s">
        <v>29</v>
      </c>
      <c r="HW66">
        <v>0.12962608068799999</v>
      </c>
      <c r="HX66" t="s">
        <v>30</v>
      </c>
      <c r="HY66">
        <v>65000</v>
      </c>
      <c r="HZ66" t="s">
        <v>923</v>
      </c>
      <c r="IA66">
        <v>65000</v>
      </c>
      <c r="IB66" t="s">
        <v>783</v>
      </c>
      <c r="IC66" t="s">
        <v>5904</v>
      </c>
      <c r="ID66" t="s">
        <v>5905</v>
      </c>
      <c r="IE66" t="s">
        <v>5906</v>
      </c>
      <c r="IF66">
        <v>7.8721799999999995E-2</v>
      </c>
    </row>
    <row r="67" spans="1:240">
      <c r="A67">
        <v>47</v>
      </c>
      <c r="B67">
        <f t="shared" ca="1" si="2"/>
        <v>0.75344500000000003</v>
      </c>
      <c r="C67">
        <f t="shared" ca="1" si="3"/>
        <v>0.77728200000000003</v>
      </c>
      <c r="D67">
        <f t="shared" ca="1" si="4"/>
        <v>254420</v>
      </c>
      <c r="E67">
        <f t="shared" ca="1" si="5"/>
        <v>492305</v>
      </c>
      <c r="F67" t="s">
        <v>787</v>
      </c>
      <c r="G67">
        <v>628.42399999999998</v>
      </c>
      <c r="H67" t="s">
        <v>25</v>
      </c>
      <c r="I67" t="s">
        <v>757</v>
      </c>
      <c r="J67" t="s">
        <v>27</v>
      </c>
      <c r="K67">
        <v>0.79736700000000005</v>
      </c>
      <c r="L67" t="s">
        <v>28</v>
      </c>
      <c r="M67">
        <v>250283</v>
      </c>
      <c r="N67" t="s">
        <v>29</v>
      </c>
      <c r="O67">
        <v>1.1986444395E-2</v>
      </c>
      <c r="P67" t="s">
        <v>30</v>
      </c>
      <c r="Q67">
        <v>3000</v>
      </c>
      <c r="R67" t="s">
        <v>923</v>
      </c>
      <c r="S67">
        <v>3000</v>
      </c>
      <c r="T67" t="s">
        <v>788</v>
      </c>
      <c r="U67" t="s">
        <v>4521</v>
      </c>
      <c r="V67" t="s">
        <v>4522</v>
      </c>
      <c r="W67" t="s">
        <v>4523</v>
      </c>
      <c r="X67">
        <v>6.9864800000000005E-2</v>
      </c>
      <c r="Y67">
        <f t="shared" si="42"/>
        <v>47</v>
      </c>
      <c r="Z67">
        <f t="shared" ca="1" si="6"/>
        <v>0.76480599999999999</v>
      </c>
      <c r="AA67">
        <f t="shared" ca="1" si="7"/>
        <v>0.78997799999999996</v>
      </c>
      <c r="AB67">
        <f t="shared" ca="1" si="8"/>
        <v>252749</v>
      </c>
      <c r="AC67">
        <f t="shared" ca="1" si="9"/>
        <v>500311</v>
      </c>
      <c r="AD67" t="s">
        <v>787</v>
      </c>
      <c r="AE67">
        <v>656.44100000000003</v>
      </c>
      <c r="AF67" t="s">
        <v>25</v>
      </c>
      <c r="AG67" t="s">
        <v>757</v>
      </c>
      <c r="AH67" t="s">
        <v>27</v>
      </c>
      <c r="AI67">
        <v>0.780165</v>
      </c>
      <c r="AJ67" t="s">
        <v>28</v>
      </c>
      <c r="AK67">
        <v>250283</v>
      </c>
      <c r="AL67" t="s">
        <v>29</v>
      </c>
      <c r="AM67">
        <v>1.9977374324999998E-2</v>
      </c>
      <c r="AN67" t="s">
        <v>30</v>
      </c>
      <c r="AO67">
        <v>5000</v>
      </c>
      <c r="AP67" t="s">
        <v>923</v>
      </c>
      <c r="AQ67">
        <v>5000</v>
      </c>
      <c r="AR67" t="s">
        <v>788</v>
      </c>
      <c r="AS67" t="s">
        <v>990</v>
      </c>
      <c r="AT67" t="s">
        <v>991</v>
      </c>
      <c r="AU67" t="s">
        <v>992</v>
      </c>
      <c r="AV67">
        <v>7.8989900000000002E-2</v>
      </c>
      <c r="AW67">
        <f t="shared" si="43"/>
        <v>47</v>
      </c>
      <c r="AX67">
        <f t="shared" ca="1" si="10"/>
        <v>0.77272600000000002</v>
      </c>
      <c r="AY67">
        <f t="shared" ca="1" si="11"/>
        <v>0.78840399999999999</v>
      </c>
      <c r="AZ67">
        <f t="shared" ca="1" si="12"/>
        <v>250284</v>
      </c>
      <c r="BA67">
        <f t="shared" ca="1" si="13"/>
        <v>501945</v>
      </c>
      <c r="BB67" t="s">
        <v>787</v>
      </c>
      <c r="BC67">
        <v>647.87300000000005</v>
      </c>
      <c r="BD67" t="s">
        <v>25</v>
      </c>
      <c r="BE67" t="s">
        <v>757</v>
      </c>
      <c r="BF67" t="s">
        <v>27</v>
      </c>
      <c r="BG67">
        <v>0.778895</v>
      </c>
      <c r="BH67" t="s">
        <v>28</v>
      </c>
      <c r="BI67">
        <v>254420</v>
      </c>
      <c r="BJ67" t="s">
        <v>29</v>
      </c>
      <c r="BK67">
        <v>5.8957520324999999E-2</v>
      </c>
      <c r="BL67" t="s">
        <v>30</v>
      </c>
      <c r="BM67">
        <v>15000</v>
      </c>
      <c r="BN67" t="s">
        <v>923</v>
      </c>
      <c r="BO67">
        <v>15000</v>
      </c>
      <c r="BP67" t="s">
        <v>788</v>
      </c>
      <c r="BQ67" t="s">
        <v>1588</v>
      </c>
      <c r="BR67" t="s">
        <v>1589</v>
      </c>
      <c r="BS67" t="s">
        <v>1590</v>
      </c>
      <c r="BT67">
        <v>7.9192600000000002E-2</v>
      </c>
      <c r="BU67">
        <f t="shared" si="44"/>
        <v>47</v>
      </c>
      <c r="BV67">
        <f t="shared" ca="1" si="14"/>
        <v>0.77279100000000001</v>
      </c>
      <c r="BW67">
        <f t="shared" ca="1" si="15"/>
        <v>0.77884900000000001</v>
      </c>
      <c r="BX67">
        <f t="shared" ca="1" si="16"/>
        <v>250284</v>
      </c>
      <c r="BY67">
        <f t="shared" ca="1" si="17"/>
        <v>501291</v>
      </c>
      <c r="BZ67" t="s">
        <v>787</v>
      </c>
      <c r="CA67">
        <v>665.98400000000004</v>
      </c>
      <c r="CB67" t="s">
        <v>25</v>
      </c>
      <c r="CC67" t="s">
        <v>757</v>
      </c>
      <c r="CD67" t="s">
        <v>27</v>
      </c>
      <c r="CE67">
        <v>0.77757100000000001</v>
      </c>
      <c r="CF67" t="s">
        <v>28</v>
      </c>
      <c r="CG67">
        <v>248345</v>
      </c>
      <c r="CH67" t="s">
        <v>29</v>
      </c>
      <c r="CI67">
        <v>0.100666276545</v>
      </c>
      <c r="CJ67" t="s">
        <v>30</v>
      </c>
      <c r="CK67">
        <v>25000</v>
      </c>
      <c r="CL67" t="s">
        <v>923</v>
      </c>
      <c r="CM67">
        <v>25000</v>
      </c>
      <c r="CN67" t="s">
        <v>788</v>
      </c>
      <c r="CO67" t="s">
        <v>2167</v>
      </c>
      <c r="CP67" t="s">
        <v>2168</v>
      </c>
      <c r="CQ67" t="s">
        <v>2169</v>
      </c>
      <c r="CR67">
        <v>8.2084599999999994E-2</v>
      </c>
      <c r="CS67">
        <f t="shared" si="46"/>
        <v>47</v>
      </c>
      <c r="CT67">
        <f t="shared" ca="1" si="18"/>
        <v>0.76801799999999998</v>
      </c>
      <c r="CU67">
        <f t="shared" ca="1" si="19"/>
        <v>0.78249100000000005</v>
      </c>
      <c r="CV67">
        <f t="shared" ca="1" si="20"/>
        <v>250284</v>
      </c>
      <c r="CW67">
        <f t="shared" ca="1" si="21"/>
        <v>501011</v>
      </c>
      <c r="CX67" t="s">
        <v>787</v>
      </c>
      <c r="CY67">
        <v>657.97199999999998</v>
      </c>
      <c r="CZ67" t="s">
        <v>25</v>
      </c>
      <c r="DA67" t="s">
        <v>757</v>
      </c>
      <c r="DB67" t="s">
        <v>27</v>
      </c>
      <c r="DC67">
        <v>0.78034099999999995</v>
      </c>
      <c r="DD67" t="s">
        <v>28</v>
      </c>
      <c r="DE67">
        <v>249588</v>
      </c>
      <c r="DF67" t="s">
        <v>29</v>
      </c>
      <c r="DG67">
        <v>0.14023112473499999</v>
      </c>
      <c r="DH67" t="s">
        <v>30</v>
      </c>
      <c r="DI67">
        <v>35000</v>
      </c>
      <c r="DJ67" t="s">
        <v>923</v>
      </c>
      <c r="DK67">
        <v>35000</v>
      </c>
      <c r="DL67" t="s">
        <v>788</v>
      </c>
      <c r="DM67" t="s">
        <v>2761</v>
      </c>
      <c r="DN67" t="s">
        <v>2762</v>
      </c>
      <c r="DO67" t="s">
        <v>2763</v>
      </c>
      <c r="DP67">
        <v>7.4642299999999995E-2</v>
      </c>
      <c r="DQ67">
        <v>47</v>
      </c>
      <c r="DR67">
        <f t="shared" ca="1" si="22"/>
        <v>0.77494399999999997</v>
      </c>
      <c r="DS67">
        <f t="shared" ca="1" si="23"/>
        <v>0.78092600000000001</v>
      </c>
      <c r="DT67">
        <f t="shared" ca="1" si="24"/>
        <v>250555</v>
      </c>
      <c r="DU67">
        <f t="shared" ca="1" si="25"/>
        <v>499771</v>
      </c>
      <c r="DV67" t="s">
        <v>787</v>
      </c>
      <c r="DW67">
        <v>662.03</v>
      </c>
      <c r="DX67" t="s">
        <v>25</v>
      </c>
      <c r="DY67" t="s">
        <v>757</v>
      </c>
      <c r="DZ67" t="s">
        <v>27</v>
      </c>
      <c r="EA67">
        <v>0.777285</v>
      </c>
      <c r="EB67" t="s">
        <v>28</v>
      </c>
      <c r="EC67">
        <v>250013</v>
      </c>
      <c r="ED67" t="s">
        <v>29</v>
      </c>
      <c r="EE67">
        <v>0.17999087365499999</v>
      </c>
      <c r="EF67" t="s">
        <v>30</v>
      </c>
      <c r="EG67">
        <v>45000</v>
      </c>
      <c r="EH67" t="s">
        <v>923</v>
      </c>
      <c r="EI67">
        <v>45000</v>
      </c>
      <c r="EJ67" t="s">
        <v>788</v>
      </c>
      <c r="EK67" t="s">
        <v>3348</v>
      </c>
      <c r="EL67" t="s">
        <v>3349</v>
      </c>
      <c r="EM67" t="s">
        <v>3350</v>
      </c>
      <c r="EN67">
        <v>7.5615600000000005E-2</v>
      </c>
      <c r="EO67">
        <v>47</v>
      </c>
      <c r="EP67">
        <f t="shared" ca="1" si="26"/>
        <v>0.77422199999999997</v>
      </c>
      <c r="EQ67">
        <f t="shared" ca="1" si="27"/>
        <v>0.78047500000000003</v>
      </c>
      <c r="ER67">
        <f t="shared" ca="1" si="28"/>
        <v>250506</v>
      </c>
      <c r="ES67">
        <f t="shared" ca="1" si="29"/>
        <v>499870</v>
      </c>
      <c r="ET67" t="s">
        <v>787</v>
      </c>
      <c r="EU67">
        <v>664.55499999999995</v>
      </c>
      <c r="EV67" t="s">
        <v>25</v>
      </c>
      <c r="EW67" t="s">
        <v>757</v>
      </c>
      <c r="EX67" t="s">
        <v>27</v>
      </c>
      <c r="EY67">
        <v>0.77607400000000004</v>
      </c>
      <c r="EZ67" t="s">
        <v>28</v>
      </c>
      <c r="FA67">
        <v>249841</v>
      </c>
      <c r="FB67" t="s">
        <v>29</v>
      </c>
      <c r="FC67">
        <v>0.220140424035</v>
      </c>
      <c r="FD67" t="s">
        <v>30</v>
      </c>
      <c r="FE67">
        <v>55000</v>
      </c>
      <c r="FF67" t="s">
        <v>923</v>
      </c>
      <c r="FG67">
        <v>55000</v>
      </c>
      <c r="FH67" t="s">
        <v>788</v>
      </c>
      <c r="FI67" t="s">
        <v>3934</v>
      </c>
      <c r="FJ67" t="s">
        <v>3935</v>
      </c>
      <c r="FK67" t="s">
        <v>3936</v>
      </c>
      <c r="FL67">
        <v>7.5923500000000005E-2</v>
      </c>
      <c r="FM67">
        <v>47</v>
      </c>
      <c r="FN67">
        <f t="shared" ca="1" si="30"/>
        <v>0.771845</v>
      </c>
      <c r="FO67">
        <f t="shared" ca="1" si="31"/>
        <v>0.80099900000000002</v>
      </c>
      <c r="FP67">
        <f t="shared" ca="1" si="32"/>
        <v>250281</v>
      </c>
      <c r="FQ67">
        <f t="shared" ca="1" si="33"/>
        <v>500307</v>
      </c>
      <c r="FR67" t="s">
        <v>787</v>
      </c>
      <c r="FS67">
        <v>620.75199999999995</v>
      </c>
      <c r="FT67" t="s">
        <v>25</v>
      </c>
      <c r="FU67" t="s">
        <v>757</v>
      </c>
      <c r="FV67" t="s">
        <v>27</v>
      </c>
      <c r="FW67">
        <v>0.80228200000000005</v>
      </c>
      <c r="FX67" t="s">
        <v>28</v>
      </c>
      <c r="FY67">
        <v>250281</v>
      </c>
      <c r="FZ67" t="s">
        <v>29</v>
      </c>
      <c r="GA67">
        <v>3.9955144649999998E-3</v>
      </c>
      <c r="GB67" t="s">
        <v>30</v>
      </c>
      <c r="GC67">
        <v>1000</v>
      </c>
      <c r="GD67" t="s">
        <v>923</v>
      </c>
      <c r="GE67">
        <v>1000</v>
      </c>
      <c r="GF67" t="s">
        <v>788</v>
      </c>
      <c r="GG67" t="s">
        <v>5113</v>
      </c>
      <c r="GH67" t="s">
        <v>5114</v>
      </c>
      <c r="GI67" t="s">
        <v>5115</v>
      </c>
      <c r="GJ67">
        <v>9.7717700000000005E-2</v>
      </c>
      <c r="GK67">
        <v>47</v>
      </c>
      <c r="GL67">
        <f t="shared" ca="1" si="34"/>
        <v>0.77007800000000004</v>
      </c>
      <c r="GM67">
        <f t="shared" ca="1" si="35"/>
        <v>0.78710100000000005</v>
      </c>
      <c r="GN67">
        <f t="shared" ca="1" si="36"/>
        <v>250895</v>
      </c>
      <c r="GO67">
        <f t="shared" ca="1" si="37"/>
        <v>501536</v>
      </c>
      <c r="GP67" t="s">
        <v>787</v>
      </c>
      <c r="GQ67">
        <v>654.577</v>
      </c>
      <c r="GR67" t="s">
        <v>25</v>
      </c>
      <c r="GS67" t="s">
        <v>757</v>
      </c>
      <c r="GT67" t="s">
        <v>27</v>
      </c>
      <c r="GU67">
        <v>0.77649599999999996</v>
      </c>
      <c r="GV67" t="s">
        <v>28</v>
      </c>
      <c r="GW67">
        <v>253373</v>
      </c>
      <c r="GX67" t="s">
        <v>29</v>
      </c>
      <c r="GY67">
        <v>3.9467447325000002E-2</v>
      </c>
      <c r="GZ67" t="s">
        <v>30</v>
      </c>
      <c r="HA67">
        <v>10000</v>
      </c>
      <c r="HB67" t="s">
        <v>923</v>
      </c>
      <c r="HC67">
        <v>10000</v>
      </c>
      <c r="HD67" t="s">
        <v>788</v>
      </c>
      <c r="HE67" t="s">
        <v>5316</v>
      </c>
      <c r="HF67" t="s">
        <v>5317</v>
      </c>
      <c r="HG67" t="s">
        <v>5318</v>
      </c>
      <c r="HH67">
        <v>8.6632600000000004E-2</v>
      </c>
      <c r="HI67">
        <v>47</v>
      </c>
      <c r="HJ67">
        <f t="shared" ca="1" si="38"/>
        <v>0.77584600000000004</v>
      </c>
      <c r="HK67">
        <f t="shared" ca="1" si="39"/>
        <v>0.78151899999999996</v>
      </c>
      <c r="HL67">
        <f t="shared" ca="1" si="40"/>
        <v>250472</v>
      </c>
      <c r="HM67">
        <f t="shared" ca="1" si="41"/>
        <v>499189</v>
      </c>
      <c r="HN67" t="s">
        <v>787</v>
      </c>
      <c r="HO67">
        <v>660.64800000000002</v>
      </c>
      <c r="HP67" t="s">
        <v>25</v>
      </c>
      <c r="HQ67" t="s">
        <v>757</v>
      </c>
      <c r="HR67" t="s">
        <v>27</v>
      </c>
      <c r="HS67">
        <v>0.77855099999999999</v>
      </c>
      <c r="HT67" t="s">
        <v>28</v>
      </c>
      <c r="HU67">
        <v>249721</v>
      </c>
      <c r="HV67" t="s">
        <v>29</v>
      </c>
      <c r="HW67">
        <v>0.26028997441500001</v>
      </c>
      <c r="HX67" t="s">
        <v>30</v>
      </c>
      <c r="HY67">
        <v>65000</v>
      </c>
      <c r="HZ67" t="s">
        <v>923</v>
      </c>
      <c r="IA67">
        <v>65000</v>
      </c>
      <c r="IB67" t="s">
        <v>788</v>
      </c>
      <c r="IC67" t="s">
        <v>5901</v>
      </c>
      <c r="ID67" t="s">
        <v>5902</v>
      </c>
      <c r="IE67" t="s">
        <v>5903</v>
      </c>
      <c r="IF67">
        <v>7.8E-2</v>
      </c>
    </row>
    <row r="68" spans="1:240">
      <c r="A68">
        <v>48</v>
      </c>
      <c r="B68">
        <f t="shared" ca="1" si="2"/>
        <v>0.77171599999999996</v>
      </c>
      <c r="C68">
        <f t="shared" ca="1" si="3"/>
        <v>0.76766400000000001</v>
      </c>
      <c r="D68">
        <f t="shared" ca="1" si="4"/>
        <v>246278</v>
      </c>
      <c r="E68">
        <f t="shared" ca="1" si="5"/>
        <v>484554</v>
      </c>
      <c r="F68" t="s">
        <v>787</v>
      </c>
      <c r="G68">
        <v>339.077</v>
      </c>
      <c r="H68" t="s">
        <v>25</v>
      </c>
      <c r="I68" t="s">
        <v>36</v>
      </c>
      <c r="J68" t="s">
        <v>27</v>
      </c>
      <c r="K68">
        <v>0.77398599999999995</v>
      </c>
      <c r="L68" t="s">
        <v>28</v>
      </c>
      <c r="M68">
        <v>492307</v>
      </c>
      <c r="N68" t="s">
        <v>29</v>
      </c>
      <c r="O68">
        <v>6.0937530000000004E-3</v>
      </c>
      <c r="P68" t="s">
        <v>30</v>
      </c>
      <c r="Q68">
        <v>3000</v>
      </c>
      <c r="R68" t="s">
        <v>923</v>
      </c>
      <c r="S68">
        <v>3000</v>
      </c>
      <c r="T68" t="s">
        <v>783</v>
      </c>
      <c r="U68" t="s">
        <v>4524</v>
      </c>
      <c r="V68" t="s">
        <v>4525</v>
      </c>
      <c r="W68" t="s">
        <v>4526</v>
      </c>
      <c r="X68">
        <v>8.1946500000000005E-2</v>
      </c>
      <c r="Y68">
        <f t="shared" si="42"/>
        <v>48</v>
      </c>
      <c r="Z68">
        <f t="shared" ca="1" si="6"/>
        <v>0.78452900000000003</v>
      </c>
      <c r="AA68">
        <f t="shared" ca="1" si="7"/>
        <v>0.77538499999999999</v>
      </c>
      <c r="AB68">
        <f t="shared" ca="1" si="8"/>
        <v>247865</v>
      </c>
      <c r="AC68">
        <f t="shared" ca="1" si="9"/>
        <v>486085</v>
      </c>
      <c r="AD68" t="s">
        <v>787</v>
      </c>
      <c r="AE68">
        <v>334.31</v>
      </c>
      <c r="AF68" t="s">
        <v>25</v>
      </c>
      <c r="AG68" t="s">
        <v>36</v>
      </c>
      <c r="AH68" t="s">
        <v>27</v>
      </c>
      <c r="AI68">
        <v>0.77698599999999995</v>
      </c>
      <c r="AJ68" t="s">
        <v>28</v>
      </c>
      <c r="AK68">
        <v>495479</v>
      </c>
      <c r="AL68" t="s">
        <v>29</v>
      </c>
      <c r="AM68">
        <v>1.0091247423999999E-2</v>
      </c>
      <c r="AN68" t="s">
        <v>30</v>
      </c>
      <c r="AO68">
        <v>5000</v>
      </c>
      <c r="AP68" t="s">
        <v>923</v>
      </c>
      <c r="AQ68">
        <v>5000</v>
      </c>
      <c r="AR68" t="s">
        <v>783</v>
      </c>
      <c r="AS68" t="s">
        <v>993</v>
      </c>
      <c r="AT68" t="s">
        <v>994</v>
      </c>
      <c r="AU68" t="s">
        <v>995</v>
      </c>
      <c r="AV68">
        <v>8.0928100000000003E-2</v>
      </c>
      <c r="AW68">
        <f t="shared" si="43"/>
        <v>48</v>
      </c>
      <c r="AX68">
        <f t="shared" ca="1" si="10"/>
        <v>0.78556000000000004</v>
      </c>
      <c r="AY68">
        <f t="shared" ca="1" si="11"/>
        <v>0.76954100000000003</v>
      </c>
      <c r="AZ68">
        <f t="shared" ca="1" si="12"/>
        <v>250284</v>
      </c>
      <c r="BA68">
        <f t="shared" ca="1" si="13"/>
        <v>500313</v>
      </c>
      <c r="BB68" t="s">
        <v>787</v>
      </c>
      <c r="BC68">
        <v>327.63299999999998</v>
      </c>
      <c r="BD68" t="s">
        <v>25</v>
      </c>
      <c r="BE68" t="s">
        <v>36</v>
      </c>
      <c r="BF68" t="s">
        <v>27</v>
      </c>
      <c r="BG68">
        <v>0.78106200000000003</v>
      </c>
      <c r="BH68" t="s">
        <v>28</v>
      </c>
      <c r="BI68">
        <v>500313</v>
      </c>
      <c r="BJ68" t="s">
        <v>29</v>
      </c>
      <c r="BK68">
        <v>2.998123368E-2</v>
      </c>
      <c r="BL68" t="s">
        <v>30</v>
      </c>
      <c r="BM68">
        <v>15000</v>
      </c>
      <c r="BN68" t="s">
        <v>923</v>
      </c>
      <c r="BO68">
        <v>15000</v>
      </c>
      <c r="BP68" t="s">
        <v>783</v>
      </c>
      <c r="BQ68" t="s">
        <v>1591</v>
      </c>
      <c r="BR68" t="s">
        <v>1592</v>
      </c>
      <c r="BS68" t="s">
        <v>1593</v>
      </c>
      <c r="BT68">
        <v>7.1810499999999999E-2</v>
      </c>
      <c r="BU68">
        <f t="shared" si="44"/>
        <v>48</v>
      </c>
      <c r="BV68">
        <f t="shared" ca="1" si="14"/>
        <v>0.78218200000000004</v>
      </c>
      <c r="BW68">
        <f t="shared" ca="1" si="15"/>
        <v>0.78210500000000005</v>
      </c>
      <c r="BX68">
        <f t="shared" ca="1" si="16"/>
        <v>250284</v>
      </c>
      <c r="BY68">
        <f t="shared" ca="1" si="17"/>
        <v>498368</v>
      </c>
      <c r="BZ68" t="s">
        <v>787</v>
      </c>
      <c r="CA68">
        <v>331.90199999999999</v>
      </c>
      <c r="CB68" t="s">
        <v>25</v>
      </c>
      <c r="CC68" t="s">
        <v>36</v>
      </c>
      <c r="CD68" t="s">
        <v>27</v>
      </c>
      <c r="CE68">
        <v>0.77526499999999998</v>
      </c>
      <c r="CF68" t="s">
        <v>28</v>
      </c>
      <c r="CG68">
        <v>501291</v>
      </c>
      <c r="CH68" t="s">
        <v>29</v>
      </c>
      <c r="CI68">
        <v>4.9871191936000002E-2</v>
      </c>
      <c r="CJ68" t="s">
        <v>30</v>
      </c>
      <c r="CK68">
        <v>25000</v>
      </c>
      <c r="CL68" t="s">
        <v>923</v>
      </c>
      <c r="CM68">
        <v>25000</v>
      </c>
      <c r="CN68" t="s">
        <v>783</v>
      </c>
      <c r="CO68" t="s">
        <v>2170</v>
      </c>
      <c r="CP68" t="s">
        <v>2171</v>
      </c>
      <c r="CQ68" t="s">
        <v>2172</v>
      </c>
      <c r="CR68">
        <v>7.9188400000000006E-2</v>
      </c>
      <c r="CS68">
        <f t="shared" si="46"/>
        <v>48</v>
      </c>
      <c r="CT68">
        <f t="shared" ca="1" si="18"/>
        <v>0.777694</v>
      </c>
      <c r="CU68">
        <f t="shared" ca="1" si="19"/>
        <v>0.778007</v>
      </c>
      <c r="CV68">
        <f t="shared" ca="1" si="20"/>
        <v>250633</v>
      </c>
      <c r="CW68">
        <f t="shared" ca="1" si="21"/>
        <v>501012</v>
      </c>
      <c r="CX68" t="s">
        <v>787</v>
      </c>
      <c r="CY68">
        <v>331.24</v>
      </c>
      <c r="CZ68" t="s">
        <v>25</v>
      </c>
      <c r="DA68" t="s">
        <v>36</v>
      </c>
      <c r="DB68" t="s">
        <v>27</v>
      </c>
      <c r="DC68">
        <v>0.77571400000000001</v>
      </c>
      <c r="DD68" t="s">
        <v>28</v>
      </c>
      <c r="DE68">
        <v>501712</v>
      </c>
      <c r="DF68" t="s">
        <v>29</v>
      </c>
      <c r="DG68">
        <v>6.9761164192E-2</v>
      </c>
      <c r="DH68" t="s">
        <v>30</v>
      </c>
      <c r="DI68">
        <v>35000</v>
      </c>
      <c r="DJ68" t="s">
        <v>923</v>
      </c>
      <c r="DK68">
        <v>35000</v>
      </c>
      <c r="DL68" t="s">
        <v>783</v>
      </c>
      <c r="DM68" t="s">
        <v>2764</v>
      </c>
      <c r="DN68" t="s">
        <v>2765</v>
      </c>
      <c r="DO68" t="s">
        <v>2766</v>
      </c>
      <c r="DP68">
        <v>7.8897200000000001E-2</v>
      </c>
      <c r="DQ68">
        <v>48</v>
      </c>
      <c r="DR68">
        <f t="shared" ca="1" si="22"/>
        <v>0.77390899999999996</v>
      </c>
      <c r="DS68">
        <f t="shared" ca="1" si="23"/>
        <v>0.77897899999999998</v>
      </c>
      <c r="DT68">
        <f t="shared" ca="1" si="24"/>
        <v>249742</v>
      </c>
      <c r="DU68">
        <f t="shared" ca="1" si="25"/>
        <v>500856</v>
      </c>
      <c r="DV68" t="s">
        <v>787</v>
      </c>
      <c r="DW68">
        <v>332.37099999999998</v>
      </c>
      <c r="DX68" t="s">
        <v>25</v>
      </c>
      <c r="DY68" t="s">
        <v>36</v>
      </c>
      <c r="DZ68" t="s">
        <v>27</v>
      </c>
      <c r="EA68">
        <v>0.77421300000000004</v>
      </c>
      <c r="EB68" t="s">
        <v>28</v>
      </c>
      <c r="EC68">
        <v>501946</v>
      </c>
      <c r="ED68" t="s">
        <v>29</v>
      </c>
      <c r="EE68">
        <v>8.9651136448000004E-2</v>
      </c>
      <c r="EF68" t="s">
        <v>30</v>
      </c>
      <c r="EG68">
        <v>45000</v>
      </c>
      <c r="EH68" t="s">
        <v>923</v>
      </c>
      <c r="EI68">
        <v>45000</v>
      </c>
      <c r="EJ68" t="s">
        <v>783</v>
      </c>
      <c r="EK68" t="s">
        <v>3351</v>
      </c>
      <c r="EL68" t="s">
        <v>3352</v>
      </c>
      <c r="EM68" t="s">
        <v>3353</v>
      </c>
      <c r="EN68">
        <v>7.7098E-2</v>
      </c>
      <c r="EO68">
        <v>48</v>
      </c>
      <c r="EP68">
        <f t="shared" ca="1" si="26"/>
        <v>0.77708900000000003</v>
      </c>
      <c r="EQ68">
        <f t="shared" ca="1" si="27"/>
        <v>0.77652200000000005</v>
      </c>
      <c r="ER68">
        <f t="shared" ca="1" si="28"/>
        <v>249620</v>
      </c>
      <c r="ES68">
        <f t="shared" ca="1" si="29"/>
        <v>501202</v>
      </c>
      <c r="ET68" t="s">
        <v>787</v>
      </c>
      <c r="EU68">
        <v>333.22699999999998</v>
      </c>
      <c r="EV68" t="s">
        <v>25</v>
      </c>
      <c r="EW68" t="s">
        <v>36</v>
      </c>
      <c r="EX68" t="s">
        <v>27</v>
      </c>
      <c r="EY68">
        <v>0.77378999999999998</v>
      </c>
      <c r="EZ68" t="s">
        <v>28</v>
      </c>
      <c r="FA68">
        <v>501202</v>
      </c>
      <c r="FB68" t="s">
        <v>29</v>
      </c>
      <c r="FC68">
        <v>0.109736108432</v>
      </c>
      <c r="FD68" t="s">
        <v>30</v>
      </c>
      <c r="FE68">
        <v>55000</v>
      </c>
      <c r="FF68" t="s">
        <v>923</v>
      </c>
      <c r="FG68">
        <v>55000</v>
      </c>
      <c r="FH68" t="s">
        <v>783</v>
      </c>
      <c r="FI68" t="s">
        <v>3937</v>
      </c>
      <c r="FJ68" t="s">
        <v>3938</v>
      </c>
      <c r="FK68" t="s">
        <v>3939</v>
      </c>
      <c r="FL68">
        <v>7.5832999999999998E-2</v>
      </c>
      <c r="FM68">
        <v>48</v>
      </c>
      <c r="FN68">
        <f t="shared" ca="1" si="30"/>
        <v>0.754965</v>
      </c>
      <c r="FO68">
        <f t="shared" ca="1" si="31"/>
        <v>0.75345700000000004</v>
      </c>
      <c r="FP68">
        <f t="shared" ca="1" si="32"/>
        <v>250281</v>
      </c>
      <c r="FQ68">
        <f t="shared" ca="1" si="33"/>
        <v>500309</v>
      </c>
      <c r="FR68" t="s">
        <v>787</v>
      </c>
      <c r="FS68">
        <v>323.86399999999998</v>
      </c>
      <c r="FT68" t="s">
        <v>25</v>
      </c>
      <c r="FU68" t="s">
        <v>36</v>
      </c>
      <c r="FV68" t="s">
        <v>27</v>
      </c>
      <c r="FW68">
        <v>0.78559500000000004</v>
      </c>
      <c r="FX68" t="s">
        <v>28</v>
      </c>
      <c r="FY68">
        <v>500311</v>
      </c>
      <c r="FZ68" t="s">
        <v>29</v>
      </c>
      <c r="GA68">
        <v>1.998758712E-3</v>
      </c>
      <c r="GB68" t="s">
        <v>30</v>
      </c>
      <c r="GC68">
        <v>1000</v>
      </c>
      <c r="GD68" t="s">
        <v>923</v>
      </c>
      <c r="GE68">
        <v>1000</v>
      </c>
      <c r="GF68" t="s">
        <v>783</v>
      </c>
      <c r="GG68" t="s">
        <v>5116</v>
      </c>
      <c r="GH68" t="s">
        <v>5117</v>
      </c>
      <c r="GI68" t="s">
        <v>5118</v>
      </c>
      <c r="GJ68">
        <v>8.6405300000000004E-2</v>
      </c>
      <c r="GK68">
        <v>48</v>
      </c>
      <c r="GL68">
        <f t="shared" ca="1" si="34"/>
        <v>0.78094799999999998</v>
      </c>
      <c r="GM68">
        <f t="shared" ca="1" si="35"/>
        <v>0.77443399999999996</v>
      </c>
      <c r="GN68">
        <f t="shared" ca="1" si="36"/>
        <v>250895</v>
      </c>
      <c r="GO68">
        <f t="shared" ca="1" si="37"/>
        <v>499096</v>
      </c>
      <c r="GP68" t="s">
        <v>787</v>
      </c>
      <c r="GQ68">
        <v>328.02300000000002</v>
      </c>
      <c r="GR68" t="s">
        <v>25</v>
      </c>
      <c r="GS68" t="s">
        <v>36</v>
      </c>
      <c r="GT68" t="s">
        <v>27</v>
      </c>
      <c r="GU68">
        <v>0.78344800000000003</v>
      </c>
      <c r="GV68" t="s">
        <v>28</v>
      </c>
      <c r="GW68">
        <v>496679</v>
      </c>
      <c r="GX68" t="s">
        <v>29</v>
      </c>
      <c r="GY68">
        <v>2.0133747415999999E-2</v>
      </c>
      <c r="GZ68" t="s">
        <v>30</v>
      </c>
      <c r="HA68">
        <v>10000</v>
      </c>
      <c r="HB68" t="s">
        <v>923</v>
      </c>
      <c r="HC68">
        <v>10000</v>
      </c>
      <c r="HD68" t="s">
        <v>783</v>
      </c>
      <c r="HE68" t="s">
        <v>5319</v>
      </c>
      <c r="HF68" t="s">
        <v>5320</v>
      </c>
      <c r="HG68" t="s">
        <v>5321</v>
      </c>
      <c r="HH68">
        <v>7.8858200000000003E-2</v>
      </c>
      <c r="HI68">
        <v>48</v>
      </c>
      <c r="HJ68">
        <f t="shared" ca="1" si="38"/>
        <v>0.77952699999999997</v>
      </c>
      <c r="HK68">
        <f t="shared" ca="1" si="39"/>
        <v>0.77298</v>
      </c>
      <c r="HL68">
        <f t="shared" ca="1" si="40"/>
        <v>251226</v>
      </c>
      <c r="HM68">
        <f t="shared" ca="1" si="41"/>
        <v>501065</v>
      </c>
      <c r="HN68" t="s">
        <v>787</v>
      </c>
      <c r="HO68">
        <v>332.649</v>
      </c>
      <c r="HP68" t="s">
        <v>25</v>
      </c>
      <c r="HQ68" t="s">
        <v>36</v>
      </c>
      <c r="HR68" t="s">
        <v>27</v>
      </c>
      <c r="HS68">
        <v>0.77427699999999999</v>
      </c>
      <c r="HT68" t="s">
        <v>28</v>
      </c>
      <c r="HU68">
        <v>501442</v>
      </c>
      <c r="HV68" t="s">
        <v>29</v>
      </c>
      <c r="HW68">
        <v>0.12962608068799999</v>
      </c>
      <c r="HX68" t="s">
        <v>30</v>
      </c>
      <c r="HY68">
        <v>65000</v>
      </c>
      <c r="HZ68" t="s">
        <v>923</v>
      </c>
      <c r="IA68">
        <v>65000</v>
      </c>
      <c r="IB68" t="s">
        <v>783</v>
      </c>
      <c r="IC68" t="s">
        <v>5904</v>
      </c>
      <c r="ID68" t="s">
        <v>5905</v>
      </c>
      <c r="IE68" t="s">
        <v>5906</v>
      </c>
      <c r="IF68">
        <v>7.8721799999999995E-2</v>
      </c>
    </row>
    <row r="69" spans="1:240">
      <c r="A69">
        <v>49</v>
      </c>
      <c r="B69">
        <f t="shared" ca="1" si="2"/>
        <v>0.77809300000000003</v>
      </c>
      <c r="C69">
        <f t="shared" ca="1" si="3"/>
        <v>0.75779099999999999</v>
      </c>
      <c r="D69">
        <f t="shared" ca="1" si="4"/>
        <v>246278</v>
      </c>
      <c r="E69">
        <f t="shared" ca="1" si="5"/>
        <v>500312</v>
      </c>
      <c r="F69" t="s">
        <v>777</v>
      </c>
      <c r="G69">
        <v>644.34199999999998</v>
      </c>
      <c r="H69" t="s">
        <v>25</v>
      </c>
      <c r="I69" t="s">
        <v>757</v>
      </c>
      <c r="J69" t="s">
        <v>27</v>
      </c>
      <c r="K69">
        <v>0.78745600000000004</v>
      </c>
      <c r="L69" t="s">
        <v>28</v>
      </c>
      <c r="M69">
        <v>250283</v>
      </c>
      <c r="N69" t="s">
        <v>29</v>
      </c>
      <c r="O69">
        <v>1.1986444395E-2</v>
      </c>
      <c r="P69" t="s">
        <v>30</v>
      </c>
      <c r="Q69">
        <v>3000</v>
      </c>
      <c r="R69" t="s">
        <v>923</v>
      </c>
      <c r="S69">
        <v>3000</v>
      </c>
      <c r="T69" t="s">
        <v>778</v>
      </c>
      <c r="U69" t="s">
        <v>4527</v>
      </c>
      <c r="V69" t="s">
        <v>4528</v>
      </c>
      <c r="W69" t="s">
        <v>4529</v>
      </c>
      <c r="X69">
        <v>7.6773599999999997E-2</v>
      </c>
      <c r="Y69">
        <f t="shared" si="42"/>
        <v>49</v>
      </c>
      <c r="Z69">
        <f t="shared" ca="1" si="6"/>
        <v>0.78108100000000003</v>
      </c>
      <c r="AA69">
        <f t="shared" ca="1" si="7"/>
        <v>0.76939500000000005</v>
      </c>
      <c r="AB69">
        <f t="shared" ca="1" si="8"/>
        <v>243166</v>
      </c>
      <c r="AC69">
        <f t="shared" ca="1" si="9"/>
        <v>490737</v>
      </c>
      <c r="AD69" t="s">
        <v>777</v>
      </c>
      <c r="AE69">
        <v>675.49099999999999</v>
      </c>
      <c r="AF69" t="s">
        <v>25</v>
      </c>
      <c r="AG69" t="s">
        <v>757</v>
      </c>
      <c r="AH69" t="s">
        <v>27</v>
      </c>
      <c r="AI69">
        <v>0.76908500000000002</v>
      </c>
      <c r="AJ69" t="s">
        <v>28</v>
      </c>
      <c r="AK69">
        <v>250283</v>
      </c>
      <c r="AL69" t="s">
        <v>29</v>
      </c>
      <c r="AM69">
        <v>1.9977374324999998E-2</v>
      </c>
      <c r="AN69" t="s">
        <v>30</v>
      </c>
      <c r="AO69">
        <v>5000</v>
      </c>
      <c r="AP69" t="s">
        <v>923</v>
      </c>
      <c r="AQ69">
        <v>5000</v>
      </c>
      <c r="AR69" t="s">
        <v>778</v>
      </c>
      <c r="AS69" t="s">
        <v>996</v>
      </c>
      <c r="AT69" t="s">
        <v>997</v>
      </c>
      <c r="AU69" t="s">
        <v>998</v>
      </c>
      <c r="AV69">
        <v>9.4780299999999998E-2</v>
      </c>
      <c r="AW69">
        <f t="shared" si="43"/>
        <v>49</v>
      </c>
      <c r="AX69">
        <f t="shared" ca="1" si="10"/>
        <v>0.77601799999999999</v>
      </c>
      <c r="AY69">
        <f t="shared" ca="1" si="11"/>
        <v>0.78696100000000002</v>
      </c>
      <c r="AZ69">
        <f t="shared" ca="1" si="12"/>
        <v>252749</v>
      </c>
      <c r="BA69">
        <f t="shared" ca="1" si="13"/>
        <v>501945</v>
      </c>
      <c r="BB69" t="s">
        <v>777</v>
      </c>
      <c r="BC69">
        <v>675.88099999999997</v>
      </c>
      <c r="BD69" t="s">
        <v>25</v>
      </c>
      <c r="BE69" t="s">
        <v>757</v>
      </c>
      <c r="BF69" t="s">
        <v>27</v>
      </c>
      <c r="BG69">
        <v>0.77135900000000002</v>
      </c>
      <c r="BH69" t="s">
        <v>28</v>
      </c>
      <c r="BI69">
        <v>248666</v>
      </c>
      <c r="BJ69" t="s">
        <v>29</v>
      </c>
      <c r="BK69">
        <v>6.0321825434999997E-2</v>
      </c>
      <c r="BL69" t="s">
        <v>30</v>
      </c>
      <c r="BM69">
        <v>15000</v>
      </c>
      <c r="BN69" t="s">
        <v>923</v>
      </c>
      <c r="BO69">
        <v>15000</v>
      </c>
      <c r="BP69" t="s">
        <v>778</v>
      </c>
      <c r="BQ69" t="s">
        <v>1594</v>
      </c>
      <c r="BR69" t="s">
        <v>1595</v>
      </c>
      <c r="BS69" t="s">
        <v>1596</v>
      </c>
      <c r="BT69">
        <v>6.10833E-2</v>
      </c>
      <c r="BU69">
        <f t="shared" si="44"/>
        <v>49</v>
      </c>
      <c r="BV69">
        <f t="shared" ca="1" si="14"/>
        <v>0.77647999999999995</v>
      </c>
      <c r="BW69">
        <f t="shared" ca="1" si="15"/>
        <v>0.778339</v>
      </c>
      <c r="BX69">
        <f t="shared" ca="1" si="16"/>
        <v>249796</v>
      </c>
      <c r="BY69">
        <f t="shared" ca="1" si="17"/>
        <v>497402</v>
      </c>
      <c r="BZ69" t="s">
        <v>777</v>
      </c>
      <c r="CA69">
        <v>662.27599999999995</v>
      </c>
      <c r="CB69" t="s">
        <v>25</v>
      </c>
      <c r="CC69" t="s">
        <v>757</v>
      </c>
      <c r="CD69" t="s">
        <v>27</v>
      </c>
      <c r="CE69">
        <v>0.77596200000000004</v>
      </c>
      <c r="CF69" t="s">
        <v>28</v>
      </c>
      <c r="CG69">
        <v>250773</v>
      </c>
      <c r="CH69" t="s">
        <v>29</v>
      </c>
      <c r="CI69">
        <v>9.9691772895000003E-2</v>
      </c>
      <c r="CJ69" t="s">
        <v>30</v>
      </c>
      <c r="CK69">
        <v>25000</v>
      </c>
      <c r="CL69" t="s">
        <v>923</v>
      </c>
      <c r="CM69">
        <v>25000</v>
      </c>
      <c r="CN69" t="s">
        <v>778</v>
      </c>
      <c r="CO69" t="s">
        <v>2173</v>
      </c>
      <c r="CP69" t="s">
        <v>2174</v>
      </c>
      <c r="CQ69" t="s">
        <v>2175</v>
      </c>
      <c r="CR69">
        <v>7.9070100000000004E-2</v>
      </c>
      <c r="CS69">
        <f t="shared" si="46"/>
        <v>49</v>
      </c>
      <c r="CT69">
        <f t="shared" ca="1" si="18"/>
        <v>0.77469900000000003</v>
      </c>
      <c r="CU69">
        <f t="shared" ca="1" si="19"/>
        <v>0.77664800000000001</v>
      </c>
      <c r="CV69">
        <f t="shared" ca="1" si="20"/>
        <v>249588</v>
      </c>
      <c r="CW69">
        <f t="shared" ca="1" si="21"/>
        <v>499617</v>
      </c>
      <c r="CX69" t="s">
        <v>777</v>
      </c>
      <c r="CY69">
        <v>657.28800000000001</v>
      </c>
      <c r="CZ69" t="s">
        <v>25</v>
      </c>
      <c r="DA69" t="s">
        <v>757</v>
      </c>
      <c r="DB69" t="s">
        <v>27</v>
      </c>
      <c r="DC69">
        <v>0.77857399999999999</v>
      </c>
      <c r="DD69" t="s">
        <v>28</v>
      </c>
      <c r="DE69">
        <v>250983</v>
      </c>
      <c r="DF69" t="s">
        <v>29</v>
      </c>
      <c r="DG69">
        <v>0.13945152181500001</v>
      </c>
      <c r="DH69" t="s">
        <v>30</v>
      </c>
      <c r="DI69">
        <v>35000</v>
      </c>
      <c r="DJ69" t="s">
        <v>923</v>
      </c>
      <c r="DK69">
        <v>35000</v>
      </c>
      <c r="DL69" t="s">
        <v>778</v>
      </c>
      <c r="DM69" t="s">
        <v>2767</v>
      </c>
      <c r="DN69" t="s">
        <v>2768</v>
      </c>
      <c r="DO69" t="s">
        <v>2769</v>
      </c>
      <c r="DP69">
        <v>6.8021399999999996E-2</v>
      </c>
      <c r="DQ69">
        <v>49</v>
      </c>
      <c r="DR69">
        <f t="shared" ca="1" si="22"/>
        <v>0.78379399999999999</v>
      </c>
      <c r="DS69">
        <f t="shared" ca="1" si="23"/>
        <v>0.77373899999999995</v>
      </c>
      <c r="DT69">
        <f t="shared" ca="1" si="24"/>
        <v>250555</v>
      </c>
      <c r="DU69">
        <f t="shared" ca="1" si="25"/>
        <v>499231</v>
      </c>
      <c r="DV69" t="s">
        <v>777</v>
      </c>
      <c r="DW69">
        <v>653.34199999999998</v>
      </c>
      <c r="DX69" t="s">
        <v>25</v>
      </c>
      <c r="DY69" t="s">
        <v>757</v>
      </c>
      <c r="DZ69" t="s">
        <v>27</v>
      </c>
      <c r="EA69">
        <v>0.78243600000000002</v>
      </c>
      <c r="EB69" t="s">
        <v>28</v>
      </c>
      <c r="EC69">
        <v>250013</v>
      </c>
      <c r="ED69" t="s">
        <v>29</v>
      </c>
      <c r="EE69">
        <v>0.17999087365499999</v>
      </c>
      <c r="EF69" t="s">
        <v>30</v>
      </c>
      <c r="EG69">
        <v>45000</v>
      </c>
      <c r="EH69" t="s">
        <v>923</v>
      </c>
      <c r="EI69">
        <v>45000</v>
      </c>
      <c r="EJ69" t="s">
        <v>778</v>
      </c>
      <c r="EK69" t="s">
        <v>3354</v>
      </c>
      <c r="EL69" t="s">
        <v>3355</v>
      </c>
      <c r="EM69" t="s">
        <v>3356</v>
      </c>
      <c r="EN69">
        <v>6.8804000000000004E-2</v>
      </c>
      <c r="EO69">
        <v>49</v>
      </c>
      <c r="EP69">
        <f t="shared" ca="1" si="26"/>
        <v>0.77798999999999996</v>
      </c>
      <c r="EQ69">
        <f t="shared" ca="1" si="27"/>
        <v>0.776312</v>
      </c>
      <c r="ER69">
        <f t="shared" ca="1" si="28"/>
        <v>250506</v>
      </c>
      <c r="ES69">
        <f t="shared" ca="1" si="29"/>
        <v>499427</v>
      </c>
      <c r="ET69" t="s">
        <v>777</v>
      </c>
      <c r="EU69">
        <v>667.54399999999998</v>
      </c>
      <c r="EV69" t="s">
        <v>25</v>
      </c>
      <c r="EW69" t="s">
        <v>757</v>
      </c>
      <c r="EX69" t="s">
        <v>27</v>
      </c>
      <c r="EY69">
        <v>0.77467699999999995</v>
      </c>
      <c r="EZ69" t="s">
        <v>28</v>
      </c>
      <c r="FA69">
        <v>249620</v>
      </c>
      <c r="FB69" t="s">
        <v>29</v>
      </c>
      <c r="FC69">
        <v>0.22033532476500001</v>
      </c>
      <c r="FD69" t="s">
        <v>30</v>
      </c>
      <c r="FE69">
        <v>55000</v>
      </c>
      <c r="FF69" t="s">
        <v>923</v>
      </c>
      <c r="FG69">
        <v>55000</v>
      </c>
      <c r="FH69" t="s">
        <v>778</v>
      </c>
      <c r="FI69" t="s">
        <v>3940</v>
      </c>
      <c r="FJ69" t="s">
        <v>3941</v>
      </c>
      <c r="FK69" t="s">
        <v>3942</v>
      </c>
      <c r="FL69">
        <v>7.5405200000000006E-2</v>
      </c>
      <c r="FM69">
        <v>49</v>
      </c>
      <c r="FN69">
        <f t="shared" ca="1" si="30"/>
        <v>0.79612899999999998</v>
      </c>
      <c r="FO69">
        <f t="shared" ca="1" si="31"/>
        <v>0.76793500000000003</v>
      </c>
      <c r="FP69">
        <f t="shared" ca="1" si="32"/>
        <v>250281</v>
      </c>
      <c r="FQ69">
        <f t="shared" ca="1" si="33"/>
        <v>500310</v>
      </c>
      <c r="FR69" t="s">
        <v>777</v>
      </c>
      <c r="FS69">
        <v>670.67600000000004</v>
      </c>
      <c r="FT69" t="s">
        <v>25</v>
      </c>
      <c r="FU69" t="s">
        <v>757</v>
      </c>
      <c r="FV69" t="s">
        <v>27</v>
      </c>
      <c r="FW69">
        <v>0.771845</v>
      </c>
      <c r="FX69" t="s">
        <v>28</v>
      </c>
      <c r="FY69">
        <v>250281</v>
      </c>
      <c r="FZ69" t="s">
        <v>29</v>
      </c>
      <c r="GA69">
        <v>3.9955144649999998E-3</v>
      </c>
      <c r="GB69" t="s">
        <v>30</v>
      </c>
      <c r="GC69">
        <v>1000</v>
      </c>
      <c r="GD69" t="s">
        <v>923</v>
      </c>
      <c r="GE69">
        <v>1000</v>
      </c>
      <c r="GF69" t="s">
        <v>778</v>
      </c>
      <c r="GG69" t="s">
        <v>5119</v>
      </c>
      <c r="GH69" t="s">
        <v>5120</v>
      </c>
      <c r="GI69" t="s">
        <v>5121</v>
      </c>
      <c r="GJ69">
        <v>7.2815500000000005E-2</v>
      </c>
      <c r="GK69">
        <v>49</v>
      </c>
      <c r="GL69">
        <f t="shared" ca="1" si="34"/>
        <v>0.77681199999999995</v>
      </c>
      <c r="GM69">
        <f t="shared" ca="1" si="35"/>
        <v>0.78736399999999995</v>
      </c>
      <c r="GN69">
        <f t="shared" ca="1" si="36"/>
        <v>254631</v>
      </c>
      <c r="GO69">
        <f t="shared" ca="1" si="37"/>
        <v>506490</v>
      </c>
      <c r="GP69" t="s">
        <v>777</v>
      </c>
      <c r="GQ69">
        <v>679.43799999999999</v>
      </c>
      <c r="GR69" t="s">
        <v>25</v>
      </c>
      <c r="GS69" t="s">
        <v>757</v>
      </c>
      <c r="GT69" t="s">
        <v>27</v>
      </c>
      <c r="GU69">
        <v>0.77151000000000003</v>
      </c>
      <c r="GV69" t="s">
        <v>28</v>
      </c>
      <c r="GW69">
        <v>247268</v>
      </c>
      <c r="GX69" t="s">
        <v>29</v>
      </c>
      <c r="GY69">
        <v>4.0441950975000002E-2</v>
      </c>
      <c r="GZ69" t="s">
        <v>30</v>
      </c>
      <c r="HA69">
        <v>10000</v>
      </c>
      <c r="HB69" t="s">
        <v>923</v>
      </c>
      <c r="HC69">
        <v>10000</v>
      </c>
      <c r="HD69" t="s">
        <v>778</v>
      </c>
      <c r="HE69" t="s">
        <v>5322</v>
      </c>
      <c r="HF69" t="s">
        <v>5323</v>
      </c>
      <c r="HG69" t="s">
        <v>5324</v>
      </c>
      <c r="HH69">
        <v>6.4171199999999998E-2</v>
      </c>
      <c r="HI69">
        <v>49</v>
      </c>
      <c r="HJ69">
        <f t="shared" ca="1" si="38"/>
        <v>0.77841700000000003</v>
      </c>
      <c r="HK69">
        <f t="shared" ca="1" si="39"/>
        <v>0.77560899999999999</v>
      </c>
      <c r="HL69">
        <f t="shared" ca="1" si="40"/>
        <v>250472</v>
      </c>
      <c r="HM69">
        <f t="shared" ca="1" si="41"/>
        <v>499189</v>
      </c>
      <c r="HN69" t="s">
        <v>777</v>
      </c>
      <c r="HO69">
        <v>667.93399999999997</v>
      </c>
      <c r="HP69" t="s">
        <v>25</v>
      </c>
      <c r="HQ69" t="s">
        <v>757</v>
      </c>
      <c r="HR69" t="s">
        <v>27</v>
      </c>
      <c r="HS69">
        <v>0.774003</v>
      </c>
      <c r="HT69" t="s">
        <v>28</v>
      </c>
      <c r="HU69">
        <v>249909</v>
      </c>
      <c r="HV69" t="s">
        <v>29</v>
      </c>
      <c r="HW69">
        <v>0.26009507368500001</v>
      </c>
      <c r="HX69" t="s">
        <v>30</v>
      </c>
      <c r="HY69">
        <v>65000</v>
      </c>
      <c r="HZ69" t="s">
        <v>923</v>
      </c>
      <c r="IA69">
        <v>65000</v>
      </c>
      <c r="IB69" t="s">
        <v>778</v>
      </c>
      <c r="IC69" t="s">
        <v>5907</v>
      </c>
      <c r="ID69" t="s">
        <v>5908</v>
      </c>
      <c r="IE69" t="s">
        <v>5909</v>
      </c>
      <c r="IF69">
        <v>7.2947300000000007E-2</v>
      </c>
    </row>
    <row r="70" spans="1:240">
      <c r="A70">
        <v>50</v>
      </c>
      <c r="B70">
        <f t="shared" ca="1" si="2"/>
        <v>0.75765700000000002</v>
      </c>
      <c r="C70">
        <f t="shared" ca="1" si="3"/>
        <v>0.77090800000000004</v>
      </c>
      <c r="D70">
        <f t="shared" ca="1" si="4"/>
        <v>250283</v>
      </c>
      <c r="E70">
        <f t="shared" ca="1" si="5"/>
        <v>492306</v>
      </c>
      <c r="F70" t="s">
        <v>782</v>
      </c>
      <c r="G70">
        <v>316.46499999999997</v>
      </c>
      <c r="H70" t="s">
        <v>25</v>
      </c>
      <c r="I70" t="s">
        <v>36</v>
      </c>
      <c r="J70" t="s">
        <v>27</v>
      </c>
      <c r="K70">
        <v>0.78823799999999999</v>
      </c>
      <c r="L70" t="s">
        <v>28</v>
      </c>
      <c r="M70">
        <v>508581</v>
      </c>
      <c r="N70" t="s">
        <v>29</v>
      </c>
      <c r="O70">
        <v>5.8987672719999999E-3</v>
      </c>
      <c r="P70" t="s">
        <v>30</v>
      </c>
      <c r="Q70">
        <v>3000</v>
      </c>
      <c r="R70" t="s">
        <v>923</v>
      </c>
      <c r="S70">
        <v>3000</v>
      </c>
      <c r="T70" t="s">
        <v>783</v>
      </c>
      <c r="U70" t="s">
        <v>4530</v>
      </c>
      <c r="V70" t="s">
        <v>4531</v>
      </c>
      <c r="W70" t="s">
        <v>4532</v>
      </c>
      <c r="X70">
        <v>5.2387000000000003E-2</v>
      </c>
      <c r="Y70">
        <f t="shared" si="42"/>
        <v>50</v>
      </c>
      <c r="Z70">
        <f t="shared" ca="1" si="6"/>
        <v>0.76470899999999997</v>
      </c>
      <c r="AA70">
        <f t="shared" ca="1" si="7"/>
        <v>0.78303999999999996</v>
      </c>
      <c r="AB70">
        <f t="shared" ca="1" si="8"/>
        <v>252749</v>
      </c>
      <c r="AC70">
        <f t="shared" ca="1" si="9"/>
        <v>495478</v>
      </c>
      <c r="AD70" t="s">
        <v>782</v>
      </c>
      <c r="AE70">
        <v>317.32900000000001</v>
      </c>
      <c r="AF70" t="s">
        <v>25</v>
      </c>
      <c r="AG70" t="s">
        <v>36</v>
      </c>
      <c r="AH70" t="s">
        <v>27</v>
      </c>
      <c r="AI70">
        <v>0.78586100000000003</v>
      </c>
      <c r="AJ70" t="s">
        <v>28</v>
      </c>
      <c r="AK70">
        <v>510269</v>
      </c>
      <c r="AL70" t="s">
        <v>29</v>
      </c>
      <c r="AM70">
        <v>9.7987618319999997E-3</v>
      </c>
      <c r="AN70" t="s">
        <v>30</v>
      </c>
      <c r="AO70">
        <v>5000</v>
      </c>
      <c r="AP70" t="s">
        <v>923</v>
      </c>
      <c r="AQ70">
        <v>5000</v>
      </c>
      <c r="AR70" t="s">
        <v>783</v>
      </c>
      <c r="AS70" t="s">
        <v>999</v>
      </c>
      <c r="AT70" t="s">
        <v>1000</v>
      </c>
      <c r="AU70" t="s">
        <v>1001</v>
      </c>
      <c r="AV70">
        <v>5.9184399999999998E-2</v>
      </c>
      <c r="AW70">
        <f t="shared" si="43"/>
        <v>50</v>
      </c>
      <c r="AX70">
        <f t="shared" ca="1" si="10"/>
        <v>0.78509600000000002</v>
      </c>
      <c r="AY70">
        <f t="shared" ca="1" si="11"/>
        <v>0.77935200000000004</v>
      </c>
      <c r="AZ70">
        <f t="shared" ca="1" si="12"/>
        <v>251100</v>
      </c>
      <c r="BA70">
        <f t="shared" ca="1" si="13"/>
        <v>495479</v>
      </c>
      <c r="BB70" t="s">
        <v>782</v>
      </c>
      <c r="BC70">
        <v>335.36599999999999</v>
      </c>
      <c r="BD70" t="s">
        <v>25</v>
      </c>
      <c r="BE70" t="s">
        <v>36</v>
      </c>
      <c r="BF70" t="s">
        <v>27</v>
      </c>
      <c r="BG70">
        <v>0.773258</v>
      </c>
      <c r="BH70" t="s">
        <v>28</v>
      </c>
      <c r="BI70">
        <v>498691</v>
      </c>
      <c r="BJ70" t="s">
        <v>29</v>
      </c>
      <c r="BK70">
        <v>3.0078734544000001E-2</v>
      </c>
      <c r="BL70" t="s">
        <v>30</v>
      </c>
      <c r="BM70">
        <v>15000</v>
      </c>
      <c r="BN70" t="s">
        <v>923</v>
      </c>
      <c r="BO70">
        <v>15000</v>
      </c>
      <c r="BP70" t="s">
        <v>783</v>
      </c>
      <c r="BQ70" t="s">
        <v>1597</v>
      </c>
      <c r="BR70" t="s">
        <v>1598</v>
      </c>
      <c r="BS70" t="s">
        <v>1599</v>
      </c>
      <c r="BT70">
        <v>7.3364200000000004E-2</v>
      </c>
      <c r="BU70">
        <f t="shared" si="44"/>
        <v>50</v>
      </c>
      <c r="BV70">
        <f t="shared" ca="1" si="14"/>
        <v>0.77389699999999995</v>
      </c>
      <c r="BW70">
        <f t="shared" ca="1" si="15"/>
        <v>0.77154400000000001</v>
      </c>
      <c r="BX70">
        <f t="shared" ca="1" si="16"/>
        <v>248827</v>
      </c>
      <c r="BY70">
        <f t="shared" ca="1" si="17"/>
        <v>499339</v>
      </c>
      <c r="BZ70" t="s">
        <v>782</v>
      </c>
      <c r="CA70">
        <v>328.31700000000001</v>
      </c>
      <c r="CB70" t="s">
        <v>25</v>
      </c>
      <c r="CC70" t="s">
        <v>36</v>
      </c>
      <c r="CD70" t="s">
        <v>27</v>
      </c>
      <c r="CE70">
        <v>0.77948600000000001</v>
      </c>
      <c r="CF70" t="s">
        <v>28</v>
      </c>
      <c r="CG70">
        <v>501291</v>
      </c>
      <c r="CH70" t="s">
        <v>29</v>
      </c>
      <c r="CI70">
        <v>4.9871205936000002E-2</v>
      </c>
      <c r="CJ70" t="s">
        <v>30</v>
      </c>
      <c r="CK70">
        <v>25000</v>
      </c>
      <c r="CL70" t="s">
        <v>923</v>
      </c>
      <c r="CM70">
        <v>25000</v>
      </c>
      <c r="CN70" t="s">
        <v>783</v>
      </c>
      <c r="CO70" t="s">
        <v>2176</v>
      </c>
      <c r="CP70" t="s">
        <v>2177</v>
      </c>
      <c r="CQ70" t="s">
        <v>2178</v>
      </c>
      <c r="CR70">
        <v>7.2795200000000004E-2</v>
      </c>
      <c r="CS70">
        <f t="shared" si="46"/>
        <v>50</v>
      </c>
      <c r="CT70">
        <f t="shared" ca="1" si="18"/>
        <v>0.77294700000000005</v>
      </c>
      <c r="CU70">
        <f t="shared" ca="1" si="19"/>
        <v>0.77382700000000004</v>
      </c>
      <c r="CV70">
        <f t="shared" ca="1" si="20"/>
        <v>250633</v>
      </c>
      <c r="CW70">
        <f t="shared" ca="1" si="21"/>
        <v>499617</v>
      </c>
      <c r="CX70" t="s">
        <v>782</v>
      </c>
      <c r="CY70">
        <v>331.89499999999998</v>
      </c>
      <c r="CZ70" t="s">
        <v>25</v>
      </c>
      <c r="DA70" t="s">
        <v>36</v>
      </c>
      <c r="DB70" t="s">
        <v>27</v>
      </c>
      <c r="DC70">
        <v>0.77548899999999998</v>
      </c>
      <c r="DD70" t="s">
        <v>28</v>
      </c>
      <c r="DE70">
        <v>501011</v>
      </c>
      <c r="DF70" t="s">
        <v>29</v>
      </c>
      <c r="DG70">
        <v>6.9858678056000004E-2</v>
      </c>
      <c r="DH70" t="s">
        <v>30</v>
      </c>
      <c r="DI70">
        <v>35000</v>
      </c>
      <c r="DJ70" t="s">
        <v>923</v>
      </c>
      <c r="DK70">
        <v>35000</v>
      </c>
      <c r="DL70" t="s">
        <v>783</v>
      </c>
      <c r="DM70" t="s">
        <v>2770</v>
      </c>
      <c r="DN70" t="s">
        <v>2771</v>
      </c>
      <c r="DO70" t="s">
        <v>2772</v>
      </c>
      <c r="DP70">
        <v>7.3943099999999998E-2</v>
      </c>
      <c r="DQ70">
        <v>50</v>
      </c>
      <c r="DR70">
        <f t="shared" ca="1" si="22"/>
        <v>0.77642199999999995</v>
      </c>
      <c r="DS70">
        <f t="shared" ca="1" si="23"/>
        <v>0.771061</v>
      </c>
      <c r="DT70">
        <f t="shared" ca="1" si="24"/>
        <v>250555</v>
      </c>
      <c r="DU70">
        <f t="shared" ca="1" si="25"/>
        <v>499231</v>
      </c>
      <c r="DV70" t="s">
        <v>782</v>
      </c>
      <c r="DW70">
        <v>334.02199999999999</v>
      </c>
      <c r="DX70" t="s">
        <v>25</v>
      </c>
      <c r="DY70" t="s">
        <v>36</v>
      </c>
      <c r="DZ70" t="s">
        <v>27</v>
      </c>
      <c r="EA70">
        <v>0.77229700000000001</v>
      </c>
      <c r="EB70" t="s">
        <v>28</v>
      </c>
      <c r="EC70">
        <v>501946</v>
      </c>
      <c r="ED70" t="s">
        <v>29</v>
      </c>
      <c r="EE70">
        <v>8.9651150447999997E-2</v>
      </c>
      <c r="EF70" t="s">
        <v>30</v>
      </c>
      <c r="EG70">
        <v>45000</v>
      </c>
      <c r="EH70" t="s">
        <v>923</v>
      </c>
      <c r="EI70">
        <v>45000</v>
      </c>
      <c r="EJ70" t="s">
        <v>783</v>
      </c>
      <c r="EK70" t="s">
        <v>3357</v>
      </c>
      <c r="EL70" t="s">
        <v>3358</v>
      </c>
      <c r="EM70" t="s">
        <v>3359</v>
      </c>
      <c r="EN70">
        <v>7.4776599999999999E-2</v>
      </c>
      <c r="EO70">
        <v>50</v>
      </c>
      <c r="EP70">
        <f t="shared" ca="1" si="26"/>
        <v>0.78106399999999998</v>
      </c>
      <c r="EQ70">
        <f t="shared" ca="1" si="27"/>
        <v>0.77539400000000003</v>
      </c>
      <c r="ER70">
        <f t="shared" ca="1" si="28"/>
        <v>250284</v>
      </c>
      <c r="ES70">
        <f t="shared" ca="1" si="29"/>
        <v>499870</v>
      </c>
      <c r="ET70" t="s">
        <v>782</v>
      </c>
      <c r="EU70">
        <v>332.39800000000002</v>
      </c>
      <c r="EV70" t="s">
        <v>25</v>
      </c>
      <c r="EW70" t="s">
        <v>36</v>
      </c>
      <c r="EX70" t="s">
        <v>27</v>
      </c>
      <c r="EY70">
        <v>0.77441099999999996</v>
      </c>
      <c r="EZ70" t="s">
        <v>28</v>
      </c>
      <c r="FA70">
        <v>501648</v>
      </c>
      <c r="FB70" t="s">
        <v>29</v>
      </c>
      <c r="FC70">
        <v>0.109638622568</v>
      </c>
      <c r="FD70" t="s">
        <v>30</v>
      </c>
      <c r="FE70">
        <v>55000</v>
      </c>
      <c r="FF70" t="s">
        <v>923</v>
      </c>
      <c r="FG70">
        <v>55000</v>
      </c>
      <c r="FH70" t="s">
        <v>783</v>
      </c>
      <c r="FI70" t="s">
        <v>3943</v>
      </c>
      <c r="FJ70" t="s">
        <v>3944</v>
      </c>
      <c r="FK70" t="s">
        <v>3945</v>
      </c>
      <c r="FL70">
        <v>7.3707099999999998E-2</v>
      </c>
      <c r="FM70">
        <v>50</v>
      </c>
      <c r="FN70">
        <f t="shared" ca="1" si="30"/>
        <v>0.77967900000000001</v>
      </c>
      <c r="FO70">
        <f t="shared" ca="1" si="31"/>
        <v>0.77918200000000004</v>
      </c>
      <c r="FP70">
        <f t="shared" ca="1" si="32"/>
        <v>250281</v>
      </c>
      <c r="FQ70">
        <f t="shared" ca="1" si="33"/>
        <v>500308</v>
      </c>
      <c r="FR70" t="s">
        <v>782</v>
      </c>
      <c r="FS70">
        <v>311.529</v>
      </c>
      <c r="FT70" t="s">
        <v>25</v>
      </c>
      <c r="FU70" t="s">
        <v>36</v>
      </c>
      <c r="FV70" t="s">
        <v>27</v>
      </c>
      <c r="FW70">
        <v>0.80099900000000002</v>
      </c>
      <c r="FX70" t="s">
        <v>28</v>
      </c>
      <c r="FY70">
        <v>500307</v>
      </c>
      <c r="FZ70" t="s">
        <v>29</v>
      </c>
      <c r="GA70">
        <v>1.998772712E-3</v>
      </c>
      <c r="GB70" t="s">
        <v>30</v>
      </c>
      <c r="GC70">
        <v>1000</v>
      </c>
      <c r="GD70" t="s">
        <v>923</v>
      </c>
      <c r="GE70">
        <v>1000</v>
      </c>
      <c r="GF70" t="s">
        <v>783</v>
      </c>
      <c r="GG70" t="s">
        <v>5122</v>
      </c>
      <c r="GH70" t="s">
        <v>5123</v>
      </c>
      <c r="GI70" t="s">
        <v>5124</v>
      </c>
      <c r="GJ70">
        <v>3.6838500000000003E-2</v>
      </c>
      <c r="GK70">
        <v>50</v>
      </c>
      <c r="GL70">
        <f t="shared" ca="1" si="34"/>
        <v>0.78797700000000004</v>
      </c>
      <c r="GM70">
        <f t="shared" ca="1" si="35"/>
        <v>0.77606200000000003</v>
      </c>
      <c r="GN70">
        <f t="shared" ca="1" si="36"/>
        <v>252128</v>
      </c>
      <c r="GO70">
        <f t="shared" ca="1" si="37"/>
        <v>494285</v>
      </c>
      <c r="GP70" t="s">
        <v>782</v>
      </c>
      <c r="GQ70">
        <v>340.16</v>
      </c>
      <c r="GR70" t="s">
        <v>25</v>
      </c>
      <c r="GS70" t="s">
        <v>36</v>
      </c>
      <c r="GT70" t="s">
        <v>27</v>
      </c>
      <c r="GU70">
        <v>0.76747900000000002</v>
      </c>
      <c r="GV70" t="s">
        <v>28</v>
      </c>
      <c r="GW70">
        <v>499095</v>
      </c>
      <c r="GX70" t="s">
        <v>29</v>
      </c>
      <c r="GY70">
        <v>2.0036248552000001E-2</v>
      </c>
      <c r="GZ70" t="s">
        <v>30</v>
      </c>
      <c r="HA70">
        <v>10000</v>
      </c>
      <c r="HB70" t="s">
        <v>923</v>
      </c>
      <c r="HC70">
        <v>10000</v>
      </c>
      <c r="HD70" t="s">
        <v>783</v>
      </c>
      <c r="HE70" t="s">
        <v>5325</v>
      </c>
      <c r="HF70" t="s">
        <v>5326</v>
      </c>
      <c r="HG70" t="s">
        <v>5327</v>
      </c>
      <c r="HH70">
        <v>7.1434700000000004E-2</v>
      </c>
      <c r="HI70">
        <v>50</v>
      </c>
      <c r="HJ70">
        <f t="shared" ca="1" si="38"/>
        <v>0.77326600000000001</v>
      </c>
      <c r="HK70">
        <f t="shared" ca="1" si="39"/>
        <v>0.77689600000000003</v>
      </c>
      <c r="HL70">
        <f t="shared" ca="1" si="40"/>
        <v>249909</v>
      </c>
      <c r="HM70">
        <f t="shared" ca="1" si="41"/>
        <v>499189</v>
      </c>
      <c r="HN70" t="s">
        <v>782</v>
      </c>
      <c r="HO70">
        <v>332.86399999999998</v>
      </c>
      <c r="HP70" t="s">
        <v>25</v>
      </c>
      <c r="HQ70" t="s">
        <v>36</v>
      </c>
      <c r="HR70" t="s">
        <v>27</v>
      </c>
      <c r="HS70">
        <v>0.77431799999999995</v>
      </c>
      <c r="HT70" t="s">
        <v>28</v>
      </c>
      <c r="HU70">
        <v>501065</v>
      </c>
      <c r="HV70" t="s">
        <v>29</v>
      </c>
      <c r="HW70">
        <v>0.129723594552</v>
      </c>
      <c r="HX70" t="s">
        <v>30</v>
      </c>
      <c r="HY70">
        <v>65000</v>
      </c>
      <c r="HZ70" t="s">
        <v>923</v>
      </c>
      <c r="IA70">
        <v>65000</v>
      </c>
      <c r="IB70" t="s">
        <v>783</v>
      </c>
      <c r="IC70" t="s">
        <v>5910</v>
      </c>
      <c r="ID70" t="s">
        <v>5911</v>
      </c>
      <c r="IE70" t="s">
        <v>5912</v>
      </c>
      <c r="IF70">
        <v>7.3397400000000002E-2</v>
      </c>
    </row>
    <row r="71" spans="1:240">
      <c r="A71">
        <v>51</v>
      </c>
      <c r="B71">
        <f t="shared" ca="1" si="2"/>
        <v>0.80016500000000002</v>
      </c>
      <c r="C71">
        <f t="shared" ca="1" si="3"/>
        <v>0.75329400000000002</v>
      </c>
      <c r="D71">
        <f t="shared" ca="1" si="4"/>
        <v>246278</v>
      </c>
      <c r="E71">
        <f t="shared" ca="1" si="5"/>
        <v>484552</v>
      </c>
      <c r="F71" t="s">
        <v>787</v>
      </c>
      <c r="G71">
        <v>644.34199999999998</v>
      </c>
      <c r="H71" t="s">
        <v>25</v>
      </c>
      <c r="I71" t="s">
        <v>757</v>
      </c>
      <c r="J71" t="s">
        <v>27</v>
      </c>
      <c r="K71">
        <v>0.78745600000000004</v>
      </c>
      <c r="L71" t="s">
        <v>28</v>
      </c>
      <c r="M71">
        <v>250283</v>
      </c>
      <c r="N71" t="s">
        <v>29</v>
      </c>
      <c r="O71">
        <v>1.1986444395E-2</v>
      </c>
      <c r="P71" t="s">
        <v>30</v>
      </c>
      <c r="Q71">
        <v>3000</v>
      </c>
      <c r="R71" t="s">
        <v>923</v>
      </c>
      <c r="S71">
        <v>3000</v>
      </c>
      <c r="T71" t="s">
        <v>788</v>
      </c>
      <c r="U71" t="s">
        <v>4527</v>
      </c>
      <c r="V71" t="s">
        <v>4528</v>
      </c>
      <c r="W71" t="s">
        <v>4529</v>
      </c>
      <c r="X71">
        <v>7.6773599999999997E-2</v>
      </c>
      <c r="Y71">
        <f t="shared" si="42"/>
        <v>51</v>
      </c>
      <c r="Z71">
        <f t="shared" ca="1" si="6"/>
        <v>0.78528200000000004</v>
      </c>
      <c r="AA71">
        <f t="shared" ca="1" si="7"/>
        <v>0.76769900000000002</v>
      </c>
      <c r="AB71">
        <f t="shared" ca="1" si="8"/>
        <v>252749</v>
      </c>
      <c r="AC71">
        <f t="shared" ca="1" si="9"/>
        <v>490736</v>
      </c>
      <c r="AD71" t="s">
        <v>787</v>
      </c>
      <c r="AE71">
        <v>675.49099999999999</v>
      </c>
      <c r="AF71" t="s">
        <v>25</v>
      </c>
      <c r="AG71" t="s">
        <v>757</v>
      </c>
      <c r="AH71" t="s">
        <v>27</v>
      </c>
      <c r="AI71">
        <v>0.76908500000000002</v>
      </c>
      <c r="AJ71" t="s">
        <v>28</v>
      </c>
      <c r="AK71">
        <v>250283</v>
      </c>
      <c r="AL71" t="s">
        <v>29</v>
      </c>
      <c r="AM71">
        <v>1.9977374324999998E-2</v>
      </c>
      <c r="AN71" t="s">
        <v>30</v>
      </c>
      <c r="AO71">
        <v>5000</v>
      </c>
      <c r="AP71" t="s">
        <v>923</v>
      </c>
      <c r="AQ71">
        <v>5000</v>
      </c>
      <c r="AR71" t="s">
        <v>788</v>
      </c>
      <c r="AS71" t="s">
        <v>996</v>
      </c>
      <c r="AT71" t="s">
        <v>997</v>
      </c>
      <c r="AU71" t="s">
        <v>998</v>
      </c>
      <c r="AV71">
        <v>9.4780299999999998E-2</v>
      </c>
      <c r="AW71">
        <f t="shared" si="43"/>
        <v>51</v>
      </c>
      <c r="AX71">
        <f t="shared" ca="1" si="10"/>
        <v>0.78108100000000003</v>
      </c>
      <c r="AY71">
        <f t="shared" ca="1" si="11"/>
        <v>0.76701699999999995</v>
      </c>
      <c r="AZ71">
        <f t="shared" ca="1" si="12"/>
        <v>252749</v>
      </c>
      <c r="BA71">
        <f t="shared" ca="1" si="13"/>
        <v>501945</v>
      </c>
      <c r="BB71" t="s">
        <v>787</v>
      </c>
      <c r="BC71">
        <v>675.88099999999997</v>
      </c>
      <c r="BD71" t="s">
        <v>25</v>
      </c>
      <c r="BE71" t="s">
        <v>757</v>
      </c>
      <c r="BF71" t="s">
        <v>27</v>
      </c>
      <c r="BG71">
        <v>0.77135900000000002</v>
      </c>
      <c r="BH71" t="s">
        <v>28</v>
      </c>
      <c r="BI71">
        <v>248666</v>
      </c>
      <c r="BJ71" t="s">
        <v>29</v>
      </c>
      <c r="BK71">
        <v>6.0321825434999997E-2</v>
      </c>
      <c r="BL71" t="s">
        <v>30</v>
      </c>
      <c r="BM71">
        <v>15000</v>
      </c>
      <c r="BN71" t="s">
        <v>923</v>
      </c>
      <c r="BO71">
        <v>15000</v>
      </c>
      <c r="BP71" t="s">
        <v>788</v>
      </c>
      <c r="BQ71" t="s">
        <v>1594</v>
      </c>
      <c r="BR71" t="s">
        <v>1595</v>
      </c>
      <c r="BS71" t="s">
        <v>1596</v>
      </c>
      <c r="BT71">
        <v>6.10833E-2</v>
      </c>
      <c r="BU71">
        <f t="shared" si="44"/>
        <v>51</v>
      </c>
      <c r="BV71">
        <f t="shared" ca="1" si="14"/>
        <v>0.78153399999999995</v>
      </c>
      <c r="BW71">
        <f t="shared" ca="1" si="15"/>
        <v>0.77673300000000001</v>
      </c>
      <c r="BX71">
        <f t="shared" ca="1" si="16"/>
        <v>250773</v>
      </c>
      <c r="BY71">
        <f t="shared" ca="1" si="17"/>
        <v>502273</v>
      </c>
      <c r="BZ71" t="s">
        <v>787</v>
      </c>
      <c r="CA71">
        <v>662.27599999999995</v>
      </c>
      <c r="CB71" t="s">
        <v>25</v>
      </c>
      <c r="CC71" t="s">
        <v>757</v>
      </c>
      <c r="CD71" t="s">
        <v>27</v>
      </c>
      <c r="CE71">
        <v>0.77596200000000004</v>
      </c>
      <c r="CF71" t="s">
        <v>28</v>
      </c>
      <c r="CG71">
        <v>250773</v>
      </c>
      <c r="CH71" t="s">
        <v>29</v>
      </c>
      <c r="CI71">
        <v>9.9691772895000003E-2</v>
      </c>
      <c r="CJ71" t="s">
        <v>30</v>
      </c>
      <c r="CK71">
        <v>25000</v>
      </c>
      <c r="CL71" t="s">
        <v>923</v>
      </c>
      <c r="CM71">
        <v>25000</v>
      </c>
      <c r="CN71" t="s">
        <v>788</v>
      </c>
      <c r="CO71" t="s">
        <v>2173</v>
      </c>
      <c r="CP71" t="s">
        <v>2174</v>
      </c>
      <c r="CQ71" t="s">
        <v>2175</v>
      </c>
      <c r="CR71">
        <v>7.9070100000000004E-2</v>
      </c>
      <c r="CS71">
        <f t="shared" si="46"/>
        <v>51</v>
      </c>
      <c r="CT71">
        <f t="shared" ca="1" si="18"/>
        <v>0.77381999999999995</v>
      </c>
      <c r="CU71">
        <f t="shared" ca="1" si="19"/>
        <v>0.77735900000000002</v>
      </c>
      <c r="CV71">
        <f t="shared" ca="1" si="20"/>
        <v>249935</v>
      </c>
      <c r="CW71">
        <f t="shared" ca="1" si="21"/>
        <v>501712</v>
      </c>
      <c r="CX71" t="s">
        <v>787</v>
      </c>
      <c r="CY71">
        <v>657.28800000000001</v>
      </c>
      <c r="CZ71" t="s">
        <v>25</v>
      </c>
      <c r="DA71" t="s">
        <v>757</v>
      </c>
      <c r="DB71" t="s">
        <v>27</v>
      </c>
      <c r="DC71">
        <v>0.77857399999999999</v>
      </c>
      <c r="DD71" t="s">
        <v>28</v>
      </c>
      <c r="DE71">
        <v>250983</v>
      </c>
      <c r="DF71" t="s">
        <v>29</v>
      </c>
      <c r="DG71">
        <v>0.13945152181500001</v>
      </c>
      <c r="DH71" t="s">
        <v>30</v>
      </c>
      <c r="DI71">
        <v>35000</v>
      </c>
      <c r="DJ71" t="s">
        <v>923</v>
      </c>
      <c r="DK71">
        <v>35000</v>
      </c>
      <c r="DL71" t="s">
        <v>788</v>
      </c>
      <c r="DM71" t="s">
        <v>2767</v>
      </c>
      <c r="DN71" t="s">
        <v>2768</v>
      </c>
      <c r="DO71" t="s">
        <v>2769</v>
      </c>
      <c r="DP71">
        <v>6.8021399999999996E-2</v>
      </c>
      <c r="DQ71">
        <v>51</v>
      </c>
      <c r="DR71">
        <f t="shared" ca="1" si="22"/>
        <v>0.77748799999999996</v>
      </c>
      <c r="DS71">
        <f t="shared" ca="1" si="23"/>
        <v>0.77750200000000003</v>
      </c>
      <c r="DT71">
        <f t="shared" ca="1" si="24"/>
        <v>250284</v>
      </c>
      <c r="DU71">
        <f t="shared" ca="1" si="25"/>
        <v>500856</v>
      </c>
      <c r="DV71" t="s">
        <v>787</v>
      </c>
      <c r="DW71">
        <v>653.34199999999998</v>
      </c>
      <c r="DX71" t="s">
        <v>25</v>
      </c>
      <c r="DY71" t="s">
        <v>757</v>
      </c>
      <c r="DZ71" t="s">
        <v>27</v>
      </c>
      <c r="EA71">
        <v>0.78243600000000002</v>
      </c>
      <c r="EB71" t="s">
        <v>28</v>
      </c>
      <c r="EC71">
        <v>250013</v>
      </c>
      <c r="ED71" t="s">
        <v>29</v>
      </c>
      <c r="EE71">
        <v>0.17999087365499999</v>
      </c>
      <c r="EF71" t="s">
        <v>30</v>
      </c>
      <c r="EG71">
        <v>45000</v>
      </c>
      <c r="EH71" t="s">
        <v>923</v>
      </c>
      <c r="EI71">
        <v>45000</v>
      </c>
      <c r="EJ71" t="s">
        <v>788</v>
      </c>
      <c r="EK71" t="s">
        <v>3354</v>
      </c>
      <c r="EL71" t="s">
        <v>3355</v>
      </c>
      <c r="EM71" t="s">
        <v>3356</v>
      </c>
      <c r="EN71">
        <v>6.8804000000000004E-2</v>
      </c>
      <c r="EO71">
        <v>51</v>
      </c>
      <c r="EP71">
        <f t="shared" ca="1" si="26"/>
        <v>0.77248799999999995</v>
      </c>
      <c r="EQ71">
        <f t="shared" ca="1" si="27"/>
        <v>0.77825599999999995</v>
      </c>
      <c r="ER71">
        <f t="shared" ca="1" si="28"/>
        <v>249841</v>
      </c>
      <c r="ES71">
        <f t="shared" ca="1" si="29"/>
        <v>500757</v>
      </c>
      <c r="ET71" t="s">
        <v>787</v>
      </c>
      <c r="EU71">
        <v>667.54399999999998</v>
      </c>
      <c r="EV71" t="s">
        <v>25</v>
      </c>
      <c r="EW71" t="s">
        <v>757</v>
      </c>
      <c r="EX71" t="s">
        <v>27</v>
      </c>
      <c r="EY71">
        <v>0.77467699999999995</v>
      </c>
      <c r="EZ71" t="s">
        <v>28</v>
      </c>
      <c r="FA71">
        <v>249620</v>
      </c>
      <c r="FB71" t="s">
        <v>29</v>
      </c>
      <c r="FC71">
        <v>0.22033532476500001</v>
      </c>
      <c r="FD71" t="s">
        <v>30</v>
      </c>
      <c r="FE71">
        <v>55000</v>
      </c>
      <c r="FF71" t="s">
        <v>923</v>
      </c>
      <c r="FG71">
        <v>55000</v>
      </c>
      <c r="FH71" t="s">
        <v>788</v>
      </c>
      <c r="FI71" t="s">
        <v>3940</v>
      </c>
      <c r="FJ71" t="s">
        <v>3941</v>
      </c>
      <c r="FK71" t="s">
        <v>3942</v>
      </c>
      <c r="FL71">
        <v>7.5405200000000006E-2</v>
      </c>
      <c r="FM71">
        <v>51</v>
      </c>
      <c r="FN71">
        <f t="shared" ca="1" si="30"/>
        <v>0.81657800000000003</v>
      </c>
      <c r="FO71">
        <f t="shared" ca="1" si="31"/>
        <v>0.77274500000000002</v>
      </c>
      <c r="FP71">
        <f t="shared" ca="1" si="32"/>
        <v>250281</v>
      </c>
      <c r="FQ71">
        <f t="shared" ca="1" si="33"/>
        <v>477034</v>
      </c>
      <c r="FR71" t="s">
        <v>787</v>
      </c>
      <c r="FS71">
        <v>670.67600000000004</v>
      </c>
      <c r="FT71" t="s">
        <v>25</v>
      </c>
      <c r="FU71" t="s">
        <v>757</v>
      </c>
      <c r="FV71" t="s">
        <v>27</v>
      </c>
      <c r="FW71">
        <v>0.771845</v>
      </c>
      <c r="FX71" t="s">
        <v>28</v>
      </c>
      <c r="FY71">
        <v>250281</v>
      </c>
      <c r="FZ71" t="s">
        <v>29</v>
      </c>
      <c r="GA71">
        <v>3.9955144649999998E-3</v>
      </c>
      <c r="GB71" t="s">
        <v>30</v>
      </c>
      <c r="GC71">
        <v>1000</v>
      </c>
      <c r="GD71" t="s">
        <v>923</v>
      </c>
      <c r="GE71">
        <v>1000</v>
      </c>
      <c r="GF71" t="s">
        <v>788</v>
      </c>
      <c r="GG71" t="s">
        <v>5119</v>
      </c>
      <c r="GH71" t="s">
        <v>5120</v>
      </c>
      <c r="GI71" t="s">
        <v>5121</v>
      </c>
      <c r="GJ71">
        <v>7.2815500000000005E-2</v>
      </c>
      <c r="GK71">
        <v>51</v>
      </c>
      <c r="GL71">
        <f t="shared" ca="1" si="34"/>
        <v>0.77337100000000003</v>
      </c>
      <c r="GM71">
        <f t="shared" ca="1" si="35"/>
        <v>0.76951899999999995</v>
      </c>
      <c r="GN71">
        <f t="shared" ca="1" si="36"/>
        <v>252128</v>
      </c>
      <c r="GO71">
        <f t="shared" ca="1" si="37"/>
        <v>499095</v>
      </c>
      <c r="GP71" t="s">
        <v>787</v>
      </c>
      <c r="GQ71">
        <v>679.43799999999999</v>
      </c>
      <c r="GR71" t="s">
        <v>25</v>
      </c>
      <c r="GS71" t="s">
        <v>757</v>
      </c>
      <c r="GT71" t="s">
        <v>27</v>
      </c>
      <c r="GU71">
        <v>0.77151000000000003</v>
      </c>
      <c r="GV71" t="s">
        <v>28</v>
      </c>
      <c r="GW71">
        <v>247268</v>
      </c>
      <c r="GX71" t="s">
        <v>29</v>
      </c>
      <c r="GY71">
        <v>4.0441950975000002E-2</v>
      </c>
      <c r="GZ71" t="s">
        <v>30</v>
      </c>
      <c r="HA71">
        <v>10000</v>
      </c>
      <c r="HB71" t="s">
        <v>923</v>
      </c>
      <c r="HC71">
        <v>10000</v>
      </c>
      <c r="HD71" t="s">
        <v>788</v>
      </c>
      <c r="HE71" t="s">
        <v>5322</v>
      </c>
      <c r="HF71" t="s">
        <v>5323</v>
      </c>
      <c r="HG71" t="s">
        <v>5324</v>
      </c>
      <c r="HH71">
        <v>6.4171199999999998E-2</v>
      </c>
      <c r="HI71">
        <v>51</v>
      </c>
      <c r="HJ71">
        <f t="shared" ca="1" si="38"/>
        <v>0.77639100000000005</v>
      </c>
      <c r="HK71">
        <f t="shared" ca="1" si="39"/>
        <v>0.77793599999999996</v>
      </c>
      <c r="HL71">
        <f t="shared" ca="1" si="40"/>
        <v>249909</v>
      </c>
      <c r="HM71">
        <f t="shared" ca="1" si="41"/>
        <v>501065</v>
      </c>
      <c r="HN71" t="s">
        <v>787</v>
      </c>
      <c r="HO71">
        <v>667.93399999999997</v>
      </c>
      <c r="HP71" t="s">
        <v>25</v>
      </c>
      <c r="HQ71" t="s">
        <v>757</v>
      </c>
      <c r="HR71" t="s">
        <v>27</v>
      </c>
      <c r="HS71">
        <v>0.774003</v>
      </c>
      <c r="HT71" t="s">
        <v>28</v>
      </c>
      <c r="HU71">
        <v>249909</v>
      </c>
      <c r="HV71" t="s">
        <v>29</v>
      </c>
      <c r="HW71">
        <v>0.26009507368500001</v>
      </c>
      <c r="HX71" t="s">
        <v>30</v>
      </c>
      <c r="HY71">
        <v>65000</v>
      </c>
      <c r="HZ71" t="s">
        <v>923</v>
      </c>
      <c r="IA71">
        <v>65000</v>
      </c>
      <c r="IB71" t="s">
        <v>788</v>
      </c>
      <c r="IC71" t="s">
        <v>5907</v>
      </c>
      <c r="ID71" t="s">
        <v>5908</v>
      </c>
      <c r="IE71" t="s">
        <v>5909</v>
      </c>
      <c r="IF71">
        <v>7.2947300000000007E-2</v>
      </c>
    </row>
    <row r="72" spans="1:240">
      <c r="A72">
        <v>52</v>
      </c>
      <c r="B72">
        <f t="shared" ca="1" si="2"/>
        <v>0.80041600000000002</v>
      </c>
      <c r="C72">
        <f t="shared" ca="1" si="3"/>
        <v>0.79283400000000004</v>
      </c>
      <c r="D72">
        <f t="shared" ca="1" si="4"/>
        <v>254420</v>
      </c>
      <c r="E72">
        <f t="shared" ca="1" si="5"/>
        <v>492306</v>
      </c>
      <c r="F72" t="s">
        <v>787</v>
      </c>
      <c r="G72">
        <v>316.46499999999997</v>
      </c>
      <c r="H72" t="s">
        <v>25</v>
      </c>
      <c r="I72" t="s">
        <v>36</v>
      </c>
      <c r="J72" t="s">
        <v>27</v>
      </c>
      <c r="K72">
        <v>0.78823799999999999</v>
      </c>
      <c r="L72" t="s">
        <v>28</v>
      </c>
      <c r="M72">
        <v>508581</v>
      </c>
      <c r="N72" t="s">
        <v>29</v>
      </c>
      <c r="O72">
        <v>5.8987672719999999E-3</v>
      </c>
      <c r="P72" t="s">
        <v>30</v>
      </c>
      <c r="Q72">
        <v>3000</v>
      </c>
      <c r="R72" t="s">
        <v>923</v>
      </c>
      <c r="S72">
        <v>3000</v>
      </c>
      <c r="T72" t="s">
        <v>783</v>
      </c>
      <c r="U72" t="s">
        <v>4530</v>
      </c>
      <c r="V72" t="s">
        <v>4531</v>
      </c>
      <c r="W72" t="s">
        <v>4532</v>
      </c>
      <c r="X72">
        <v>5.2387000000000003E-2</v>
      </c>
      <c r="Y72">
        <f t="shared" si="42"/>
        <v>52</v>
      </c>
      <c r="Z72">
        <f t="shared" ca="1" si="6"/>
        <v>0.77699300000000004</v>
      </c>
      <c r="AA72">
        <f t="shared" ca="1" si="7"/>
        <v>0.78793199999999997</v>
      </c>
      <c r="AB72">
        <f t="shared" ca="1" si="8"/>
        <v>252749</v>
      </c>
      <c r="AC72">
        <f t="shared" ca="1" si="9"/>
        <v>500312</v>
      </c>
      <c r="AD72" t="s">
        <v>787</v>
      </c>
      <c r="AE72">
        <v>317.32900000000001</v>
      </c>
      <c r="AF72" t="s">
        <v>25</v>
      </c>
      <c r="AG72" t="s">
        <v>36</v>
      </c>
      <c r="AH72" t="s">
        <v>27</v>
      </c>
      <c r="AI72">
        <v>0.78586100000000003</v>
      </c>
      <c r="AJ72" t="s">
        <v>28</v>
      </c>
      <c r="AK72">
        <v>510269</v>
      </c>
      <c r="AL72" t="s">
        <v>29</v>
      </c>
      <c r="AM72">
        <v>9.7987618319999997E-3</v>
      </c>
      <c r="AN72" t="s">
        <v>30</v>
      </c>
      <c r="AO72">
        <v>5000</v>
      </c>
      <c r="AP72" t="s">
        <v>923</v>
      </c>
      <c r="AQ72">
        <v>5000</v>
      </c>
      <c r="AR72" t="s">
        <v>783</v>
      </c>
      <c r="AS72" t="s">
        <v>999</v>
      </c>
      <c r="AT72" t="s">
        <v>1000</v>
      </c>
      <c r="AU72" t="s">
        <v>1001</v>
      </c>
      <c r="AV72">
        <v>5.9184399999999998E-2</v>
      </c>
      <c r="AW72">
        <f t="shared" si="43"/>
        <v>52</v>
      </c>
      <c r="AX72">
        <f t="shared" ca="1" si="10"/>
        <v>0.77718500000000001</v>
      </c>
      <c r="AY72">
        <f t="shared" ca="1" si="11"/>
        <v>0.77039999999999997</v>
      </c>
      <c r="AZ72">
        <f t="shared" ca="1" si="12"/>
        <v>247865</v>
      </c>
      <c r="BA72">
        <f t="shared" ca="1" si="13"/>
        <v>500313</v>
      </c>
      <c r="BB72" t="s">
        <v>787</v>
      </c>
      <c r="BC72">
        <v>335.36599999999999</v>
      </c>
      <c r="BD72" t="s">
        <v>25</v>
      </c>
      <c r="BE72" t="s">
        <v>36</v>
      </c>
      <c r="BF72" t="s">
        <v>27</v>
      </c>
      <c r="BG72">
        <v>0.773258</v>
      </c>
      <c r="BH72" t="s">
        <v>28</v>
      </c>
      <c r="BI72">
        <v>498691</v>
      </c>
      <c r="BJ72" t="s">
        <v>29</v>
      </c>
      <c r="BK72">
        <v>3.0078734544000001E-2</v>
      </c>
      <c r="BL72" t="s">
        <v>30</v>
      </c>
      <c r="BM72">
        <v>15000</v>
      </c>
      <c r="BN72" t="s">
        <v>923</v>
      </c>
      <c r="BO72">
        <v>15000</v>
      </c>
      <c r="BP72" t="s">
        <v>783</v>
      </c>
      <c r="BQ72" t="s">
        <v>1597</v>
      </c>
      <c r="BR72" t="s">
        <v>1598</v>
      </c>
      <c r="BS72" t="s">
        <v>1599</v>
      </c>
      <c r="BT72">
        <v>7.3364200000000004E-2</v>
      </c>
      <c r="BU72">
        <f t="shared" si="44"/>
        <v>52</v>
      </c>
      <c r="BV72">
        <f t="shared" ca="1" si="14"/>
        <v>0.78038600000000002</v>
      </c>
      <c r="BW72">
        <f t="shared" ca="1" si="15"/>
        <v>0.77139800000000003</v>
      </c>
      <c r="BX72">
        <f t="shared" ca="1" si="16"/>
        <v>249311</v>
      </c>
      <c r="BY72">
        <f t="shared" ca="1" si="17"/>
        <v>496439</v>
      </c>
      <c r="BZ72" t="s">
        <v>787</v>
      </c>
      <c r="CA72">
        <v>328.31700000000001</v>
      </c>
      <c r="CB72" t="s">
        <v>25</v>
      </c>
      <c r="CC72" t="s">
        <v>36</v>
      </c>
      <c r="CD72" t="s">
        <v>27</v>
      </c>
      <c r="CE72">
        <v>0.77948600000000001</v>
      </c>
      <c r="CF72" t="s">
        <v>28</v>
      </c>
      <c r="CG72">
        <v>501291</v>
      </c>
      <c r="CH72" t="s">
        <v>29</v>
      </c>
      <c r="CI72">
        <v>4.9871205936000002E-2</v>
      </c>
      <c r="CJ72" t="s">
        <v>30</v>
      </c>
      <c r="CK72">
        <v>25000</v>
      </c>
      <c r="CL72" t="s">
        <v>923</v>
      </c>
      <c r="CM72">
        <v>25000</v>
      </c>
      <c r="CN72" t="s">
        <v>783</v>
      </c>
      <c r="CO72" t="s">
        <v>2176</v>
      </c>
      <c r="CP72" t="s">
        <v>2177</v>
      </c>
      <c r="CQ72" t="s">
        <v>2178</v>
      </c>
      <c r="CR72">
        <v>7.2795200000000004E-2</v>
      </c>
      <c r="CS72">
        <f t="shared" si="46"/>
        <v>52</v>
      </c>
      <c r="CT72">
        <f t="shared" ca="1" si="18"/>
        <v>0.77088900000000005</v>
      </c>
      <c r="CU72">
        <f t="shared" ca="1" si="19"/>
        <v>0.78122899999999995</v>
      </c>
      <c r="CV72">
        <f t="shared" ca="1" si="20"/>
        <v>249242</v>
      </c>
      <c r="CW72">
        <f t="shared" ca="1" si="21"/>
        <v>496851</v>
      </c>
      <c r="CX72" t="s">
        <v>787</v>
      </c>
      <c r="CY72">
        <v>331.89499999999998</v>
      </c>
      <c r="CZ72" t="s">
        <v>25</v>
      </c>
      <c r="DA72" t="s">
        <v>36</v>
      </c>
      <c r="DB72" t="s">
        <v>27</v>
      </c>
      <c r="DC72">
        <v>0.77548899999999998</v>
      </c>
      <c r="DD72" t="s">
        <v>28</v>
      </c>
      <c r="DE72">
        <v>501011</v>
      </c>
      <c r="DF72" t="s">
        <v>29</v>
      </c>
      <c r="DG72">
        <v>6.9858678056000004E-2</v>
      </c>
      <c r="DH72" t="s">
        <v>30</v>
      </c>
      <c r="DI72">
        <v>35000</v>
      </c>
      <c r="DJ72" t="s">
        <v>923</v>
      </c>
      <c r="DK72">
        <v>35000</v>
      </c>
      <c r="DL72" t="s">
        <v>783</v>
      </c>
      <c r="DM72" t="s">
        <v>2770</v>
      </c>
      <c r="DN72" t="s">
        <v>2771</v>
      </c>
      <c r="DO72" t="s">
        <v>2772</v>
      </c>
      <c r="DP72">
        <v>7.3943099999999998E-2</v>
      </c>
      <c r="DQ72">
        <v>52</v>
      </c>
      <c r="DR72">
        <f t="shared" ca="1" si="22"/>
        <v>0.77689799999999998</v>
      </c>
      <c r="DS72">
        <f t="shared" ca="1" si="23"/>
        <v>0.777057</v>
      </c>
      <c r="DT72">
        <f t="shared" ca="1" si="24"/>
        <v>250555</v>
      </c>
      <c r="DU72">
        <f t="shared" ca="1" si="25"/>
        <v>497616</v>
      </c>
      <c r="DV72" t="s">
        <v>787</v>
      </c>
      <c r="DW72">
        <v>334.02199999999999</v>
      </c>
      <c r="DX72" t="s">
        <v>25</v>
      </c>
      <c r="DY72" t="s">
        <v>36</v>
      </c>
      <c r="DZ72" t="s">
        <v>27</v>
      </c>
      <c r="EA72">
        <v>0.77229700000000001</v>
      </c>
      <c r="EB72" t="s">
        <v>28</v>
      </c>
      <c r="EC72">
        <v>501946</v>
      </c>
      <c r="ED72" t="s">
        <v>29</v>
      </c>
      <c r="EE72">
        <v>8.9651150447999997E-2</v>
      </c>
      <c r="EF72" t="s">
        <v>30</v>
      </c>
      <c r="EG72">
        <v>45000</v>
      </c>
      <c r="EH72" t="s">
        <v>923</v>
      </c>
      <c r="EI72">
        <v>45000</v>
      </c>
      <c r="EJ72" t="s">
        <v>783</v>
      </c>
      <c r="EK72" t="s">
        <v>3357</v>
      </c>
      <c r="EL72" t="s">
        <v>3358</v>
      </c>
      <c r="EM72" t="s">
        <v>3359</v>
      </c>
      <c r="EN72">
        <v>7.4776599999999999E-2</v>
      </c>
      <c r="EO72">
        <v>52</v>
      </c>
      <c r="EP72">
        <f t="shared" ca="1" si="26"/>
        <v>0.77356100000000005</v>
      </c>
      <c r="EQ72">
        <f t="shared" ca="1" si="27"/>
        <v>0.78086</v>
      </c>
      <c r="ER72">
        <f t="shared" ca="1" si="28"/>
        <v>250284</v>
      </c>
      <c r="ES72">
        <f t="shared" ca="1" si="29"/>
        <v>498545</v>
      </c>
      <c r="ET72" t="s">
        <v>787</v>
      </c>
      <c r="EU72">
        <v>332.39800000000002</v>
      </c>
      <c r="EV72" t="s">
        <v>25</v>
      </c>
      <c r="EW72" t="s">
        <v>36</v>
      </c>
      <c r="EX72" t="s">
        <v>27</v>
      </c>
      <c r="EY72">
        <v>0.77441099999999996</v>
      </c>
      <c r="EZ72" t="s">
        <v>28</v>
      </c>
      <c r="FA72">
        <v>501648</v>
      </c>
      <c r="FB72" t="s">
        <v>29</v>
      </c>
      <c r="FC72">
        <v>0.109638622568</v>
      </c>
      <c r="FD72" t="s">
        <v>30</v>
      </c>
      <c r="FE72">
        <v>55000</v>
      </c>
      <c r="FF72" t="s">
        <v>923</v>
      </c>
      <c r="FG72">
        <v>55000</v>
      </c>
      <c r="FH72" t="s">
        <v>783</v>
      </c>
      <c r="FI72" t="s">
        <v>3943</v>
      </c>
      <c r="FJ72" t="s">
        <v>3944</v>
      </c>
      <c r="FK72" t="s">
        <v>3945</v>
      </c>
      <c r="FL72">
        <v>7.3707099999999998E-2</v>
      </c>
      <c r="FM72">
        <v>52</v>
      </c>
      <c r="FN72">
        <f t="shared" ca="1" si="30"/>
        <v>0.79381100000000004</v>
      </c>
      <c r="FO72">
        <f t="shared" ca="1" si="31"/>
        <v>0.78256700000000001</v>
      </c>
      <c r="FP72">
        <f t="shared" ca="1" si="32"/>
        <v>250281</v>
      </c>
      <c r="FQ72">
        <f t="shared" ca="1" si="33"/>
        <v>500310</v>
      </c>
      <c r="FR72" t="s">
        <v>787</v>
      </c>
      <c r="FS72">
        <v>311.529</v>
      </c>
      <c r="FT72" t="s">
        <v>25</v>
      </c>
      <c r="FU72" t="s">
        <v>36</v>
      </c>
      <c r="FV72" t="s">
        <v>27</v>
      </c>
      <c r="FW72">
        <v>0.80099900000000002</v>
      </c>
      <c r="FX72" t="s">
        <v>28</v>
      </c>
      <c r="FY72">
        <v>500307</v>
      </c>
      <c r="FZ72" t="s">
        <v>29</v>
      </c>
      <c r="GA72">
        <v>1.998772712E-3</v>
      </c>
      <c r="GB72" t="s">
        <v>30</v>
      </c>
      <c r="GC72">
        <v>1000</v>
      </c>
      <c r="GD72" t="s">
        <v>923</v>
      </c>
      <c r="GE72">
        <v>1000</v>
      </c>
      <c r="GF72" t="s">
        <v>783</v>
      </c>
      <c r="GG72" t="s">
        <v>5122</v>
      </c>
      <c r="GH72" t="s">
        <v>5123</v>
      </c>
      <c r="GI72" t="s">
        <v>5124</v>
      </c>
      <c r="GJ72">
        <v>3.6838500000000003E-2</v>
      </c>
      <c r="GK72">
        <v>52</v>
      </c>
      <c r="GL72">
        <f t="shared" ca="1" si="34"/>
        <v>0.76590899999999995</v>
      </c>
      <c r="GM72">
        <f t="shared" ca="1" si="35"/>
        <v>0.76463700000000001</v>
      </c>
      <c r="GN72">
        <f t="shared" ca="1" si="36"/>
        <v>247268</v>
      </c>
      <c r="GO72">
        <f t="shared" ca="1" si="37"/>
        <v>496678</v>
      </c>
      <c r="GP72" t="s">
        <v>787</v>
      </c>
      <c r="GQ72">
        <v>340.16</v>
      </c>
      <c r="GR72" t="s">
        <v>25</v>
      </c>
      <c r="GS72" t="s">
        <v>36</v>
      </c>
      <c r="GT72" t="s">
        <v>27</v>
      </c>
      <c r="GU72">
        <v>0.76747900000000002</v>
      </c>
      <c r="GV72" t="s">
        <v>28</v>
      </c>
      <c r="GW72">
        <v>499095</v>
      </c>
      <c r="GX72" t="s">
        <v>29</v>
      </c>
      <c r="GY72">
        <v>2.0036248552000001E-2</v>
      </c>
      <c r="GZ72" t="s">
        <v>30</v>
      </c>
      <c r="HA72">
        <v>10000</v>
      </c>
      <c r="HB72" t="s">
        <v>923</v>
      </c>
      <c r="HC72">
        <v>10000</v>
      </c>
      <c r="HD72" t="s">
        <v>783</v>
      </c>
      <c r="HE72" t="s">
        <v>5325</v>
      </c>
      <c r="HF72" t="s">
        <v>5326</v>
      </c>
      <c r="HG72" t="s">
        <v>5327</v>
      </c>
      <c r="HH72">
        <v>7.1434700000000004E-2</v>
      </c>
      <c r="HI72">
        <v>52</v>
      </c>
      <c r="HJ72">
        <f t="shared" ca="1" si="38"/>
        <v>0.77871400000000002</v>
      </c>
      <c r="HK72">
        <f t="shared" ca="1" si="39"/>
        <v>0.77726499999999998</v>
      </c>
      <c r="HL72">
        <f t="shared" ca="1" si="40"/>
        <v>249348</v>
      </c>
      <c r="HM72">
        <f t="shared" ca="1" si="41"/>
        <v>498071</v>
      </c>
      <c r="HN72" t="s">
        <v>787</v>
      </c>
      <c r="HO72">
        <v>332.86399999999998</v>
      </c>
      <c r="HP72" t="s">
        <v>25</v>
      </c>
      <c r="HQ72" t="s">
        <v>36</v>
      </c>
      <c r="HR72" t="s">
        <v>27</v>
      </c>
      <c r="HS72">
        <v>0.77431799999999995</v>
      </c>
      <c r="HT72" t="s">
        <v>28</v>
      </c>
      <c r="HU72">
        <v>501065</v>
      </c>
      <c r="HV72" t="s">
        <v>29</v>
      </c>
      <c r="HW72">
        <v>0.129723594552</v>
      </c>
      <c r="HX72" t="s">
        <v>30</v>
      </c>
      <c r="HY72">
        <v>65000</v>
      </c>
      <c r="HZ72" t="s">
        <v>923</v>
      </c>
      <c r="IA72">
        <v>65000</v>
      </c>
      <c r="IB72" t="s">
        <v>783</v>
      </c>
      <c r="IC72" t="s">
        <v>5910</v>
      </c>
      <c r="ID72" t="s">
        <v>5911</v>
      </c>
      <c r="IE72" t="s">
        <v>5912</v>
      </c>
      <c r="IF72">
        <v>7.3397400000000002E-2</v>
      </c>
    </row>
    <row r="73" spans="1:240">
      <c r="A73">
        <v>53</v>
      </c>
      <c r="B73">
        <f t="shared" ca="1" si="2"/>
        <v>0.81254199999999999</v>
      </c>
      <c r="C73">
        <f t="shared" ca="1" si="3"/>
        <v>0.75831199999999999</v>
      </c>
      <c r="D73">
        <f t="shared" ca="1" si="4"/>
        <v>254420</v>
      </c>
      <c r="E73">
        <f t="shared" ca="1" si="5"/>
        <v>508580</v>
      </c>
      <c r="F73" t="s">
        <v>777</v>
      </c>
      <c r="G73">
        <v>687.74099999999999</v>
      </c>
      <c r="H73" t="s">
        <v>25</v>
      </c>
      <c r="I73" t="s">
        <v>757</v>
      </c>
      <c r="J73" t="s">
        <v>27</v>
      </c>
      <c r="K73">
        <v>0.77449999999999997</v>
      </c>
      <c r="L73" t="s">
        <v>28</v>
      </c>
      <c r="M73">
        <v>242400</v>
      </c>
      <c r="N73" t="s">
        <v>29</v>
      </c>
      <c r="O73">
        <v>1.2376245855000001E-2</v>
      </c>
      <c r="P73" t="s">
        <v>30</v>
      </c>
      <c r="Q73">
        <v>3000</v>
      </c>
      <c r="R73" t="s">
        <v>923</v>
      </c>
      <c r="S73">
        <v>3000</v>
      </c>
      <c r="T73" t="s">
        <v>778</v>
      </c>
      <c r="U73" t="s">
        <v>3780</v>
      </c>
      <c r="V73" t="s">
        <v>4533</v>
      </c>
      <c r="W73" t="s">
        <v>4534</v>
      </c>
      <c r="X73">
        <v>7.7849000000000002E-2</v>
      </c>
      <c r="Y73">
        <f t="shared" si="42"/>
        <v>53</v>
      </c>
      <c r="Z73">
        <f t="shared" ca="1" si="6"/>
        <v>0.78986199999999995</v>
      </c>
      <c r="AA73">
        <f t="shared" ca="1" si="7"/>
        <v>0.75949199999999994</v>
      </c>
      <c r="AB73">
        <f t="shared" ca="1" si="8"/>
        <v>250283</v>
      </c>
      <c r="AC73">
        <f t="shared" ca="1" si="9"/>
        <v>495478</v>
      </c>
      <c r="AD73" t="s">
        <v>777</v>
      </c>
      <c r="AE73">
        <v>677.20299999999997</v>
      </c>
      <c r="AF73" t="s">
        <v>25</v>
      </c>
      <c r="AG73" t="s">
        <v>757</v>
      </c>
      <c r="AH73" t="s">
        <v>27</v>
      </c>
      <c r="AI73">
        <v>0.77185000000000004</v>
      </c>
      <c r="AJ73" t="s">
        <v>28</v>
      </c>
      <c r="AK73">
        <v>247865</v>
      </c>
      <c r="AL73" t="s">
        <v>29</v>
      </c>
      <c r="AM73">
        <v>2.0172275055000001E-2</v>
      </c>
      <c r="AN73" t="s">
        <v>30</v>
      </c>
      <c r="AO73">
        <v>5000</v>
      </c>
      <c r="AP73" t="s">
        <v>923</v>
      </c>
      <c r="AQ73">
        <v>5000</v>
      </c>
      <c r="AR73" t="s">
        <v>778</v>
      </c>
      <c r="AS73" t="s">
        <v>1002</v>
      </c>
      <c r="AT73" t="s">
        <v>1003</v>
      </c>
      <c r="AU73" t="s">
        <v>1004</v>
      </c>
      <c r="AV73">
        <v>8.1597900000000001E-2</v>
      </c>
      <c r="AW73">
        <f t="shared" si="43"/>
        <v>53</v>
      </c>
      <c r="AX73">
        <f t="shared" ca="1" si="10"/>
        <v>0.77510000000000001</v>
      </c>
      <c r="AY73">
        <f t="shared" ca="1" si="11"/>
        <v>0.77408999999999994</v>
      </c>
      <c r="AZ73">
        <f t="shared" ca="1" si="12"/>
        <v>251922</v>
      </c>
      <c r="BA73">
        <f t="shared" ca="1" si="13"/>
        <v>497080</v>
      </c>
      <c r="BB73" t="s">
        <v>777</v>
      </c>
      <c r="BC73">
        <v>662.86900000000003</v>
      </c>
      <c r="BD73" t="s">
        <v>25</v>
      </c>
      <c r="BE73" t="s">
        <v>757</v>
      </c>
      <c r="BF73" t="s">
        <v>27</v>
      </c>
      <c r="BG73">
        <v>0.77889299999999995</v>
      </c>
      <c r="BH73" t="s">
        <v>28</v>
      </c>
      <c r="BI73">
        <v>248666</v>
      </c>
      <c r="BJ73" t="s">
        <v>29</v>
      </c>
      <c r="BK73">
        <v>6.0321825434999997E-2</v>
      </c>
      <c r="BL73" t="s">
        <v>30</v>
      </c>
      <c r="BM73">
        <v>15000</v>
      </c>
      <c r="BN73" t="s">
        <v>923</v>
      </c>
      <c r="BO73">
        <v>15000</v>
      </c>
      <c r="BP73" t="s">
        <v>778</v>
      </c>
      <c r="BQ73" t="s">
        <v>1600</v>
      </c>
      <c r="BR73" t="s">
        <v>1601</v>
      </c>
      <c r="BS73" t="s">
        <v>1602</v>
      </c>
      <c r="BT73">
        <v>7.8335600000000005E-2</v>
      </c>
      <c r="BU73">
        <f t="shared" si="44"/>
        <v>53</v>
      </c>
      <c r="BV73">
        <f t="shared" ca="1" si="14"/>
        <v>0.77929499999999996</v>
      </c>
      <c r="BW73">
        <f t="shared" ca="1" si="15"/>
        <v>0.77129400000000004</v>
      </c>
      <c r="BX73">
        <f t="shared" ca="1" si="16"/>
        <v>249796</v>
      </c>
      <c r="BY73">
        <f t="shared" ca="1" si="17"/>
        <v>498368</v>
      </c>
      <c r="BZ73" t="s">
        <v>777</v>
      </c>
      <c r="CA73">
        <v>661.971</v>
      </c>
      <c r="CB73" t="s">
        <v>25</v>
      </c>
      <c r="CC73" t="s">
        <v>757</v>
      </c>
      <c r="CD73" t="s">
        <v>27</v>
      </c>
      <c r="CE73">
        <v>0.77538099999999999</v>
      </c>
      <c r="CF73" t="s">
        <v>28</v>
      </c>
      <c r="CG73">
        <v>251264</v>
      </c>
      <c r="CH73" t="s">
        <v>29</v>
      </c>
      <c r="CI73">
        <v>9.9496872165E-2</v>
      </c>
      <c r="CJ73" t="s">
        <v>30</v>
      </c>
      <c r="CK73">
        <v>25000</v>
      </c>
      <c r="CL73" t="s">
        <v>923</v>
      </c>
      <c r="CM73">
        <v>25000</v>
      </c>
      <c r="CN73" t="s">
        <v>778</v>
      </c>
      <c r="CO73" t="s">
        <v>2179</v>
      </c>
      <c r="CP73" t="s">
        <v>2180</v>
      </c>
      <c r="CQ73" t="s">
        <v>2181</v>
      </c>
      <c r="CR73">
        <v>7.4956499999999995E-2</v>
      </c>
      <c r="CS73">
        <f>CS72+1</f>
        <v>53</v>
      </c>
      <c r="CT73">
        <f t="shared" ca="1" si="18"/>
        <v>0.78647299999999998</v>
      </c>
      <c r="CU73">
        <f t="shared" ca="1" si="19"/>
        <v>0.77463599999999999</v>
      </c>
      <c r="CV73">
        <f t="shared" ca="1" si="20"/>
        <v>250983</v>
      </c>
      <c r="CW73">
        <f t="shared" ca="1" si="21"/>
        <v>498230</v>
      </c>
      <c r="CX73" t="s">
        <v>777</v>
      </c>
      <c r="CY73">
        <v>665.77800000000002</v>
      </c>
      <c r="CZ73" t="s">
        <v>25</v>
      </c>
      <c r="DA73" t="s">
        <v>757</v>
      </c>
      <c r="DB73" t="s">
        <v>27</v>
      </c>
      <c r="DC73">
        <v>0.77575300000000003</v>
      </c>
      <c r="DD73" t="s">
        <v>28</v>
      </c>
      <c r="DE73">
        <v>249588</v>
      </c>
      <c r="DF73" t="s">
        <v>29</v>
      </c>
      <c r="DG73">
        <v>0.14023112473499999</v>
      </c>
      <c r="DH73" t="s">
        <v>30</v>
      </c>
      <c r="DI73">
        <v>35000</v>
      </c>
      <c r="DJ73" t="s">
        <v>923</v>
      </c>
      <c r="DK73">
        <v>35000</v>
      </c>
      <c r="DL73" t="s">
        <v>778</v>
      </c>
      <c r="DM73" t="s">
        <v>2773</v>
      </c>
      <c r="DN73" t="s">
        <v>2774</v>
      </c>
      <c r="DO73" t="s">
        <v>2775</v>
      </c>
      <c r="DP73">
        <v>7.9993999999999996E-2</v>
      </c>
      <c r="DQ73">
        <v>53</v>
      </c>
      <c r="DR73">
        <f t="shared" ca="1" si="22"/>
        <v>0.78972799999999999</v>
      </c>
      <c r="DS73">
        <f t="shared" ca="1" si="23"/>
        <v>0.777725</v>
      </c>
      <c r="DT73">
        <f t="shared" ca="1" si="24"/>
        <v>250827</v>
      </c>
      <c r="DU73">
        <f t="shared" ca="1" si="25"/>
        <v>498153</v>
      </c>
      <c r="DV73" t="s">
        <v>777</v>
      </c>
      <c r="DW73">
        <v>665.83100000000002</v>
      </c>
      <c r="DX73" t="s">
        <v>25</v>
      </c>
      <c r="DY73" t="s">
        <v>757</v>
      </c>
      <c r="DZ73" t="s">
        <v>27</v>
      </c>
      <c r="EA73">
        <v>0.77380300000000002</v>
      </c>
      <c r="EB73" t="s">
        <v>28</v>
      </c>
      <c r="EC73">
        <v>250827</v>
      </c>
      <c r="ED73" t="s">
        <v>29</v>
      </c>
      <c r="EE73">
        <v>0.17940617146499999</v>
      </c>
      <c r="EF73" t="s">
        <v>30</v>
      </c>
      <c r="EG73">
        <v>45000</v>
      </c>
      <c r="EH73" t="s">
        <v>923</v>
      </c>
      <c r="EI73">
        <v>45000</v>
      </c>
      <c r="EJ73" t="s">
        <v>778</v>
      </c>
      <c r="EK73" t="s">
        <v>3360</v>
      </c>
      <c r="EL73" t="s">
        <v>3361</v>
      </c>
      <c r="EM73" t="s">
        <v>3362</v>
      </c>
      <c r="EN73">
        <v>7.8458399999999998E-2</v>
      </c>
      <c r="EO73">
        <v>53</v>
      </c>
      <c r="EP73">
        <f t="shared" ca="1" si="26"/>
        <v>0.78013699999999997</v>
      </c>
      <c r="EQ73">
        <f t="shared" ca="1" si="27"/>
        <v>0.776034</v>
      </c>
      <c r="ER73">
        <f t="shared" ca="1" si="28"/>
        <v>251847</v>
      </c>
      <c r="ES73">
        <f t="shared" ca="1" si="29"/>
        <v>498986</v>
      </c>
      <c r="ET73" t="s">
        <v>777</v>
      </c>
      <c r="EU73">
        <v>671.55899999999997</v>
      </c>
      <c r="EV73" t="s">
        <v>25</v>
      </c>
      <c r="EW73" t="s">
        <v>757</v>
      </c>
      <c r="EX73" t="s">
        <v>27</v>
      </c>
      <c r="EY73">
        <v>0.770648</v>
      </c>
      <c r="EZ73" t="s">
        <v>28</v>
      </c>
      <c r="FA73">
        <v>250728</v>
      </c>
      <c r="FB73" t="s">
        <v>29</v>
      </c>
      <c r="FC73">
        <v>0.21936082111499999</v>
      </c>
      <c r="FD73" t="s">
        <v>30</v>
      </c>
      <c r="FE73">
        <v>55000</v>
      </c>
      <c r="FF73" t="s">
        <v>923</v>
      </c>
      <c r="FG73">
        <v>55000</v>
      </c>
      <c r="FH73" t="s">
        <v>778</v>
      </c>
      <c r="FI73" t="s">
        <v>3946</v>
      </c>
      <c r="FJ73" t="s">
        <v>3947</v>
      </c>
      <c r="FK73" t="s">
        <v>3948</v>
      </c>
      <c r="FL73">
        <v>7.6407100000000006E-2</v>
      </c>
      <c r="FM73">
        <v>53</v>
      </c>
      <c r="FN73">
        <f t="shared" ca="1" si="30"/>
        <v>0.77228799999999997</v>
      </c>
      <c r="FO73">
        <f t="shared" ca="1" si="31"/>
        <v>0.77692600000000001</v>
      </c>
      <c r="FP73">
        <f t="shared" ca="1" si="32"/>
        <v>238640</v>
      </c>
      <c r="FQ73">
        <f t="shared" ca="1" si="33"/>
        <v>525966</v>
      </c>
      <c r="FR73" t="s">
        <v>777</v>
      </c>
      <c r="FS73">
        <v>701.00199999999995</v>
      </c>
      <c r="FT73" t="s">
        <v>25</v>
      </c>
      <c r="FU73" t="s">
        <v>757</v>
      </c>
      <c r="FV73" t="s">
        <v>27</v>
      </c>
      <c r="FW73">
        <v>0.754965</v>
      </c>
      <c r="FX73" t="s">
        <v>28</v>
      </c>
      <c r="FY73">
        <v>250281</v>
      </c>
      <c r="FZ73" t="s">
        <v>29</v>
      </c>
      <c r="GA73">
        <v>3.9955144649999998E-3</v>
      </c>
      <c r="GB73" t="s">
        <v>30</v>
      </c>
      <c r="GC73">
        <v>1000</v>
      </c>
      <c r="GD73" t="s">
        <v>923</v>
      </c>
      <c r="GE73">
        <v>1000</v>
      </c>
      <c r="GF73" t="s">
        <v>778</v>
      </c>
      <c r="GG73" t="s">
        <v>5125</v>
      </c>
      <c r="GH73" t="s">
        <v>5126</v>
      </c>
      <c r="GI73" t="s">
        <v>5127</v>
      </c>
      <c r="GJ73">
        <v>7.8368199999999999E-2</v>
      </c>
      <c r="GK73">
        <v>53</v>
      </c>
      <c r="GL73">
        <f t="shared" ca="1" si="34"/>
        <v>0.77454199999999995</v>
      </c>
      <c r="GM73">
        <f t="shared" ca="1" si="35"/>
        <v>0.77612400000000004</v>
      </c>
      <c r="GN73">
        <f t="shared" ca="1" si="36"/>
        <v>250895</v>
      </c>
      <c r="GO73">
        <f t="shared" ca="1" si="37"/>
        <v>494285</v>
      </c>
      <c r="GP73" t="s">
        <v>777</v>
      </c>
      <c r="GQ73">
        <v>662.71600000000001</v>
      </c>
      <c r="GR73" t="s">
        <v>25</v>
      </c>
      <c r="GS73" t="s">
        <v>757</v>
      </c>
      <c r="GT73" t="s">
        <v>27</v>
      </c>
      <c r="GU73">
        <v>0.77929800000000005</v>
      </c>
      <c r="GV73" t="s">
        <v>28</v>
      </c>
      <c r="GW73">
        <v>248465</v>
      </c>
      <c r="GX73" t="s">
        <v>29</v>
      </c>
      <c r="GY73">
        <v>4.0247050244999999E-2</v>
      </c>
      <c r="GZ73" t="s">
        <v>30</v>
      </c>
      <c r="HA73">
        <v>10000</v>
      </c>
      <c r="HB73" t="s">
        <v>923</v>
      </c>
      <c r="HC73">
        <v>10000</v>
      </c>
      <c r="HD73" t="s">
        <v>778</v>
      </c>
      <c r="HE73" t="s">
        <v>5328</v>
      </c>
      <c r="HF73" t="s">
        <v>5329</v>
      </c>
      <c r="HG73" t="s">
        <v>5330</v>
      </c>
      <c r="HH73">
        <v>6.6592700000000005E-2</v>
      </c>
      <c r="HI73">
        <v>53</v>
      </c>
      <c r="HJ73">
        <f t="shared" ca="1" si="38"/>
        <v>0.78185499999999997</v>
      </c>
      <c r="HK73">
        <f t="shared" ca="1" si="39"/>
        <v>0.77406900000000001</v>
      </c>
      <c r="HL73">
        <f t="shared" ca="1" si="40"/>
        <v>251037</v>
      </c>
      <c r="HM73">
        <f t="shared" ca="1" si="41"/>
        <v>498816</v>
      </c>
      <c r="HN73" t="s">
        <v>777</v>
      </c>
      <c r="HO73">
        <v>671.17899999999997</v>
      </c>
      <c r="HP73" t="s">
        <v>25</v>
      </c>
      <c r="HQ73" t="s">
        <v>757</v>
      </c>
      <c r="HR73" t="s">
        <v>27</v>
      </c>
      <c r="HS73">
        <v>0.77010199999999995</v>
      </c>
      <c r="HT73" t="s">
        <v>28</v>
      </c>
      <c r="HU73">
        <v>251226</v>
      </c>
      <c r="HV73" t="s">
        <v>29</v>
      </c>
      <c r="HW73">
        <v>0.25873076857499999</v>
      </c>
      <c r="HX73" t="s">
        <v>30</v>
      </c>
      <c r="HY73">
        <v>65000</v>
      </c>
      <c r="HZ73" t="s">
        <v>923</v>
      </c>
      <c r="IA73">
        <v>65000</v>
      </c>
      <c r="IB73" t="s">
        <v>778</v>
      </c>
      <c r="IC73" t="s">
        <v>5913</v>
      </c>
      <c r="ID73" t="s">
        <v>5914</v>
      </c>
      <c r="IE73" t="s">
        <v>5915</v>
      </c>
      <c r="IF73">
        <v>7.6559000000000002E-2</v>
      </c>
    </row>
    <row r="74" spans="1:240">
      <c r="A74">
        <v>54</v>
      </c>
      <c r="B74">
        <f t="shared" ca="1" si="2"/>
        <v>0.74622999999999995</v>
      </c>
      <c r="C74">
        <f t="shared" ca="1" si="3"/>
        <v>0.77560099999999998</v>
      </c>
      <c r="D74">
        <f t="shared" ca="1" si="4"/>
        <v>246278</v>
      </c>
      <c r="E74">
        <f t="shared" ca="1" si="5"/>
        <v>500310</v>
      </c>
      <c r="F74" t="s">
        <v>782</v>
      </c>
      <c r="G74">
        <v>343.38299999999998</v>
      </c>
      <c r="H74" t="s">
        <v>25</v>
      </c>
      <c r="I74" t="s">
        <v>36</v>
      </c>
      <c r="J74" t="s">
        <v>27</v>
      </c>
      <c r="K74">
        <v>0.76293900000000003</v>
      </c>
      <c r="L74" t="s">
        <v>28</v>
      </c>
      <c r="M74">
        <v>500312</v>
      </c>
      <c r="N74" t="s">
        <v>29</v>
      </c>
      <c r="O74">
        <v>5.9962581360000003E-3</v>
      </c>
      <c r="P74" t="s">
        <v>30</v>
      </c>
      <c r="Q74">
        <v>3000</v>
      </c>
      <c r="R74" t="s">
        <v>923</v>
      </c>
      <c r="S74">
        <v>3000</v>
      </c>
      <c r="T74" t="s">
        <v>783</v>
      </c>
      <c r="U74" t="s">
        <v>4535</v>
      </c>
      <c r="V74" t="s">
        <v>4536</v>
      </c>
      <c r="W74" t="s">
        <v>4537</v>
      </c>
      <c r="X74">
        <v>4.99099E-2</v>
      </c>
      <c r="Y74">
        <f t="shared" si="42"/>
        <v>54</v>
      </c>
      <c r="Z74">
        <f t="shared" ca="1" si="6"/>
        <v>0.76299300000000003</v>
      </c>
      <c r="AA74">
        <f t="shared" ca="1" si="7"/>
        <v>0.77015900000000004</v>
      </c>
      <c r="AB74">
        <f t="shared" ca="1" si="8"/>
        <v>247865</v>
      </c>
      <c r="AC74">
        <f t="shared" ca="1" si="9"/>
        <v>500312</v>
      </c>
      <c r="AD74" t="s">
        <v>782</v>
      </c>
      <c r="AE74">
        <v>337.01</v>
      </c>
      <c r="AF74" t="s">
        <v>25</v>
      </c>
      <c r="AG74" t="s">
        <v>36</v>
      </c>
      <c r="AH74" t="s">
        <v>27</v>
      </c>
      <c r="AI74">
        <v>0.77012000000000003</v>
      </c>
      <c r="AJ74" t="s">
        <v>28</v>
      </c>
      <c r="AK74">
        <v>500313</v>
      </c>
      <c r="AL74" t="s">
        <v>29</v>
      </c>
      <c r="AM74">
        <v>9.9937525599999993E-3</v>
      </c>
      <c r="AN74" t="s">
        <v>30</v>
      </c>
      <c r="AO74">
        <v>5000</v>
      </c>
      <c r="AP74" t="s">
        <v>923</v>
      </c>
      <c r="AQ74">
        <v>5000</v>
      </c>
      <c r="AR74" t="s">
        <v>783</v>
      </c>
      <c r="AS74" t="s">
        <v>1005</v>
      </c>
      <c r="AT74" t="s">
        <v>1006</v>
      </c>
      <c r="AU74" t="s">
        <v>1007</v>
      </c>
      <c r="AV74">
        <v>6.6930100000000006E-2</v>
      </c>
      <c r="AW74">
        <f t="shared" si="43"/>
        <v>54</v>
      </c>
      <c r="AX74">
        <f t="shared" ca="1" si="10"/>
        <v>0.79156199999999999</v>
      </c>
      <c r="AY74">
        <f t="shared" ca="1" si="11"/>
        <v>0.77305999999999997</v>
      </c>
      <c r="AZ74">
        <f t="shared" ca="1" si="12"/>
        <v>250284</v>
      </c>
      <c r="BA74">
        <f t="shared" ca="1" si="13"/>
        <v>500313</v>
      </c>
      <c r="BB74" t="s">
        <v>782</v>
      </c>
      <c r="BC74">
        <v>338.608</v>
      </c>
      <c r="BD74" t="s">
        <v>25</v>
      </c>
      <c r="BE74" t="s">
        <v>36</v>
      </c>
      <c r="BF74" t="s">
        <v>27</v>
      </c>
      <c r="BG74">
        <v>0.76454200000000005</v>
      </c>
      <c r="BH74" t="s">
        <v>28</v>
      </c>
      <c r="BI74">
        <v>505242</v>
      </c>
      <c r="BJ74" t="s">
        <v>29</v>
      </c>
      <c r="BK74">
        <v>2.9688745087999999E-2</v>
      </c>
      <c r="BL74" t="s">
        <v>30</v>
      </c>
      <c r="BM74">
        <v>15000</v>
      </c>
      <c r="BN74" t="s">
        <v>923</v>
      </c>
      <c r="BO74">
        <v>15000</v>
      </c>
      <c r="BP74" t="s">
        <v>783</v>
      </c>
      <c r="BQ74" t="s">
        <v>1603</v>
      </c>
      <c r="BR74" t="s">
        <v>1604</v>
      </c>
      <c r="BS74" t="s">
        <v>1605</v>
      </c>
      <c r="BT74">
        <v>7.1552599999999994E-2</v>
      </c>
      <c r="BU74">
        <f t="shared" si="44"/>
        <v>54</v>
      </c>
      <c r="BV74">
        <f t="shared" ca="1" si="14"/>
        <v>0.77798999999999996</v>
      </c>
      <c r="BW74">
        <f t="shared" ca="1" si="15"/>
        <v>0.76464200000000004</v>
      </c>
      <c r="BX74">
        <f t="shared" ca="1" si="16"/>
        <v>250284</v>
      </c>
      <c r="BY74">
        <f t="shared" ca="1" si="17"/>
        <v>500313</v>
      </c>
      <c r="BZ74" t="s">
        <v>782</v>
      </c>
      <c r="CA74">
        <v>326.55599999999998</v>
      </c>
      <c r="CB74" t="s">
        <v>25</v>
      </c>
      <c r="CC74" t="s">
        <v>36</v>
      </c>
      <c r="CD74" t="s">
        <v>27</v>
      </c>
      <c r="CE74">
        <v>0.78158499999999997</v>
      </c>
      <c r="CF74" t="s">
        <v>28</v>
      </c>
      <c r="CG74">
        <v>501291</v>
      </c>
      <c r="CH74" t="s">
        <v>29</v>
      </c>
      <c r="CI74">
        <v>4.9871196935999999E-2</v>
      </c>
      <c r="CJ74" t="s">
        <v>30</v>
      </c>
      <c r="CK74">
        <v>25000</v>
      </c>
      <c r="CL74" t="s">
        <v>923</v>
      </c>
      <c r="CM74">
        <v>25000</v>
      </c>
      <c r="CN74" t="s">
        <v>783</v>
      </c>
      <c r="CO74" t="s">
        <v>2182</v>
      </c>
      <c r="CP74" t="s">
        <v>2183</v>
      </c>
      <c r="CQ74" t="s">
        <v>2184</v>
      </c>
      <c r="CR74">
        <v>7.8401100000000001E-2</v>
      </c>
      <c r="CS74">
        <f t="shared" ref="CS74:CS98" si="47">CS73+1</f>
        <v>54</v>
      </c>
      <c r="CT74">
        <f t="shared" ca="1" si="18"/>
        <v>0.77182399999999995</v>
      </c>
      <c r="CU74">
        <f t="shared" ca="1" si="19"/>
        <v>0.76420900000000003</v>
      </c>
      <c r="CV74">
        <f t="shared" ca="1" si="20"/>
        <v>250983</v>
      </c>
      <c r="CW74">
        <f t="shared" ca="1" si="21"/>
        <v>501011</v>
      </c>
      <c r="CX74" t="s">
        <v>782</v>
      </c>
      <c r="CY74">
        <v>329.02499999999998</v>
      </c>
      <c r="CZ74" t="s">
        <v>25</v>
      </c>
      <c r="DA74" t="s">
        <v>36</v>
      </c>
      <c r="DB74" t="s">
        <v>27</v>
      </c>
      <c r="DC74">
        <v>0.77832100000000004</v>
      </c>
      <c r="DD74" t="s">
        <v>28</v>
      </c>
      <c r="DE74">
        <v>501712</v>
      </c>
      <c r="DF74" t="s">
        <v>29</v>
      </c>
      <c r="DG74">
        <v>6.9761169191999997E-2</v>
      </c>
      <c r="DH74" t="s">
        <v>30</v>
      </c>
      <c r="DI74">
        <v>35000</v>
      </c>
      <c r="DJ74" t="s">
        <v>923</v>
      </c>
      <c r="DK74">
        <v>35000</v>
      </c>
      <c r="DL74" t="s">
        <v>783</v>
      </c>
      <c r="DM74" t="s">
        <v>2776</v>
      </c>
      <c r="DN74" t="s">
        <v>2777</v>
      </c>
      <c r="DO74" t="s">
        <v>2778</v>
      </c>
      <c r="DP74">
        <v>7.8241900000000003E-2</v>
      </c>
      <c r="DQ74">
        <v>54</v>
      </c>
      <c r="DR74">
        <f t="shared" ca="1" si="22"/>
        <v>0.78030500000000003</v>
      </c>
      <c r="DS74">
        <f t="shared" ca="1" si="23"/>
        <v>0.76658099999999996</v>
      </c>
      <c r="DT74">
        <f t="shared" ca="1" si="24"/>
        <v>249472</v>
      </c>
      <c r="DU74">
        <f t="shared" ca="1" si="25"/>
        <v>502492</v>
      </c>
      <c r="DV74" t="s">
        <v>782</v>
      </c>
      <c r="DW74">
        <v>330.55200000000002</v>
      </c>
      <c r="DX74" t="s">
        <v>25</v>
      </c>
      <c r="DY74" t="s">
        <v>36</v>
      </c>
      <c r="DZ74" t="s">
        <v>27</v>
      </c>
      <c r="EA74">
        <v>0.77634000000000003</v>
      </c>
      <c r="EB74" t="s">
        <v>28</v>
      </c>
      <c r="EC74">
        <v>501946</v>
      </c>
      <c r="ED74" t="s">
        <v>29</v>
      </c>
      <c r="EE74">
        <v>8.9651141448000002E-2</v>
      </c>
      <c r="EF74" t="s">
        <v>30</v>
      </c>
      <c r="EG74">
        <v>45000</v>
      </c>
      <c r="EH74" t="s">
        <v>923</v>
      </c>
      <c r="EI74">
        <v>45000</v>
      </c>
      <c r="EJ74" t="s">
        <v>783</v>
      </c>
      <c r="EK74" t="s">
        <v>3363</v>
      </c>
      <c r="EL74" t="s">
        <v>3364</v>
      </c>
      <c r="EM74" t="s">
        <v>3365</v>
      </c>
      <c r="EN74">
        <v>7.7057100000000003E-2</v>
      </c>
      <c r="EO74">
        <v>54</v>
      </c>
      <c r="EP74">
        <f t="shared" ca="1" si="26"/>
        <v>0.77936799999999995</v>
      </c>
      <c r="EQ74">
        <f t="shared" ca="1" si="27"/>
        <v>0.768733</v>
      </c>
      <c r="ER74">
        <f t="shared" ca="1" si="28"/>
        <v>249399</v>
      </c>
      <c r="ES74">
        <f t="shared" ca="1" si="29"/>
        <v>502542</v>
      </c>
      <c r="ET74" t="s">
        <v>782</v>
      </c>
      <c r="EU74">
        <v>330.09300000000002</v>
      </c>
      <c r="EV74" t="s">
        <v>25</v>
      </c>
      <c r="EW74" t="s">
        <v>36</v>
      </c>
      <c r="EX74" t="s">
        <v>27</v>
      </c>
      <c r="EY74">
        <v>0.77710900000000005</v>
      </c>
      <c r="EZ74" t="s">
        <v>28</v>
      </c>
      <c r="FA74">
        <v>501648</v>
      </c>
      <c r="FB74" t="s">
        <v>29</v>
      </c>
      <c r="FC74">
        <v>0.109638613568</v>
      </c>
      <c r="FD74" t="s">
        <v>30</v>
      </c>
      <c r="FE74">
        <v>55000</v>
      </c>
      <c r="FF74" t="s">
        <v>923</v>
      </c>
      <c r="FG74">
        <v>55000</v>
      </c>
      <c r="FH74" t="s">
        <v>783</v>
      </c>
      <c r="FI74" t="s">
        <v>3949</v>
      </c>
      <c r="FJ74" t="s">
        <v>3950</v>
      </c>
      <c r="FK74" t="s">
        <v>3951</v>
      </c>
      <c r="FL74">
        <v>7.8892000000000004E-2</v>
      </c>
      <c r="FM74">
        <v>54</v>
      </c>
      <c r="FN74">
        <f t="shared" ca="1" si="30"/>
        <v>0.77773400000000004</v>
      </c>
      <c r="FO74">
        <f t="shared" ca="1" si="31"/>
        <v>0.74326199999999998</v>
      </c>
      <c r="FP74">
        <f t="shared" ca="1" si="32"/>
        <v>250281</v>
      </c>
      <c r="FQ74">
        <f t="shared" ca="1" si="33"/>
        <v>500305</v>
      </c>
      <c r="FR74" t="s">
        <v>782</v>
      </c>
      <c r="FS74">
        <v>352.08300000000003</v>
      </c>
      <c r="FT74" t="s">
        <v>25</v>
      </c>
      <c r="FU74" t="s">
        <v>36</v>
      </c>
      <c r="FV74" t="s">
        <v>27</v>
      </c>
      <c r="FW74">
        <v>0.75345700000000004</v>
      </c>
      <c r="FX74" t="s">
        <v>28</v>
      </c>
      <c r="FY74">
        <v>500309</v>
      </c>
      <c r="FZ74" t="s">
        <v>29</v>
      </c>
      <c r="GA74">
        <v>1.9987637119999999E-3</v>
      </c>
      <c r="GB74" t="s">
        <v>30</v>
      </c>
      <c r="GC74">
        <v>1000</v>
      </c>
      <c r="GD74" t="s">
        <v>923</v>
      </c>
      <c r="GE74">
        <v>1000</v>
      </c>
      <c r="GF74" t="s">
        <v>783</v>
      </c>
      <c r="GG74" t="s">
        <v>5128</v>
      </c>
      <c r="GH74" t="s">
        <v>5129</v>
      </c>
      <c r="GI74" t="s">
        <v>5130</v>
      </c>
      <c r="GJ74">
        <v>3.3944700000000001E-2</v>
      </c>
      <c r="GK74">
        <v>54</v>
      </c>
      <c r="GL74">
        <f t="shared" ca="1" si="34"/>
        <v>0.78898199999999996</v>
      </c>
      <c r="GM74">
        <f t="shared" ca="1" si="35"/>
        <v>0.774536</v>
      </c>
      <c r="GN74">
        <f t="shared" ca="1" si="36"/>
        <v>248465</v>
      </c>
      <c r="GO74">
        <f t="shared" ca="1" si="37"/>
        <v>496678</v>
      </c>
      <c r="GP74" t="s">
        <v>782</v>
      </c>
      <c r="GQ74">
        <v>349.81900000000002</v>
      </c>
      <c r="GR74" t="s">
        <v>25</v>
      </c>
      <c r="GS74" t="s">
        <v>36</v>
      </c>
      <c r="GT74" t="s">
        <v>27</v>
      </c>
      <c r="GU74">
        <v>0.75311799999999995</v>
      </c>
      <c r="GV74" t="s">
        <v>28</v>
      </c>
      <c r="GW74">
        <v>504000</v>
      </c>
      <c r="GX74" t="s">
        <v>29</v>
      </c>
      <c r="GY74">
        <v>1.9841258824000001E-2</v>
      </c>
      <c r="GZ74" t="s">
        <v>30</v>
      </c>
      <c r="HA74">
        <v>10000</v>
      </c>
      <c r="HB74" t="s">
        <v>923</v>
      </c>
      <c r="HC74">
        <v>10000</v>
      </c>
      <c r="HD74" t="s">
        <v>783</v>
      </c>
      <c r="HE74" t="s">
        <v>5331</v>
      </c>
      <c r="HF74" t="s">
        <v>5332</v>
      </c>
      <c r="HG74" t="s">
        <v>5333</v>
      </c>
      <c r="HH74">
        <v>8.1695799999999999E-2</v>
      </c>
      <c r="HI74">
        <v>54</v>
      </c>
      <c r="HJ74">
        <f t="shared" ca="1" si="38"/>
        <v>0.77555200000000002</v>
      </c>
      <c r="HK74">
        <f t="shared" ca="1" si="39"/>
        <v>0.77051599999999998</v>
      </c>
      <c r="HL74">
        <f t="shared" ca="1" si="40"/>
        <v>249162</v>
      </c>
      <c r="HM74">
        <f t="shared" ca="1" si="41"/>
        <v>501442</v>
      </c>
      <c r="HN74" t="s">
        <v>782</v>
      </c>
      <c r="HO74">
        <v>330.69299999999998</v>
      </c>
      <c r="HP74" t="s">
        <v>25</v>
      </c>
      <c r="HQ74" t="s">
        <v>36</v>
      </c>
      <c r="HR74" t="s">
        <v>27</v>
      </c>
      <c r="HS74">
        <v>0.77627199999999996</v>
      </c>
      <c r="HT74" t="s">
        <v>28</v>
      </c>
      <c r="HU74">
        <v>501820</v>
      </c>
      <c r="HV74" t="s">
        <v>29</v>
      </c>
      <c r="HW74">
        <v>0.12952858582400001</v>
      </c>
      <c r="HX74" t="s">
        <v>30</v>
      </c>
      <c r="HY74">
        <v>65000</v>
      </c>
      <c r="HZ74" t="s">
        <v>923</v>
      </c>
      <c r="IA74">
        <v>65000</v>
      </c>
      <c r="IB74" t="s">
        <v>783</v>
      </c>
      <c r="IC74" t="s">
        <v>2161</v>
      </c>
      <c r="ID74" t="s">
        <v>5916</v>
      </c>
      <c r="IE74" t="s">
        <v>5917</v>
      </c>
      <c r="IF74">
        <v>8.0636200000000005E-2</v>
      </c>
    </row>
    <row r="75" spans="1:240">
      <c r="A75">
        <v>55</v>
      </c>
      <c r="B75">
        <f t="shared" ca="1" si="2"/>
        <v>0.78981900000000005</v>
      </c>
      <c r="C75">
        <f t="shared" ca="1" si="3"/>
        <v>0.76971299999999998</v>
      </c>
      <c r="D75">
        <f t="shared" ca="1" si="4"/>
        <v>246278</v>
      </c>
      <c r="E75">
        <f t="shared" ca="1" si="5"/>
        <v>477041</v>
      </c>
      <c r="F75" t="s">
        <v>787</v>
      </c>
      <c r="G75">
        <v>687.74099999999999</v>
      </c>
      <c r="H75" t="s">
        <v>25</v>
      </c>
      <c r="I75" t="s">
        <v>757</v>
      </c>
      <c r="J75" t="s">
        <v>27</v>
      </c>
      <c r="K75">
        <v>0.77449999999999997</v>
      </c>
      <c r="L75" t="s">
        <v>28</v>
      </c>
      <c r="M75">
        <v>242400</v>
      </c>
      <c r="N75" t="s">
        <v>29</v>
      </c>
      <c r="O75">
        <v>1.2376245855000001E-2</v>
      </c>
      <c r="P75" t="s">
        <v>30</v>
      </c>
      <c r="Q75">
        <v>3000</v>
      </c>
      <c r="R75" t="s">
        <v>923</v>
      </c>
      <c r="S75">
        <v>3000</v>
      </c>
      <c r="T75" t="s">
        <v>788</v>
      </c>
      <c r="U75" t="s">
        <v>3780</v>
      </c>
      <c r="V75" t="s">
        <v>4533</v>
      </c>
      <c r="W75" t="s">
        <v>4534</v>
      </c>
      <c r="X75">
        <v>7.7849000000000002E-2</v>
      </c>
      <c r="Y75">
        <f t="shared" si="42"/>
        <v>55</v>
      </c>
      <c r="Z75">
        <f t="shared" ca="1" si="6"/>
        <v>0.79420000000000002</v>
      </c>
      <c r="AA75">
        <f t="shared" ca="1" si="7"/>
        <v>0.77230600000000005</v>
      </c>
      <c r="AB75">
        <f t="shared" ca="1" si="8"/>
        <v>250283</v>
      </c>
      <c r="AC75">
        <f t="shared" ca="1" si="9"/>
        <v>486086</v>
      </c>
      <c r="AD75" t="s">
        <v>787</v>
      </c>
      <c r="AE75">
        <v>677.20299999999997</v>
      </c>
      <c r="AF75" t="s">
        <v>25</v>
      </c>
      <c r="AG75" t="s">
        <v>757</v>
      </c>
      <c r="AH75" t="s">
        <v>27</v>
      </c>
      <c r="AI75">
        <v>0.77185000000000004</v>
      </c>
      <c r="AJ75" t="s">
        <v>28</v>
      </c>
      <c r="AK75">
        <v>247865</v>
      </c>
      <c r="AL75" t="s">
        <v>29</v>
      </c>
      <c r="AM75">
        <v>2.0172275055000001E-2</v>
      </c>
      <c r="AN75" t="s">
        <v>30</v>
      </c>
      <c r="AO75">
        <v>5000</v>
      </c>
      <c r="AP75" t="s">
        <v>923</v>
      </c>
      <c r="AQ75">
        <v>5000</v>
      </c>
      <c r="AR75" t="s">
        <v>788</v>
      </c>
      <c r="AS75" t="s">
        <v>1002</v>
      </c>
      <c r="AT75" t="s">
        <v>1003</v>
      </c>
      <c r="AU75" t="s">
        <v>1004</v>
      </c>
      <c r="AV75">
        <v>8.1597900000000001E-2</v>
      </c>
      <c r="AW75">
        <f t="shared" si="43"/>
        <v>55</v>
      </c>
      <c r="AX75">
        <f t="shared" ca="1" si="10"/>
        <v>0.77345299999999995</v>
      </c>
      <c r="AY75">
        <f t="shared" ca="1" si="11"/>
        <v>0.77211700000000005</v>
      </c>
      <c r="AZ75">
        <f t="shared" ca="1" si="12"/>
        <v>251100</v>
      </c>
      <c r="BA75">
        <f t="shared" ca="1" si="13"/>
        <v>500313</v>
      </c>
      <c r="BB75" t="s">
        <v>787</v>
      </c>
      <c r="BC75">
        <v>662.86900000000003</v>
      </c>
      <c r="BD75" t="s">
        <v>25</v>
      </c>
      <c r="BE75" t="s">
        <v>757</v>
      </c>
      <c r="BF75" t="s">
        <v>27</v>
      </c>
      <c r="BG75">
        <v>0.77889299999999995</v>
      </c>
      <c r="BH75" t="s">
        <v>28</v>
      </c>
      <c r="BI75">
        <v>248666</v>
      </c>
      <c r="BJ75" t="s">
        <v>29</v>
      </c>
      <c r="BK75">
        <v>6.0321825434999997E-2</v>
      </c>
      <c r="BL75" t="s">
        <v>30</v>
      </c>
      <c r="BM75">
        <v>15000</v>
      </c>
      <c r="BN75" t="s">
        <v>923</v>
      </c>
      <c r="BO75">
        <v>15000</v>
      </c>
      <c r="BP75" t="s">
        <v>788</v>
      </c>
      <c r="BQ75" t="s">
        <v>1600</v>
      </c>
      <c r="BR75" t="s">
        <v>1601</v>
      </c>
      <c r="BS75" t="s">
        <v>1602</v>
      </c>
      <c r="BT75">
        <v>7.8335600000000005E-2</v>
      </c>
      <c r="BU75">
        <f t="shared" si="44"/>
        <v>55</v>
      </c>
      <c r="BV75">
        <f t="shared" ca="1" si="14"/>
        <v>0.77783899999999995</v>
      </c>
      <c r="BW75">
        <f t="shared" ca="1" si="15"/>
        <v>0.76664100000000002</v>
      </c>
      <c r="BX75">
        <f t="shared" ca="1" si="16"/>
        <v>248345</v>
      </c>
      <c r="BY75">
        <f t="shared" ca="1" si="17"/>
        <v>495479</v>
      </c>
      <c r="BZ75" t="s">
        <v>787</v>
      </c>
      <c r="CA75">
        <v>661.971</v>
      </c>
      <c r="CB75" t="s">
        <v>25</v>
      </c>
      <c r="CC75" t="s">
        <v>757</v>
      </c>
      <c r="CD75" t="s">
        <v>27</v>
      </c>
      <c r="CE75">
        <v>0.77538099999999999</v>
      </c>
      <c r="CF75" t="s">
        <v>28</v>
      </c>
      <c r="CG75">
        <v>251264</v>
      </c>
      <c r="CH75" t="s">
        <v>29</v>
      </c>
      <c r="CI75">
        <v>9.9496872165E-2</v>
      </c>
      <c r="CJ75" t="s">
        <v>30</v>
      </c>
      <c r="CK75">
        <v>25000</v>
      </c>
      <c r="CL75" t="s">
        <v>923</v>
      </c>
      <c r="CM75">
        <v>25000</v>
      </c>
      <c r="CN75" t="s">
        <v>788</v>
      </c>
      <c r="CO75" t="s">
        <v>2179</v>
      </c>
      <c r="CP75" t="s">
        <v>2180</v>
      </c>
      <c r="CQ75" t="s">
        <v>2181</v>
      </c>
      <c r="CR75">
        <v>7.4956499999999995E-2</v>
      </c>
      <c r="CS75">
        <f t="shared" si="47"/>
        <v>55</v>
      </c>
      <c r="CT75">
        <f t="shared" ca="1" si="18"/>
        <v>0.78199200000000002</v>
      </c>
      <c r="CU75">
        <f t="shared" ca="1" si="19"/>
        <v>0.76601699999999995</v>
      </c>
      <c r="CV75">
        <f t="shared" ca="1" si="20"/>
        <v>250284</v>
      </c>
      <c r="CW75">
        <f t="shared" ca="1" si="21"/>
        <v>498230</v>
      </c>
      <c r="CX75" t="s">
        <v>787</v>
      </c>
      <c r="CY75">
        <v>665.77800000000002</v>
      </c>
      <c r="CZ75" t="s">
        <v>25</v>
      </c>
      <c r="DA75" t="s">
        <v>757</v>
      </c>
      <c r="DB75" t="s">
        <v>27</v>
      </c>
      <c r="DC75">
        <v>0.77575300000000003</v>
      </c>
      <c r="DD75" t="s">
        <v>28</v>
      </c>
      <c r="DE75">
        <v>249588</v>
      </c>
      <c r="DF75" t="s">
        <v>29</v>
      </c>
      <c r="DG75">
        <v>0.14023112473499999</v>
      </c>
      <c r="DH75" t="s">
        <v>30</v>
      </c>
      <c r="DI75">
        <v>35000</v>
      </c>
      <c r="DJ75" t="s">
        <v>923</v>
      </c>
      <c r="DK75">
        <v>35000</v>
      </c>
      <c r="DL75" t="s">
        <v>788</v>
      </c>
      <c r="DM75" t="s">
        <v>2773</v>
      </c>
      <c r="DN75" t="s">
        <v>2774</v>
      </c>
      <c r="DO75" t="s">
        <v>2775</v>
      </c>
      <c r="DP75">
        <v>7.9993999999999996E-2</v>
      </c>
      <c r="DQ75">
        <v>55</v>
      </c>
      <c r="DR75">
        <f t="shared" ca="1" si="22"/>
        <v>0.78275700000000004</v>
      </c>
      <c r="DS75">
        <f t="shared" ca="1" si="23"/>
        <v>0.76573800000000003</v>
      </c>
      <c r="DT75">
        <f t="shared" ca="1" si="24"/>
        <v>250284</v>
      </c>
      <c r="DU75">
        <f t="shared" ca="1" si="25"/>
        <v>498692</v>
      </c>
      <c r="DV75" t="s">
        <v>787</v>
      </c>
      <c r="DW75">
        <v>665.83100000000002</v>
      </c>
      <c r="DX75" t="s">
        <v>25</v>
      </c>
      <c r="DY75" t="s">
        <v>757</v>
      </c>
      <c r="DZ75" t="s">
        <v>27</v>
      </c>
      <c r="EA75">
        <v>0.77380300000000002</v>
      </c>
      <c r="EB75" t="s">
        <v>28</v>
      </c>
      <c r="EC75">
        <v>250827</v>
      </c>
      <c r="ED75" t="s">
        <v>29</v>
      </c>
      <c r="EE75">
        <v>0.17940617146499999</v>
      </c>
      <c r="EF75" t="s">
        <v>30</v>
      </c>
      <c r="EG75">
        <v>45000</v>
      </c>
      <c r="EH75" t="s">
        <v>923</v>
      </c>
      <c r="EI75">
        <v>45000</v>
      </c>
      <c r="EJ75" t="s">
        <v>788</v>
      </c>
      <c r="EK75" t="s">
        <v>3360</v>
      </c>
      <c r="EL75" t="s">
        <v>3361</v>
      </c>
      <c r="EM75" t="s">
        <v>3362</v>
      </c>
      <c r="EN75">
        <v>7.8458399999999998E-2</v>
      </c>
      <c r="EO75">
        <v>55</v>
      </c>
      <c r="EP75">
        <f t="shared" ca="1" si="26"/>
        <v>0.78171599999999997</v>
      </c>
      <c r="EQ75">
        <f t="shared" ca="1" si="27"/>
        <v>0.76869699999999996</v>
      </c>
      <c r="ER75">
        <f t="shared" ca="1" si="28"/>
        <v>250506</v>
      </c>
      <c r="ES75">
        <f t="shared" ca="1" si="29"/>
        <v>499870</v>
      </c>
      <c r="ET75" t="s">
        <v>787</v>
      </c>
      <c r="EU75">
        <v>671.55899999999997</v>
      </c>
      <c r="EV75" t="s">
        <v>25</v>
      </c>
      <c r="EW75" t="s">
        <v>757</v>
      </c>
      <c r="EX75" t="s">
        <v>27</v>
      </c>
      <c r="EY75">
        <v>0.770648</v>
      </c>
      <c r="EZ75" t="s">
        <v>28</v>
      </c>
      <c r="FA75">
        <v>250728</v>
      </c>
      <c r="FB75" t="s">
        <v>29</v>
      </c>
      <c r="FC75">
        <v>0.21936082111499999</v>
      </c>
      <c r="FD75" t="s">
        <v>30</v>
      </c>
      <c r="FE75">
        <v>55000</v>
      </c>
      <c r="FF75" t="s">
        <v>923</v>
      </c>
      <c r="FG75">
        <v>55000</v>
      </c>
      <c r="FH75" t="s">
        <v>788</v>
      </c>
      <c r="FI75" t="s">
        <v>3946</v>
      </c>
      <c r="FJ75" t="s">
        <v>3947</v>
      </c>
      <c r="FK75" t="s">
        <v>3948</v>
      </c>
      <c r="FL75">
        <v>7.6407100000000006E-2</v>
      </c>
      <c r="FM75">
        <v>55</v>
      </c>
      <c r="FN75">
        <f t="shared" ca="1" si="30"/>
        <v>0.78072699999999995</v>
      </c>
      <c r="FO75">
        <f t="shared" ca="1" si="31"/>
        <v>0.71502900000000003</v>
      </c>
      <c r="FP75">
        <f t="shared" ca="1" si="32"/>
        <v>238640</v>
      </c>
      <c r="FQ75">
        <f t="shared" ca="1" si="33"/>
        <v>500310</v>
      </c>
      <c r="FR75" t="s">
        <v>787</v>
      </c>
      <c r="FS75">
        <v>701.00199999999995</v>
      </c>
      <c r="FT75" t="s">
        <v>25</v>
      </c>
      <c r="FU75" t="s">
        <v>757</v>
      </c>
      <c r="FV75" t="s">
        <v>27</v>
      </c>
      <c r="FW75">
        <v>0.754965</v>
      </c>
      <c r="FX75" t="s">
        <v>28</v>
      </c>
      <c r="FY75">
        <v>250281</v>
      </c>
      <c r="FZ75" t="s">
        <v>29</v>
      </c>
      <c r="GA75">
        <v>3.9955144649999998E-3</v>
      </c>
      <c r="GB75" t="s">
        <v>30</v>
      </c>
      <c r="GC75">
        <v>1000</v>
      </c>
      <c r="GD75" t="s">
        <v>923</v>
      </c>
      <c r="GE75">
        <v>1000</v>
      </c>
      <c r="GF75" t="s">
        <v>788</v>
      </c>
      <c r="GG75" t="s">
        <v>5125</v>
      </c>
      <c r="GH75" t="s">
        <v>5126</v>
      </c>
      <c r="GI75" t="s">
        <v>5127</v>
      </c>
      <c r="GJ75">
        <v>7.8368199999999999E-2</v>
      </c>
      <c r="GK75">
        <v>55</v>
      </c>
      <c r="GL75">
        <f t="shared" ca="1" si="34"/>
        <v>0.77198900000000004</v>
      </c>
      <c r="GM75">
        <f t="shared" ca="1" si="35"/>
        <v>0.77078599999999997</v>
      </c>
      <c r="GN75">
        <f t="shared" ca="1" si="36"/>
        <v>250895</v>
      </c>
      <c r="GO75">
        <f t="shared" ca="1" si="37"/>
        <v>499096</v>
      </c>
      <c r="GP75" t="s">
        <v>787</v>
      </c>
      <c r="GQ75">
        <v>662.71600000000001</v>
      </c>
      <c r="GR75" t="s">
        <v>25</v>
      </c>
      <c r="GS75" t="s">
        <v>757</v>
      </c>
      <c r="GT75" t="s">
        <v>27</v>
      </c>
      <c r="GU75">
        <v>0.77929800000000005</v>
      </c>
      <c r="GV75" t="s">
        <v>28</v>
      </c>
      <c r="GW75">
        <v>248465</v>
      </c>
      <c r="GX75" t="s">
        <v>29</v>
      </c>
      <c r="GY75">
        <v>4.0247050244999999E-2</v>
      </c>
      <c r="GZ75" t="s">
        <v>30</v>
      </c>
      <c r="HA75">
        <v>10000</v>
      </c>
      <c r="HB75" t="s">
        <v>923</v>
      </c>
      <c r="HC75">
        <v>10000</v>
      </c>
      <c r="HD75" t="s">
        <v>788</v>
      </c>
      <c r="HE75" t="s">
        <v>5328</v>
      </c>
      <c r="HF75" t="s">
        <v>5329</v>
      </c>
      <c r="HG75" t="s">
        <v>5330</v>
      </c>
      <c r="HH75">
        <v>6.6592700000000005E-2</v>
      </c>
      <c r="HI75">
        <v>55</v>
      </c>
      <c r="HJ75">
        <f t="shared" ca="1" si="38"/>
        <v>0.77893599999999996</v>
      </c>
      <c r="HK75">
        <f t="shared" ca="1" si="39"/>
        <v>0.76975700000000002</v>
      </c>
      <c r="HL75">
        <f t="shared" ca="1" si="40"/>
        <v>249909</v>
      </c>
      <c r="HM75">
        <f t="shared" ca="1" si="41"/>
        <v>500313</v>
      </c>
      <c r="HN75" t="s">
        <v>787</v>
      </c>
      <c r="HO75">
        <v>671.17899999999997</v>
      </c>
      <c r="HP75" t="s">
        <v>25</v>
      </c>
      <c r="HQ75" t="s">
        <v>757</v>
      </c>
      <c r="HR75" t="s">
        <v>27</v>
      </c>
      <c r="HS75">
        <v>0.77010199999999995</v>
      </c>
      <c r="HT75" t="s">
        <v>28</v>
      </c>
      <c r="HU75">
        <v>251226</v>
      </c>
      <c r="HV75" t="s">
        <v>29</v>
      </c>
      <c r="HW75">
        <v>0.25873076857499999</v>
      </c>
      <c r="HX75" t="s">
        <v>30</v>
      </c>
      <c r="HY75">
        <v>65000</v>
      </c>
      <c r="HZ75" t="s">
        <v>923</v>
      </c>
      <c r="IA75">
        <v>65000</v>
      </c>
      <c r="IB75" t="s">
        <v>788</v>
      </c>
      <c r="IC75" t="s">
        <v>5913</v>
      </c>
      <c r="ID75" t="s">
        <v>5914</v>
      </c>
      <c r="IE75" t="s">
        <v>5915</v>
      </c>
      <c r="IF75">
        <v>7.6559000000000002E-2</v>
      </c>
    </row>
    <row r="76" spans="1:240">
      <c r="A76">
        <v>56</v>
      </c>
      <c r="B76">
        <f t="shared" ca="1" si="2"/>
        <v>0.73470000000000002</v>
      </c>
      <c r="C76">
        <f t="shared" ca="1" si="3"/>
        <v>0.77519400000000005</v>
      </c>
      <c r="D76">
        <f t="shared" ca="1" si="4"/>
        <v>250283</v>
      </c>
      <c r="E76">
        <f t="shared" ca="1" si="5"/>
        <v>492306</v>
      </c>
      <c r="F76" t="s">
        <v>787</v>
      </c>
      <c r="G76">
        <v>343.38299999999998</v>
      </c>
      <c r="H76" t="s">
        <v>25</v>
      </c>
      <c r="I76" t="s">
        <v>36</v>
      </c>
      <c r="J76" t="s">
        <v>27</v>
      </c>
      <c r="K76">
        <v>0.76293900000000003</v>
      </c>
      <c r="L76" t="s">
        <v>28</v>
      </c>
      <c r="M76">
        <v>500312</v>
      </c>
      <c r="N76" t="s">
        <v>29</v>
      </c>
      <c r="O76">
        <v>5.9962581360000003E-3</v>
      </c>
      <c r="P76" t="s">
        <v>30</v>
      </c>
      <c r="Q76">
        <v>3000</v>
      </c>
      <c r="R76" t="s">
        <v>923</v>
      </c>
      <c r="S76">
        <v>3000</v>
      </c>
      <c r="T76" t="s">
        <v>783</v>
      </c>
      <c r="U76" t="s">
        <v>4535</v>
      </c>
      <c r="V76" t="s">
        <v>4536</v>
      </c>
      <c r="W76" t="s">
        <v>4537</v>
      </c>
      <c r="X76">
        <v>4.99099E-2</v>
      </c>
      <c r="Y76">
        <f t="shared" si="42"/>
        <v>56</v>
      </c>
      <c r="Z76">
        <f t="shared" ca="1" si="6"/>
        <v>0.77408399999999999</v>
      </c>
      <c r="AA76">
        <f t="shared" ca="1" si="7"/>
        <v>0.76359999999999995</v>
      </c>
      <c r="AB76">
        <f t="shared" ca="1" si="8"/>
        <v>252749</v>
      </c>
      <c r="AC76">
        <f t="shared" ca="1" si="9"/>
        <v>490737</v>
      </c>
      <c r="AD76" t="s">
        <v>787</v>
      </c>
      <c r="AE76">
        <v>337.01</v>
      </c>
      <c r="AF76" t="s">
        <v>25</v>
      </c>
      <c r="AG76" t="s">
        <v>36</v>
      </c>
      <c r="AH76" t="s">
        <v>27</v>
      </c>
      <c r="AI76">
        <v>0.77012000000000003</v>
      </c>
      <c r="AJ76" t="s">
        <v>28</v>
      </c>
      <c r="AK76">
        <v>500313</v>
      </c>
      <c r="AL76" t="s">
        <v>29</v>
      </c>
      <c r="AM76">
        <v>9.9937525599999993E-3</v>
      </c>
      <c r="AN76" t="s">
        <v>30</v>
      </c>
      <c r="AO76">
        <v>5000</v>
      </c>
      <c r="AP76" t="s">
        <v>923</v>
      </c>
      <c r="AQ76">
        <v>5000</v>
      </c>
      <c r="AR76" t="s">
        <v>783</v>
      </c>
      <c r="AS76" t="s">
        <v>1005</v>
      </c>
      <c r="AT76" t="s">
        <v>1006</v>
      </c>
      <c r="AU76" t="s">
        <v>1007</v>
      </c>
      <c r="AV76">
        <v>6.6930100000000006E-2</v>
      </c>
      <c r="AW76">
        <f t="shared" si="43"/>
        <v>56</v>
      </c>
      <c r="AX76">
        <f t="shared" ca="1" si="10"/>
        <v>0.77752299999999996</v>
      </c>
      <c r="AY76">
        <f t="shared" ca="1" si="11"/>
        <v>0.77637500000000004</v>
      </c>
      <c r="AZ76">
        <f t="shared" ca="1" si="12"/>
        <v>252749</v>
      </c>
      <c r="BA76">
        <f t="shared" ca="1" si="13"/>
        <v>500313</v>
      </c>
      <c r="BB76" t="s">
        <v>787</v>
      </c>
      <c r="BC76">
        <v>338.608</v>
      </c>
      <c r="BD76" t="s">
        <v>25</v>
      </c>
      <c r="BE76" t="s">
        <v>36</v>
      </c>
      <c r="BF76" t="s">
        <v>27</v>
      </c>
      <c r="BG76">
        <v>0.76454200000000005</v>
      </c>
      <c r="BH76" t="s">
        <v>28</v>
      </c>
      <c r="BI76">
        <v>505242</v>
      </c>
      <c r="BJ76" t="s">
        <v>29</v>
      </c>
      <c r="BK76">
        <v>2.9688745087999999E-2</v>
      </c>
      <c r="BL76" t="s">
        <v>30</v>
      </c>
      <c r="BM76">
        <v>15000</v>
      </c>
      <c r="BN76" t="s">
        <v>923</v>
      </c>
      <c r="BO76">
        <v>15000</v>
      </c>
      <c r="BP76" t="s">
        <v>783</v>
      </c>
      <c r="BQ76" t="s">
        <v>1603</v>
      </c>
      <c r="BR76" t="s">
        <v>1604</v>
      </c>
      <c r="BS76" t="s">
        <v>1605</v>
      </c>
      <c r="BT76">
        <v>7.1552599999999994E-2</v>
      </c>
      <c r="BU76">
        <f t="shared" si="44"/>
        <v>56</v>
      </c>
      <c r="BV76">
        <f t="shared" ca="1" si="14"/>
        <v>0.77822499999999994</v>
      </c>
      <c r="BW76">
        <f t="shared" ca="1" si="15"/>
        <v>0.77762600000000004</v>
      </c>
      <c r="BX76">
        <f t="shared" ca="1" si="16"/>
        <v>249796</v>
      </c>
      <c r="BY76">
        <f t="shared" ca="1" si="17"/>
        <v>500313</v>
      </c>
      <c r="BZ76" t="s">
        <v>787</v>
      </c>
      <c r="CA76">
        <v>326.55599999999998</v>
      </c>
      <c r="CB76" t="s">
        <v>25</v>
      </c>
      <c r="CC76" t="s">
        <v>36</v>
      </c>
      <c r="CD76" t="s">
        <v>27</v>
      </c>
      <c r="CE76">
        <v>0.78158499999999997</v>
      </c>
      <c r="CF76" t="s">
        <v>28</v>
      </c>
      <c r="CG76">
        <v>501291</v>
      </c>
      <c r="CH76" t="s">
        <v>29</v>
      </c>
      <c r="CI76">
        <v>4.9871196935999999E-2</v>
      </c>
      <c r="CJ76" t="s">
        <v>30</v>
      </c>
      <c r="CK76">
        <v>25000</v>
      </c>
      <c r="CL76" t="s">
        <v>923</v>
      </c>
      <c r="CM76">
        <v>25000</v>
      </c>
      <c r="CN76" t="s">
        <v>783</v>
      </c>
      <c r="CO76" t="s">
        <v>2182</v>
      </c>
      <c r="CP76" t="s">
        <v>2183</v>
      </c>
      <c r="CQ76" t="s">
        <v>2184</v>
      </c>
      <c r="CR76">
        <v>7.8401100000000001E-2</v>
      </c>
      <c r="CS76">
        <f t="shared" si="47"/>
        <v>56</v>
      </c>
      <c r="CT76">
        <f t="shared" ca="1" si="18"/>
        <v>0.77813200000000005</v>
      </c>
      <c r="CU76">
        <f t="shared" ca="1" si="19"/>
        <v>0.77681100000000003</v>
      </c>
      <c r="CV76">
        <f t="shared" ca="1" si="20"/>
        <v>250633</v>
      </c>
      <c r="CW76">
        <f t="shared" ca="1" si="21"/>
        <v>501712</v>
      </c>
      <c r="CX76" t="s">
        <v>787</v>
      </c>
      <c r="CY76">
        <v>329.02499999999998</v>
      </c>
      <c r="CZ76" t="s">
        <v>25</v>
      </c>
      <c r="DA76" t="s">
        <v>36</v>
      </c>
      <c r="DB76" t="s">
        <v>27</v>
      </c>
      <c r="DC76">
        <v>0.77832100000000004</v>
      </c>
      <c r="DD76" t="s">
        <v>28</v>
      </c>
      <c r="DE76">
        <v>501712</v>
      </c>
      <c r="DF76" t="s">
        <v>29</v>
      </c>
      <c r="DG76">
        <v>6.9761169191999997E-2</v>
      </c>
      <c r="DH76" t="s">
        <v>30</v>
      </c>
      <c r="DI76">
        <v>35000</v>
      </c>
      <c r="DJ76" t="s">
        <v>923</v>
      </c>
      <c r="DK76">
        <v>35000</v>
      </c>
      <c r="DL76" t="s">
        <v>783</v>
      </c>
      <c r="DM76" t="s">
        <v>2776</v>
      </c>
      <c r="DN76" t="s">
        <v>2777</v>
      </c>
      <c r="DO76" t="s">
        <v>2778</v>
      </c>
      <c r="DP76">
        <v>7.8241900000000003E-2</v>
      </c>
      <c r="DQ76">
        <v>56</v>
      </c>
      <c r="DR76">
        <f t="shared" ca="1" si="22"/>
        <v>0.78539300000000001</v>
      </c>
      <c r="DS76">
        <f t="shared" ca="1" si="23"/>
        <v>0.77690800000000004</v>
      </c>
      <c r="DT76">
        <f t="shared" ca="1" si="24"/>
        <v>248934</v>
      </c>
      <c r="DU76">
        <f t="shared" ca="1" si="25"/>
        <v>501400</v>
      </c>
      <c r="DV76" t="s">
        <v>787</v>
      </c>
      <c r="DW76">
        <v>330.55200000000002</v>
      </c>
      <c r="DX76" t="s">
        <v>25</v>
      </c>
      <c r="DY76" t="s">
        <v>36</v>
      </c>
      <c r="DZ76" t="s">
        <v>27</v>
      </c>
      <c r="EA76">
        <v>0.77634000000000003</v>
      </c>
      <c r="EB76" t="s">
        <v>28</v>
      </c>
      <c r="EC76">
        <v>501946</v>
      </c>
      <c r="ED76" t="s">
        <v>29</v>
      </c>
      <c r="EE76">
        <v>8.9651141448000002E-2</v>
      </c>
      <c r="EF76" t="s">
        <v>30</v>
      </c>
      <c r="EG76">
        <v>45000</v>
      </c>
      <c r="EH76" t="s">
        <v>923</v>
      </c>
      <c r="EI76">
        <v>45000</v>
      </c>
      <c r="EJ76" t="s">
        <v>783</v>
      </c>
      <c r="EK76" t="s">
        <v>3363</v>
      </c>
      <c r="EL76" t="s">
        <v>3364</v>
      </c>
      <c r="EM76" t="s">
        <v>3365</v>
      </c>
      <c r="EN76">
        <v>7.7057100000000003E-2</v>
      </c>
      <c r="EO76">
        <v>56</v>
      </c>
      <c r="EP76">
        <f t="shared" ca="1" si="26"/>
        <v>0.784022</v>
      </c>
      <c r="EQ76">
        <f t="shared" ca="1" si="27"/>
        <v>0.77463400000000004</v>
      </c>
      <c r="ER76">
        <f t="shared" ca="1" si="28"/>
        <v>249841</v>
      </c>
      <c r="ES76">
        <f t="shared" ca="1" si="29"/>
        <v>501202</v>
      </c>
      <c r="ET76" t="s">
        <v>787</v>
      </c>
      <c r="EU76">
        <v>330.09300000000002</v>
      </c>
      <c r="EV76" t="s">
        <v>25</v>
      </c>
      <c r="EW76" t="s">
        <v>36</v>
      </c>
      <c r="EX76" t="s">
        <v>27</v>
      </c>
      <c r="EY76">
        <v>0.77710900000000005</v>
      </c>
      <c r="EZ76" t="s">
        <v>28</v>
      </c>
      <c r="FA76">
        <v>501648</v>
      </c>
      <c r="FB76" t="s">
        <v>29</v>
      </c>
      <c r="FC76">
        <v>0.109638613568</v>
      </c>
      <c r="FD76" t="s">
        <v>30</v>
      </c>
      <c r="FE76">
        <v>55000</v>
      </c>
      <c r="FF76" t="s">
        <v>923</v>
      </c>
      <c r="FG76">
        <v>55000</v>
      </c>
      <c r="FH76" t="s">
        <v>783</v>
      </c>
      <c r="FI76" t="s">
        <v>3949</v>
      </c>
      <c r="FJ76" t="s">
        <v>3950</v>
      </c>
      <c r="FK76" t="s">
        <v>3951</v>
      </c>
      <c r="FL76">
        <v>7.8892000000000004E-2</v>
      </c>
      <c r="FM76">
        <v>56</v>
      </c>
      <c r="FN76">
        <f t="shared" ca="1" si="30"/>
        <v>0.829739</v>
      </c>
      <c r="FO76">
        <f t="shared" ca="1" si="31"/>
        <v>0.82268699999999995</v>
      </c>
      <c r="FP76">
        <f t="shared" ca="1" si="32"/>
        <v>250281</v>
      </c>
      <c r="FQ76">
        <f t="shared" ca="1" si="33"/>
        <v>500309</v>
      </c>
      <c r="FR76" t="s">
        <v>787</v>
      </c>
      <c r="FS76">
        <v>352.08300000000003</v>
      </c>
      <c r="FT76" t="s">
        <v>25</v>
      </c>
      <c r="FU76" t="s">
        <v>36</v>
      </c>
      <c r="FV76" t="s">
        <v>27</v>
      </c>
      <c r="FW76">
        <v>0.75345700000000004</v>
      </c>
      <c r="FX76" t="s">
        <v>28</v>
      </c>
      <c r="FY76">
        <v>500309</v>
      </c>
      <c r="FZ76" t="s">
        <v>29</v>
      </c>
      <c r="GA76">
        <v>1.9987637119999999E-3</v>
      </c>
      <c r="GB76" t="s">
        <v>30</v>
      </c>
      <c r="GC76">
        <v>1000</v>
      </c>
      <c r="GD76" t="s">
        <v>923</v>
      </c>
      <c r="GE76">
        <v>1000</v>
      </c>
      <c r="GF76" t="s">
        <v>783</v>
      </c>
      <c r="GG76" t="s">
        <v>5128</v>
      </c>
      <c r="GH76" t="s">
        <v>5129</v>
      </c>
      <c r="GI76" t="s">
        <v>5130</v>
      </c>
      <c r="GJ76">
        <v>3.3944700000000001E-2</v>
      </c>
      <c r="GK76">
        <v>56</v>
      </c>
      <c r="GL76">
        <f t="shared" ca="1" si="34"/>
        <v>0.77292400000000006</v>
      </c>
      <c r="GM76">
        <f t="shared" ca="1" si="35"/>
        <v>0.77429000000000003</v>
      </c>
      <c r="GN76">
        <f t="shared" ca="1" si="36"/>
        <v>252128</v>
      </c>
      <c r="GO76">
        <f t="shared" ca="1" si="37"/>
        <v>499095</v>
      </c>
      <c r="GP76" t="s">
        <v>787</v>
      </c>
      <c r="GQ76">
        <v>349.81900000000002</v>
      </c>
      <c r="GR76" t="s">
        <v>25</v>
      </c>
      <c r="GS76" t="s">
        <v>36</v>
      </c>
      <c r="GT76" t="s">
        <v>27</v>
      </c>
      <c r="GU76">
        <v>0.75311799999999995</v>
      </c>
      <c r="GV76" t="s">
        <v>28</v>
      </c>
      <c r="GW76">
        <v>504000</v>
      </c>
      <c r="GX76" t="s">
        <v>29</v>
      </c>
      <c r="GY76">
        <v>1.9841258824000001E-2</v>
      </c>
      <c r="GZ76" t="s">
        <v>30</v>
      </c>
      <c r="HA76">
        <v>10000</v>
      </c>
      <c r="HB76" t="s">
        <v>923</v>
      </c>
      <c r="HC76">
        <v>10000</v>
      </c>
      <c r="HD76" t="s">
        <v>783</v>
      </c>
      <c r="HE76" t="s">
        <v>5331</v>
      </c>
      <c r="HF76" t="s">
        <v>5332</v>
      </c>
      <c r="HG76" t="s">
        <v>5333</v>
      </c>
      <c r="HH76">
        <v>8.1695799999999999E-2</v>
      </c>
      <c r="HI76">
        <v>56</v>
      </c>
      <c r="HJ76">
        <f t="shared" ca="1" si="38"/>
        <v>0.77901299999999996</v>
      </c>
      <c r="HK76">
        <f t="shared" ca="1" si="39"/>
        <v>0.77359100000000003</v>
      </c>
      <c r="HL76">
        <f t="shared" ca="1" si="40"/>
        <v>249535</v>
      </c>
      <c r="HM76">
        <f t="shared" ca="1" si="41"/>
        <v>502576</v>
      </c>
      <c r="HN76" t="s">
        <v>787</v>
      </c>
      <c r="HO76">
        <v>330.69299999999998</v>
      </c>
      <c r="HP76" t="s">
        <v>25</v>
      </c>
      <c r="HQ76" t="s">
        <v>36</v>
      </c>
      <c r="HR76" t="s">
        <v>27</v>
      </c>
      <c r="HS76">
        <v>0.77627199999999996</v>
      </c>
      <c r="HT76" t="s">
        <v>28</v>
      </c>
      <c r="HU76">
        <v>501820</v>
      </c>
      <c r="HV76" t="s">
        <v>29</v>
      </c>
      <c r="HW76">
        <v>0.12952858582400001</v>
      </c>
      <c r="HX76" t="s">
        <v>30</v>
      </c>
      <c r="HY76">
        <v>65000</v>
      </c>
      <c r="HZ76" t="s">
        <v>923</v>
      </c>
      <c r="IA76">
        <v>65000</v>
      </c>
      <c r="IB76" t="s">
        <v>783</v>
      </c>
      <c r="IC76" t="s">
        <v>2161</v>
      </c>
      <c r="ID76" t="s">
        <v>5916</v>
      </c>
      <c r="IE76" t="s">
        <v>5917</v>
      </c>
      <c r="IF76">
        <v>8.0636200000000005E-2</v>
      </c>
    </row>
    <row r="77" spans="1:240">
      <c r="A77">
        <v>57</v>
      </c>
      <c r="B77">
        <f t="shared" ca="1" si="2"/>
        <v>0.77524599999999999</v>
      </c>
      <c r="C77">
        <f t="shared" ca="1" si="3"/>
        <v>0.77160300000000004</v>
      </c>
      <c r="D77">
        <f t="shared" ca="1" si="4"/>
        <v>258696</v>
      </c>
      <c r="E77">
        <f t="shared" ca="1" si="5"/>
        <v>508580</v>
      </c>
      <c r="F77" t="s">
        <v>777</v>
      </c>
      <c r="G77">
        <v>705.625</v>
      </c>
      <c r="H77" t="s">
        <v>25</v>
      </c>
      <c r="I77" t="s">
        <v>757</v>
      </c>
      <c r="J77" t="s">
        <v>27</v>
      </c>
      <c r="K77">
        <v>0.75857799999999997</v>
      </c>
      <c r="L77" t="s">
        <v>28</v>
      </c>
      <c r="M77">
        <v>246278</v>
      </c>
      <c r="N77" t="s">
        <v>29</v>
      </c>
      <c r="O77">
        <v>1.2181345125E-2</v>
      </c>
      <c r="P77" t="s">
        <v>30</v>
      </c>
      <c r="Q77">
        <v>3000</v>
      </c>
      <c r="R77" t="s">
        <v>923</v>
      </c>
      <c r="S77">
        <v>3000</v>
      </c>
      <c r="T77" t="s">
        <v>778</v>
      </c>
      <c r="U77" t="s">
        <v>4538</v>
      </c>
      <c r="V77" t="s">
        <v>4539</v>
      </c>
      <c r="W77" t="s">
        <v>4540</v>
      </c>
      <c r="X77">
        <v>8.8447799999999993E-2</v>
      </c>
      <c r="Y77">
        <f t="shared" si="42"/>
        <v>57</v>
      </c>
      <c r="Z77">
        <f t="shared" ca="1" si="6"/>
        <v>0.78598800000000002</v>
      </c>
      <c r="AA77">
        <f t="shared" ca="1" si="7"/>
        <v>0.78794200000000003</v>
      </c>
      <c r="AB77">
        <f t="shared" ca="1" si="8"/>
        <v>250283</v>
      </c>
      <c r="AC77">
        <f t="shared" ca="1" si="9"/>
        <v>505241</v>
      </c>
      <c r="AD77" t="s">
        <v>777</v>
      </c>
      <c r="AE77">
        <v>667.16200000000003</v>
      </c>
      <c r="AF77" t="s">
        <v>25</v>
      </c>
      <c r="AG77" t="s">
        <v>757</v>
      </c>
      <c r="AH77" t="s">
        <v>27</v>
      </c>
      <c r="AI77">
        <v>0.77387099999999998</v>
      </c>
      <c r="AJ77" t="s">
        <v>28</v>
      </c>
      <c r="AK77">
        <v>250283</v>
      </c>
      <c r="AL77" t="s">
        <v>29</v>
      </c>
      <c r="AM77">
        <v>1.9977374324999998E-2</v>
      </c>
      <c r="AN77" t="s">
        <v>30</v>
      </c>
      <c r="AO77">
        <v>5000</v>
      </c>
      <c r="AP77" t="s">
        <v>923</v>
      </c>
      <c r="AQ77">
        <v>5000</v>
      </c>
      <c r="AR77" t="s">
        <v>778</v>
      </c>
      <c r="AS77" t="s">
        <v>1008</v>
      </c>
      <c r="AT77" t="s">
        <v>1009</v>
      </c>
      <c r="AU77" t="s">
        <v>1010</v>
      </c>
      <c r="AV77">
        <v>6.8689399999999998E-2</v>
      </c>
      <c r="AW77">
        <f t="shared" si="43"/>
        <v>57</v>
      </c>
      <c r="AX77">
        <f t="shared" ca="1" si="10"/>
        <v>0.76649999999999996</v>
      </c>
      <c r="AY77">
        <f t="shared" ca="1" si="11"/>
        <v>0.76804499999999998</v>
      </c>
      <c r="AZ77">
        <f t="shared" ca="1" si="12"/>
        <v>249472</v>
      </c>
      <c r="BA77">
        <f t="shared" ca="1" si="13"/>
        <v>498691</v>
      </c>
      <c r="BB77" t="s">
        <v>777</v>
      </c>
      <c r="BC77">
        <v>658.51199999999994</v>
      </c>
      <c r="BD77" t="s">
        <v>25</v>
      </c>
      <c r="BE77" t="s">
        <v>757</v>
      </c>
      <c r="BF77" t="s">
        <v>27</v>
      </c>
      <c r="BG77">
        <v>0.77512700000000001</v>
      </c>
      <c r="BH77" t="s">
        <v>28</v>
      </c>
      <c r="BI77">
        <v>252749</v>
      </c>
      <c r="BJ77" t="s">
        <v>29</v>
      </c>
      <c r="BK77">
        <v>5.9347321784999997E-2</v>
      </c>
      <c r="BL77" t="s">
        <v>30</v>
      </c>
      <c r="BM77">
        <v>15000</v>
      </c>
      <c r="BN77" t="s">
        <v>923</v>
      </c>
      <c r="BO77">
        <v>15000</v>
      </c>
      <c r="BP77" t="s">
        <v>778</v>
      </c>
      <c r="BQ77" t="s">
        <v>1538</v>
      </c>
      <c r="BR77" t="s">
        <v>1606</v>
      </c>
      <c r="BS77" t="s">
        <v>1607</v>
      </c>
      <c r="BT77">
        <v>8.1085900000000002E-2</v>
      </c>
      <c r="BU77">
        <f t="shared" si="44"/>
        <v>57</v>
      </c>
      <c r="BV77">
        <f t="shared" ca="1" si="14"/>
        <v>0.79027999999999998</v>
      </c>
      <c r="BW77">
        <f t="shared" ca="1" si="15"/>
        <v>0.77499200000000001</v>
      </c>
      <c r="BX77">
        <f t="shared" ca="1" si="16"/>
        <v>249796</v>
      </c>
      <c r="BY77">
        <f t="shared" ca="1" si="17"/>
        <v>502273</v>
      </c>
      <c r="BZ77" t="s">
        <v>777</v>
      </c>
      <c r="CA77">
        <v>658.42</v>
      </c>
      <c r="CB77" t="s">
        <v>25</v>
      </c>
      <c r="CC77" t="s">
        <v>757</v>
      </c>
      <c r="CD77" t="s">
        <v>27</v>
      </c>
      <c r="CE77">
        <v>0.77746899999999997</v>
      </c>
      <c r="CF77" t="s">
        <v>28</v>
      </c>
      <c r="CG77">
        <v>251264</v>
      </c>
      <c r="CH77" t="s">
        <v>29</v>
      </c>
      <c r="CI77">
        <v>9.9496872165E-2</v>
      </c>
      <c r="CJ77" t="s">
        <v>30</v>
      </c>
      <c r="CK77">
        <v>25000</v>
      </c>
      <c r="CL77" t="s">
        <v>923</v>
      </c>
      <c r="CM77">
        <v>25000</v>
      </c>
      <c r="CN77" t="s">
        <v>778</v>
      </c>
      <c r="CO77" t="s">
        <v>2185</v>
      </c>
      <c r="CP77" t="s">
        <v>2186</v>
      </c>
      <c r="CQ77" t="s">
        <v>2187</v>
      </c>
      <c r="CR77">
        <v>6.9432800000000003E-2</v>
      </c>
      <c r="CS77">
        <f t="shared" si="47"/>
        <v>57</v>
      </c>
      <c r="CT77">
        <f t="shared" ca="1" si="18"/>
        <v>0.77375499999999997</v>
      </c>
      <c r="CU77">
        <f t="shared" ca="1" si="19"/>
        <v>0.77932800000000002</v>
      </c>
      <c r="CV77">
        <f t="shared" ca="1" si="20"/>
        <v>249588</v>
      </c>
      <c r="CW77">
        <f t="shared" ca="1" si="21"/>
        <v>501011</v>
      </c>
      <c r="CX77" t="s">
        <v>777</v>
      </c>
      <c r="CY77">
        <v>665.976</v>
      </c>
      <c r="CZ77" t="s">
        <v>25</v>
      </c>
      <c r="DA77" t="s">
        <v>757</v>
      </c>
      <c r="DB77" t="s">
        <v>27</v>
      </c>
      <c r="DC77">
        <v>0.77131300000000003</v>
      </c>
      <c r="DD77" t="s">
        <v>28</v>
      </c>
      <c r="DE77">
        <v>252394</v>
      </c>
      <c r="DF77" t="s">
        <v>29</v>
      </c>
      <c r="DG77">
        <v>0.138671918895</v>
      </c>
      <c r="DH77" t="s">
        <v>30</v>
      </c>
      <c r="DI77">
        <v>35000</v>
      </c>
      <c r="DJ77" t="s">
        <v>923</v>
      </c>
      <c r="DK77">
        <v>35000</v>
      </c>
      <c r="DL77" t="s">
        <v>778</v>
      </c>
      <c r="DM77" t="s">
        <v>2779</v>
      </c>
      <c r="DN77" t="s">
        <v>2780</v>
      </c>
      <c r="DO77" t="s">
        <v>2781</v>
      </c>
      <c r="DP77">
        <v>7.28491E-2</v>
      </c>
      <c r="DQ77">
        <v>57</v>
      </c>
      <c r="DR77">
        <f t="shared" ca="1" si="22"/>
        <v>0.78339300000000001</v>
      </c>
      <c r="DS77">
        <f t="shared" ca="1" si="23"/>
        <v>0.78017899999999996</v>
      </c>
      <c r="DT77">
        <f t="shared" ca="1" si="24"/>
        <v>250284</v>
      </c>
      <c r="DU77">
        <f t="shared" ca="1" si="25"/>
        <v>501400</v>
      </c>
      <c r="DV77" t="s">
        <v>777</v>
      </c>
      <c r="DW77">
        <v>655.61300000000006</v>
      </c>
      <c r="DX77" t="s">
        <v>25</v>
      </c>
      <c r="DY77" t="s">
        <v>757</v>
      </c>
      <c r="DZ77" t="s">
        <v>27</v>
      </c>
      <c r="EA77">
        <v>0.77896200000000004</v>
      </c>
      <c r="EB77" t="s">
        <v>28</v>
      </c>
      <c r="EC77">
        <v>251374</v>
      </c>
      <c r="ED77" t="s">
        <v>29</v>
      </c>
      <c r="EE77">
        <v>0.17901637000500001</v>
      </c>
      <c r="EF77" t="s">
        <v>30</v>
      </c>
      <c r="EG77">
        <v>45000</v>
      </c>
      <c r="EH77" t="s">
        <v>923</v>
      </c>
      <c r="EI77">
        <v>45000</v>
      </c>
      <c r="EJ77" t="s">
        <v>778</v>
      </c>
      <c r="EK77" t="s">
        <v>3366</v>
      </c>
      <c r="EL77" t="s">
        <v>3367</v>
      </c>
      <c r="EM77" t="s">
        <v>3368</v>
      </c>
      <c r="EN77">
        <v>6.3215800000000003E-2</v>
      </c>
      <c r="EO77">
        <v>57</v>
      </c>
      <c r="EP77">
        <f t="shared" ca="1" si="26"/>
        <v>0.780528</v>
      </c>
      <c r="EQ77">
        <f t="shared" ca="1" si="27"/>
        <v>0.77894399999999997</v>
      </c>
      <c r="ER77">
        <f t="shared" ca="1" si="28"/>
        <v>250728</v>
      </c>
      <c r="ES77">
        <f t="shared" ca="1" si="29"/>
        <v>500313</v>
      </c>
      <c r="ET77" t="s">
        <v>777</v>
      </c>
      <c r="EU77">
        <v>663.46100000000001</v>
      </c>
      <c r="EV77" t="s">
        <v>25</v>
      </c>
      <c r="EW77" t="s">
        <v>757</v>
      </c>
      <c r="EX77" t="s">
        <v>27</v>
      </c>
      <c r="EY77">
        <v>0.77395800000000003</v>
      </c>
      <c r="EZ77" t="s">
        <v>28</v>
      </c>
      <c r="FA77">
        <v>251623</v>
      </c>
      <c r="FB77" t="s">
        <v>29</v>
      </c>
      <c r="FC77">
        <v>0.21858121819500001</v>
      </c>
      <c r="FD77" t="s">
        <v>30</v>
      </c>
      <c r="FE77">
        <v>55000</v>
      </c>
      <c r="FF77" t="s">
        <v>923</v>
      </c>
      <c r="FG77">
        <v>55000</v>
      </c>
      <c r="FH77" t="s">
        <v>778</v>
      </c>
      <c r="FI77" t="s">
        <v>3952</v>
      </c>
      <c r="FJ77" t="s">
        <v>3953</v>
      </c>
      <c r="FK77" t="s">
        <v>3954</v>
      </c>
      <c r="FL77">
        <v>6.8267400000000006E-2</v>
      </c>
      <c r="FM77">
        <v>57</v>
      </c>
      <c r="FN77">
        <f t="shared" ca="1" si="30"/>
        <v>0.77926700000000004</v>
      </c>
      <c r="FO77">
        <f t="shared" ca="1" si="31"/>
        <v>0.74111199999999999</v>
      </c>
      <c r="FP77">
        <f t="shared" ca="1" si="32"/>
        <v>250281</v>
      </c>
      <c r="FQ77">
        <f t="shared" ca="1" si="33"/>
        <v>500309</v>
      </c>
      <c r="FR77" t="s">
        <v>777</v>
      </c>
      <c r="FS77">
        <v>630.38599999999997</v>
      </c>
      <c r="FT77" t="s">
        <v>25</v>
      </c>
      <c r="FU77" t="s">
        <v>757</v>
      </c>
      <c r="FV77" t="s">
        <v>27</v>
      </c>
      <c r="FW77">
        <v>0.79612899999999998</v>
      </c>
      <c r="FX77" t="s">
        <v>28</v>
      </c>
      <c r="FY77">
        <v>250281</v>
      </c>
      <c r="FZ77" t="s">
        <v>29</v>
      </c>
      <c r="GA77">
        <v>3.9955144649999998E-3</v>
      </c>
      <c r="GB77" t="s">
        <v>30</v>
      </c>
      <c r="GC77">
        <v>1000</v>
      </c>
      <c r="GD77" t="s">
        <v>923</v>
      </c>
      <c r="GE77">
        <v>1000</v>
      </c>
      <c r="GF77" t="s">
        <v>778</v>
      </c>
      <c r="GG77" t="s">
        <v>5131</v>
      </c>
      <c r="GH77" t="s">
        <v>5132</v>
      </c>
      <c r="GI77" t="s">
        <v>5133</v>
      </c>
      <c r="GJ77">
        <v>8.5227399999999995E-2</v>
      </c>
      <c r="GK77">
        <v>57</v>
      </c>
      <c r="GL77">
        <f t="shared" ca="1" si="34"/>
        <v>0.773173</v>
      </c>
      <c r="GM77">
        <f t="shared" ca="1" si="35"/>
        <v>0.758328</v>
      </c>
      <c r="GN77">
        <f t="shared" ca="1" si="36"/>
        <v>249674</v>
      </c>
      <c r="GO77">
        <f t="shared" ca="1" si="37"/>
        <v>499096</v>
      </c>
      <c r="GP77" t="s">
        <v>777</v>
      </c>
      <c r="GQ77">
        <v>630.755</v>
      </c>
      <c r="GR77" t="s">
        <v>25</v>
      </c>
      <c r="GS77" t="s">
        <v>757</v>
      </c>
      <c r="GT77" t="s">
        <v>27</v>
      </c>
      <c r="GU77">
        <v>0.79102300000000003</v>
      </c>
      <c r="GV77" t="s">
        <v>28</v>
      </c>
      <c r="GW77">
        <v>253373</v>
      </c>
      <c r="GX77" t="s">
        <v>29</v>
      </c>
      <c r="GY77">
        <v>3.9467447325000002E-2</v>
      </c>
      <c r="GZ77" t="s">
        <v>30</v>
      </c>
      <c r="HA77">
        <v>10000</v>
      </c>
      <c r="HB77" t="s">
        <v>923</v>
      </c>
      <c r="HC77">
        <v>10000</v>
      </c>
      <c r="HD77" t="s">
        <v>778</v>
      </c>
      <c r="HE77" t="s">
        <v>5334</v>
      </c>
      <c r="HF77" t="s">
        <v>5335</v>
      </c>
      <c r="HG77" t="s">
        <v>5336</v>
      </c>
      <c r="HH77">
        <v>7.0138099999999995E-2</v>
      </c>
      <c r="HI77">
        <v>57</v>
      </c>
      <c r="HJ77">
        <f t="shared" ca="1" si="38"/>
        <v>0.77830299999999997</v>
      </c>
      <c r="HK77">
        <f t="shared" ca="1" si="39"/>
        <v>0.77607300000000001</v>
      </c>
      <c r="HL77">
        <f t="shared" ca="1" si="40"/>
        <v>251226</v>
      </c>
      <c r="HM77">
        <f t="shared" ca="1" si="41"/>
        <v>501065</v>
      </c>
      <c r="HN77" t="s">
        <v>777</v>
      </c>
      <c r="HO77">
        <v>669.09900000000005</v>
      </c>
      <c r="HP77" t="s">
        <v>25</v>
      </c>
      <c r="HQ77" t="s">
        <v>757</v>
      </c>
      <c r="HR77" t="s">
        <v>27</v>
      </c>
      <c r="HS77">
        <v>0.77158800000000005</v>
      </c>
      <c r="HT77" t="s">
        <v>28</v>
      </c>
      <c r="HU77">
        <v>251037</v>
      </c>
      <c r="HV77" t="s">
        <v>29</v>
      </c>
      <c r="HW77">
        <v>0.25892566930499999</v>
      </c>
      <c r="HX77" t="s">
        <v>30</v>
      </c>
      <c r="HY77">
        <v>65000</v>
      </c>
      <c r="HZ77" t="s">
        <v>923</v>
      </c>
      <c r="IA77">
        <v>65000</v>
      </c>
      <c r="IB77" t="s">
        <v>778</v>
      </c>
      <c r="IC77" t="s">
        <v>5918</v>
      </c>
      <c r="ID77" t="s">
        <v>5919</v>
      </c>
      <c r="IE77" t="s">
        <v>5920</v>
      </c>
      <c r="IF77">
        <v>7.0399100000000006E-2</v>
      </c>
    </row>
    <row r="78" spans="1:240">
      <c r="A78">
        <v>58</v>
      </c>
      <c r="B78">
        <f t="shared" ca="1" si="2"/>
        <v>0.76819099999999996</v>
      </c>
      <c r="C78">
        <f t="shared" ca="1" si="3"/>
        <v>0.75761599999999996</v>
      </c>
      <c r="D78">
        <f t="shared" ca="1" si="4"/>
        <v>250283</v>
      </c>
      <c r="E78">
        <f t="shared" ca="1" si="5"/>
        <v>500311</v>
      </c>
      <c r="F78" t="s">
        <v>782</v>
      </c>
      <c r="G78">
        <v>350.52699999999999</v>
      </c>
      <c r="H78" t="s">
        <v>25</v>
      </c>
      <c r="I78" t="s">
        <v>36</v>
      </c>
      <c r="J78" t="s">
        <v>27</v>
      </c>
      <c r="K78">
        <v>0.75512500000000005</v>
      </c>
      <c r="L78" t="s">
        <v>28</v>
      </c>
      <c r="M78">
        <v>500312</v>
      </c>
      <c r="N78" t="s">
        <v>29</v>
      </c>
      <c r="O78">
        <v>5.9962541359999998E-3</v>
      </c>
      <c r="P78" t="s">
        <v>30</v>
      </c>
      <c r="Q78">
        <v>3000</v>
      </c>
      <c r="R78" t="s">
        <v>923</v>
      </c>
      <c r="S78">
        <v>3000</v>
      </c>
      <c r="T78" t="s">
        <v>783</v>
      </c>
      <c r="U78" t="s">
        <v>4541</v>
      </c>
      <c r="V78" t="s">
        <v>4542</v>
      </c>
      <c r="W78" t="s">
        <v>4543</v>
      </c>
      <c r="X78">
        <v>9.2899300000000004E-2</v>
      </c>
      <c r="Y78">
        <f t="shared" si="42"/>
        <v>58</v>
      </c>
      <c r="Z78">
        <f t="shared" ca="1" si="6"/>
        <v>0.77961199999999997</v>
      </c>
      <c r="AA78">
        <f t="shared" ca="1" si="7"/>
        <v>0.76295299999999999</v>
      </c>
      <c r="AB78">
        <f t="shared" ca="1" si="8"/>
        <v>250283</v>
      </c>
      <c r="AC78">
        <f t="shared" ca="1" si="9"/>
        <v>500312</v>
      </c>
      <c r="AD78" t="s">
        <v>782</v>
      </c>
      <c r="AE78">
        <v>355.41399999999999</v>
      </c>
      <c r="AF78" t="s">
        <v>25</v>
      </c>
      <c r="AG78" t="s">
        <v>36</v>
      </c>
      <c r="AH78" t="s">
        <v>27</v>
      </c>
      <c r="AI78">
        <v>0.749915</v>
      </c>
      <c r="AJ78" t="s">
        <v>28</v>
      </c>
      <c r="AK78">
        <v>500313</v>
      </c>
      <c r="AL78" t="s">
        <v>29</v>
      </c>
      <c r="AM78">
        <v>9.9937485599999997E-3</v>
      </c>
      <c r="AN78" t="s">
        <v>30</v>
      </c>
      <c r="AO78">
        <v>5000</v>
      </c>
      <c r="AP78" t="s">
        <v>923</v>
      </c>
      <c r="AQ78">
        <v>5000</v>
      </c>
      <c r="AR78" t="s">
        <v>783</v>
      </c>
      <c r="AS78" t="s">
        <v>1011</v>
      </c>
      <c r="AT78" t="s">
        <v>1012</v>
      </c>
      <c r="AU78" t="s">
        <v>1013</v>
      </c>
      <c r="AV78">
        <v>8.0138600000000004E-2</v>
      </c>
      <c r="AW78">
        <f t="shared" si="43"/>
        <v>58</v>
      </c>
      <c r="AX78">
        <f t="shared" ca="1" si="10"/>
        <v>0.79294200000000004</v>
      </c>
      <c r="AY78">
        <f t="shared" ca="1" si="11"/>
        <v>0.76863199999999998</v>
      </c>
      <c r="AZ78">
        <f t="shared" ca="1" si="12"/>
        <v>250284</v>
      </c>
      <c r="BA78">
        <f t="shared" ca="1" si="13"/>
        <v>500313</v>
      </c>
      <c r="BB78" t="s">
        <v>782</v>
      </c>
      <c r="BC78">
        <v>338.45299999999997</v>
      </c>
      <c r="BD78" t="s">
        <v>25</v>
      </c>
      <c r="BE78" t="s">
        <v>36</v>
      </c>
      <c r="BF78" t="s">
        <v>27</v>
      </c>
      <c r="BG78">
        <v>0.77221499999999998</v>
      </c>
      <c r="BH78" t="s">
        <v>28</v>
      </c>
      <c r="BI78">
        <v>495479</v>
      </c>
      <c r="BJ78" t="s">
        <v>29</v>
      </c>
      <c r="BK78">
        <v>3.0273735271999998E-2</v>
      </c>
      <c r="BL78" t="s">
        <v>30</v>
      </c>
      <c r="BM78">
        <v>15000</v>
      </c>
      <c r="BN78" t="s">
        <v>923</v>
      </c>
      <c r="BO78">
        <v>15000</v>
      </c>
      <c r="BP78" t="s">
        <v>783</v>
      </c>
      <c r="BQ78" t="s">
        <v>1608</v>
      </c>
      <c r="BR78" t="s">
        <v>1609</v>
      </c>
      <c r="BS78" t="s">
        <v>1610</v>
      </c>
      <c r="BT78">
        <v>7.8566999999999998E-2</v>
      </c>
      <c r="BU78">
        <f t="shared" si="44"/>
        <v>58</v>
      </c>
      <c r="BV78">
        <f t="shared" ca="1" si="14"/>
        <v>0.78718999999999995</v>
      </c>
      <c r="BW78">
        <f t="shared" ca="1" si="15"/>
        <v>0.77227299999999999</v>
      </c>
      <c r="BX78">
        <f t="shared" ca="1" si="16"/>
        <v>248827</v>
      </c>
      <c r="BY78">
        <f t="shared" ca="1" si="17"/>
        <v>501291</v>
      </c>
      <c r="BZ78" t="s">
        <v>782</v>
      </c>
      <c r="CA78">
        <v>342.91</v>
      </c>
      <c r="CB78" t="s">
        <v>25</v>
      </c>
      <c r="CC78" t="s">
        <v>36</v>
      </c>
      <c r="CD78" t="s">
        <v>27</v>
      </c>
      <c r="CE78">
        <v>0.76346400000000003</v>
      </c>
      <c r="CF78" t="s">
        <v>28</v>
      </c>
      <c r="CG78">
        <v>500313</v>
      </c>
      <c r="CH78" t="s">
        <v>29</v>
      </c>
      <c r="CI78">
        <v>4.9968692799999999E-2</v>
      </c>
      <c r="CJ78" t="s">
        <v>30</v>
      </c>
      <c r="CK78">
        <v>25000</v>
      </c>
      <c r="CL78" t="s">
        <v>923</v>
      </c>
      <c r="CM78">
        <v>25000</v>
      </c>
      <c r="CN78" t="s">
        <v>783</v>
      </c>
      <c r="CO78" t="s">
        <v>2188</v>
      </c>
      <c r="CP78" t="s">
        <v>2189</v>
      </c>
      <c r="CQ78" t="s">
        <v>2190</v>
      </c>
      <c r="CR78">
        <v>7.6158400000000001E-2</v>
      </c>
      <c r="CS78">
        <f t="shared" si="47"/>
        <v>58</v>
      </c>
      <c r="CT78">
        <f t="shared" ca="1" si="18"/>
        <v>0.77422400000000002</v>
      </c>
      <c r="CU78">
        <f t="shared" ca="1" si="19"/>
        <v>0.77159999999999995</v>
      </c>
      <c r="CV78">
        <f t="shared" ca="1" si="20"/>
        <v>249935</v>
      </c>
      <c r="CW78">
        <f t="shared" ca="1" si="21"/>
        <v>500313</v>
      </c>
      <c r="CX78" t="s">
        <v>782</v>
      </c>
      <c r="CY78">
        <v>340.113</v>
      </c>
      <c r="CZ78" t="s">
        <v>25</v>
      </c>
      <c r="DA78" t="s">
        <v>36</v>
      </c>
      <c r="DB78" t="s">
        <v>27</v>
      </c>
      <c r="DC78">
        <v>0.766598</v>
      </c>
      <c r="DD78" t="s">
        <v>28</v>
      </c>
      <c r="DE78">
        <v>500313</v>
      </c>
      <c r="DF78" t="s">
        <v>29</v>
      </c>
      <c r="DG78">
        <v>6.9956164919999994E-2</v>
      </c>
      <c r="DH78" t="s">
        <v>30</v>
      </c>
      <c r="DI78">
        <v>35000</v>
      </c>
      <c r="DJ78" t="s">
        <v>923</v>
      </c>
      <c r="DK78">
        <v>35000</v>
      </c>
      <c r="DL78" t="s">
        <v>783</v>
      </c>
      <c r="DM78" t="s">
        <v>2782</v>
      </c>
      <c r="DN78" t="s">
        <v>2783</v>
      </c>
      <c r="DO78" t="s">
        <v>2784</v>
      </c>
      <c r="DP78">
        <v>7.4311600000000005E-2</v>
      </c>
      <c r="DQ78">
        <v>58</v>
      </c>
      <c r="DR78">
        <f t="shared" ca="1" si="22"/>
        <v>0.77843200000000001</v>
      </c>
      <c r="DS78">
        <f t="shared" ca="1" si="23"/>
        <v>0.77309600000000001</v>
      </c>
      <c r="DT78">
        <f t="shared" ca="1" si="24"/>
        <v>250013</v>
      </c>
      <c r="DU78">
        <f t="shared" ca="1" si="25"/>
        <v>499771</v>
      </c>
      <c r="DV78" t="s">
        <v>782</v>
      </c>
      <c r="DW78">
        <v>333.90800000000002</v>
      </c>
      <c r="DX78" t="s">
        <v>25</v>
      </c>
      <c r="DY78" t="s">
        <v>36</v>
      </c>
      <c r="DZ78" t="s">
        <v>27</v>
      </c>
      <c r="EA78">
        <v>0.77200800000000003</v>
      </c>
      <c r="EB78" t="s">
        <v>28</v>
      </c>
      <c r="EC78">
        <v>502492</v>
      </c>
      <c r="ED78" t="s">
        <v>29</v>
      </c>
      <c r="EE78">
        <v>8.9553637584000007E-2</v>
      </c>
      <c r="EF78" t="s">
        <v>30</v>
      </c>
      <c r="EG78">
        <v>45000</v>
      </c>
      <c r="EH78" t="s">
        <v>923</v>
      </c>
      <c r="EI78">
        <v>45000</v>
      </c>
      <c r="EJ78" t="s">
        <v>783</v>
      </c>
      <c r="EK78" t="s">
        <v>3369</v>
      </c>
      <c r="EL78" t="s">
        <v>3370</v>
      </c>
      <c r="EM78" t="s">
        <v>3371</v>
      </c>
      <c r="EN78">
        <v>7.4824299999999996E-2</v>
      </c>
      <c r="EO78">
        <v>58</v>
      </c>
      <c r="EP78">
        <f t="shared" ca="1" si="26"/>
        <v>0.77525599999999995</v>
      </c>
      <c r="EQ78">
        <f t="shared" ca="1" si="27"/>
        <v>0.77190400000000003</v>
      </c>
      <c r="ER78">
        <f t="shared" ca="1" si="28"/>
        <v>249841</v>
      </c>
      <c r="ES78">
        <f t="shared" ca="1" si="29"/>
        <v>499870</v>
      </c>
      <c r="ET78" t="s">
        <v>782</v>
      </c>
      <c r="EU78">
        <v>332.803</v>
      </c>
      <c r="EV78" t="s">
        <v>25</v>
      </c>
      <c r="EW78" t="s">
        <v>36</v>
      </c>
      <c r="EX78" t="s">
        <v>27</v>
      </c>
      <c r="EY78">
        <v>0.77290599999999998</v>
      </c>
      <c r="EZ78" t="s">
        <v>28</v>
      </c>
      <c r="FA78">
        <v>502990</v>
      </c>
      <c r="FB78" t="s">
        <v>29</v>
      </c>
      <c r="FC78">
        <v>0.109346109976</v>
      </c>
      <c r="FD78" t="s">
        <v>30</v>
      </c>
      <c r="FE78">
        <v>55000</v>
      </c>
      <c r="FF78" t="s">
        <v>923</v>
      </c>
      <c r="FG78">
        <v>55000</v>
      </c>
      <c r="FH78" t="s">
        <v>783</v>
      </c>
      <c r="FI78" t="s">
        <v>3955</v>
      </c>
      <c r="FJ78" t="s">
        <v>3956</v>
      </c>
      <c r="FK78" t="s">
        <v>3957</v>
      </c>
      <c r="FL78">
        <v>7.6438500000000006E-2</v>
      </c>
      <c r="FM78">
        <v>58</v>
      </c>
      <c r="FN78">
        <f t="shared" ca="1" si="30"/>
        <v>0.78429700000000002</v>
      </c>
      <c r="FO78">
        <f t="shared" ca="1" si="31"/>
        <v>0.77866400000000002</v>
      </c>
      <c r="FP78">
        <f t="shared" ca="1" si="32"/>
        <v>250281</v>
      </c>
      <c r="FQ78">
        <f t="shared" ca="1" si="33"/>
        <v>500307</v>
      </c>
      <c r="FR78" t="s">
        <v>782</v>
      </c>
      <c r="FS78">
        <v>338.93099999999998</v>
      </c>
      <c r="FT78" t="s">
        <v>25</v>
      </c>
      <c r="FU78" t="s">
        <v>36</v>
      </c>
      <c r="FV78" t="s">
        <v>27</v>
      </c>
      <c r="FW78">
        <v>0.76793500000000003</v>
      </c>
      <c r="FX78" t="s">
        <v>28</v>
      </c>
      <c r="FY78">
        <v>500310</v>
      </c>
      <c r="FZ78" t="s">
        <v>29</v>
      </c>
      <c r="GA78">
        <v>1.9987597119999999E-3</v>
      </c>
      <c r="GB78" t="s">
        <v>30</v>
      </c>
      <c r="GC78">
        <v>1000</v>
      </c>
      <c r="GD78" t="s">
        <v>923</v>
      </c>
      <c r="GE78">
        <v>1000</v>
      </c>
      <c r="GF78" t="s">
        <v>783</v>
      </c>
      <c r="GG78" t="s">
        <v>5134</v>
      </c>
      <c r="GH78" t="s">
        <v>5135</v>
      </c>
      <c r="GI78" t="s">
        <v>5136</v>
      </c>
      <c r="GJ78">
        <v>9.4133599999999998E-2</v>
      </c>
      <c r="GK78">
        <v>58</v>
      </c>
      <c r="GL78">
        <f t="shared" ca="1" si="34"/>
        <v>0.79520599999999997</v>
      </c>
      <c r="GM78">
        <f t="shared" ca="1" si="35"/>
        <v>0.772401</v>
      </c>
      <c r="GN78">
        <f t="shared" ca="1" si="36"/>
        <v>252128</v>
      </c>
      <c r="GO78">
        <f t="shared" ca="1" si="37"/>
        <v>501536</v>
      </c>
      <c r="GP78" t="s">
        <v>782</v>
      </c>
      <c r="GQ78">
        <v>329.86</v>
      </c>
      <c r="GR78" t="s">
        <v>25</v>
      </c>
      <c r="GS78" t="s">
        <v>36</v>
      </c>
      <c r="GT78" t="s">
        <v>27</v>
      </c>
      <c r="GU78">
        <v>0.77936899999999998</v>
      </c>
      <c r="GV78" t="s">
        <v>28</v>
      </c>
      <c r="GW78">
        <v>499095</v>
      </c>
      <c r="GX78" t="s">
        <v>29</v>
      </c>
      <c r="GY78">
        <v>2.0036249552E-2</v>
      </c>
      <c r="GZ78" t="s">
        <v>30</v>
      </c>
      <c r="HA78">
        <v>10000</v>
      </c>
      <c r="HB78" t="s">
        <v>923</v>
      </c>
      <c r="HC78">
        <v>10000</v>
      </c>
      <c r="HD78" t="s">
        <v>783</v>
      </c>
      <c r="HE78" t="s">
        <v>5337</v>
      </c>
      <c r="HF78" t="s">
        <v>5338</v>
      </c>
      <c r="HG78" t="s">
        <v>5339</v>
      </c>
      <c r="HH78">
        <v>7.7394400000000002E-2</v>
      </c>
      <c r="HI78">
        <v>58</v>
      </c>
      <c r="HJ78">
        <f t="shared" ca="1" si="38"/>
        <v>0.77282399999999996</v>
      </c>
      <c r="HK78">
        <f t="shared" ca="1" si="39"/>
        <v>0.77050399999999997</v>
      </c>
      <c r="HL78">
        <f t="shared" ca="1" si="40"/>
        <v>250660</v>
      </c>
      <c r="HM78">
        <f t="shared" ca="1" si="41"/>
        <v>499189</v>
      </c>
      <c r="HN78" t="s">
        <v>782</v>
      </c>
      <c r="HO78">
        <v>331.43700000000001</v>
      </c>
      <c r="HP78" t="s">
        <v>25</v>
      </c>
      <c r="HQ78" t="s">
        <v>36</v>
      </c>
      <c r="HR78" t="s">
        <v>27</v>
      </c>
      <c r="HS78">
        <v>0.77452399999999999</v>
      </c>
      <c r="HT78" t="s">
        <v>28</v>
      </c>
      <c r="HU78">
        <v>502956</v>
      </c>
      <c r="HV78" t="s">
        <v>29</v>
      </c>
      <c r="HW78">
        <v>0.129236082232</v>
      </c>
      <c r="HX78" t="s">
        <v>30</v>
      </c>
      <c r="HY78">
        <v>65000</v>
      </c>
      <c r="HZ78" t="s">
        <v>923</v>
      </c>
      <c r="IA78">
        <v>65000</v>
      </c>
      <c r="IB78" t="s">
        <v>783</v>
      </c>
      <c r="IC78" t="s">
        <v>5921</v>
      </c>
      <c r="ID78" t="s">
        <v>5922</v>
      </c>
      <c r="IE78" t="s">
        <v>5923</v>
      </c>
      <c r="IF78">
        <v>7.5274800000000003E-2</v>
      </c>
    </row>
    <row r="79" spans="1:240">
      <c r="A79">
        <v>59</v>
      </c>
      <c r="B79">
        <f t="shared" ca="1" si="2"/>
        <v>0.792713</v>
      </c>
      <c r="C79">
        <f t="shared" ca="1" si="3"/>
        <v>0.76968099999999995</v>
      </c>
      <c r="D79">
        <f t="shared" ca="1" si="4"/>
        <v>254420</v>
      </c>
      <c r="E79">
        <f t="shared" ca="1" si="5"/>
        <v>484553</v>
      </c>
      <c r="F79" t="s">
        <v>787</v>
      </c>
      <c r="G79">
        <v>705.625</v>
      </c>
      <c r="H79" t="s">
        <v>25</v>
      </c>
      <c r="I79" t="s">
        <v>757</v>
      </c>
      <c r="J79" t="s">
        <v>27</v>
      </c>
      <c r="K79">
        <v>0.75857799999999997</v>
      </c>
      <c r="L79" t="s">
        <v>28</v>
      </c>
      <c r="M79">
        <v>246278</v>
      </c>
      <c r="N79" t="s">
        <v>29</v>
      </c>
      <c r="O79">
        <v>1.2181345125E-2</v>
      </c>
      <c r="P79" t="s">
        <v>30</v>
      </c>
      <c r="Q79">
        <v>3000</v>
      </c>
      <c r="R79" t="s">
        <v>923</v>
      </c>
      <c r="S79">
        <v>3000</v>
      </c>
      <c r="T79" t="s">
        <v>788</v>
      </c>
      <c r="U79" t="s">
        <v>4538</v>
      </c>
      <c r="V79" t="s">
        <v>4539</v>
      </c>
      <c r="W79" t="s">
        <v>4540</v>
      </c>
      <c r="X79">
        <v>8.8447799999999993E-2</v>
      </c>
      <c r="Y79">
        <f t="shared" si="42"/>
        <v>59</v>
      </c>
      <c r="Z79">
        <f t="shared" ca="1" si="6"/>
        <v>0.78410800000000003</v>
      </c>
      <c r="AA79">
        <f t="shared" ca="1" si="7"/>
        <v>0.76876699999999998</v>
      </c>
      <c r="AB79">
        <f t="shared" ca="1" si="8"/>
        <v>250283</v>
      </c>
      <c r="AC79">
        <f t="shared" ca="1" si="9"/>
        <v>490736</v>
      </c>
      <c r="AD79" t="s">
        <v>787</v>
      </c>
      <c r="AE79">
        <v>667.16200000000003</v>
      </c>
      <c r="AF79" t="s">
        <v>25</v>
      </c>
      <c r="AG79" t="s">
        <v>757</v>
      </c>
      <c r="AH79" t="s">
        <v>27</v>
      </c>
      <c r="AI79">
        <v>0.77387099999999998</v>
      </c>
      <c r="AJ79" t="s">
        <v>28</v>
      </c>
      <c r="AK79">
        <v>250283</v>
      </c>
      <c r="AL79" t="s">
        <v>29</v>
      </c>
      <c r="AM79">
        <v>1.9977374324999998E-2</v>
      </c>
      <c r="AN79" t="s">
        <v>30</v>
      </c>
      <c r="AO79">
        <v>5000</v>
      </c>
      <c r="AP79" t="s">
        <v>923</v>
      </c>
      <c r="AQ79">
        <v>5000</v>
      </c>
      <c r="AR79" t="s">
        <v>788</v>
      </c>
      <c r="AS79" t="s">
        <v>1008</v>
      </c>
      <c r="AT79" t="s">
        <v>1009</v>
      </c>
      <c r="AU79" t="s">
        <v>1010</v>
      </c>
      <c r="AV79">
        <v>6.8689399999999998E-2</v>
      </c>
      <c r="AW79">
        <f t="shared" si="43"/>
        <v>59</v>
      </c>
      <c r="AX79">
        <f t="shared" ca="1" si="10"/>
        <v>0.77576199999999995</v>
      </c>
      <c r="AY79">
        <f t="shared" ca="1" si="11"/>
        <v>0.77111200000000002</v>
      </c>
      <c r="AZ79">
        <f t="shared" ca="1" si="12"/>
        <v>251100</v>
      </c>
      <c r="BA79">
        <f t="shared" ca="1" si="13"/>
        <v>500313</v>
      </c>
      <c r="BB79" t="s">
        <v>787</v>
      </c>
      <c r="BC79">
        <v>658.51199999999994</v>
      </c>
      <c r="BD79" t="s">
        <v>25</v>
      </c>
      <c r="BE79" t="s">
        <v>757</v>
      </c>
      <c r="BF79" t="s">
        <v>27</v>
      </c>
      <c r="BG79">
        <v>0.77512700000000001</v>
      </c>
      <c r="BH79" t="s">
        <v>28</v>
      </c>
      <c r="BI79">
        <v>252749</v>
      </c>
      <c r="BJ79" t="s">
        <v>29</v>
      </c>
      <c r="BK79">
        <v>5.9347321784999997E-2</v>
      </c>
      <c r="BL79" t="s">
        <v>30</v>
      </c>
      <c r="BM79">
        <v>15000</v>
      </c>
      <c r="BN79" t="s">
        <v>923</v>
      </c>
      <c r="BO79">
        <v>15000</v>
      </c>
      <c r="BP79" t="s">
        <v>788</v>
      </c>
      <c r="BQ79" t="s">
        <v>1538</v>
      </c>
      <c r="BR79" t="s">
        <v>1606</v>
      </c>
      <c r="BS79" t="s">
        <v>1607</v>
      </c>
      <c r="BT79">
        <v>8.1085900000000002E-2</v>
      </c>
      <c r="BU79">
        <f t="shared" si="44"/>
        <v>59</v>
      </c>
      <c r="BV79">
        <f t="shared" ca="1" si="14"/>
        <v>0.77490800000000004</v>
      </c>
      <c r="BW79">
        <f t="shared" ca="1" si="15"/>
        <v>0.76993500000000004</v>
      </c>
      <c r="BX79">
        <f t="shared" ca="1" si="16"/>
        <v>250284</v>
      </c>
      <c r="BY79">
        <f t="shared" ca="1" si="17"/>
        <v>501291</v>
      </c>
      <c r="BZ79" t="s">
        <v>787</v>
      </c>
      <c r="CA79">
        <v>658.42</v>
      </c>
      <c r="CB79" t="s">
        <v>25</v>
      </c>
      <c r="CC79" t="s">
        <v>757</v>
      </c>
      <c r="CD79" t="s">
        <v>27</v>
      </c>
      <c r="CE79">
        <v>0.77746899999999997</v>
      </c>
      <c r="CF79" t="s">
        <v>28</v>
      </c>
      <c r="CG79">
        <v>251264</v>
      </c>
      <c r="CH79" t="s">
        <v>29</v>
      </c>
      <c r="CI79">
        <v>9.9496872165E-2</v>
      </c>
      <c r="CJ79" t="s">
        <v>30</v>
      </c>
      <c r="CK79">
        <v>25000</v>
      </c>
      <c r="CL79" t="s">
        <v>923</v>
      </c>
      <c r="CM79">
        <v>25000</v>
      </c>
      <c r="CN79" t="s">
        <v>788</v>
      </c>
      <c r="CO79" t="s">
        <v>2185</v>
      </c>
      <c r="CP79" t="s">
        <v>2186</v>
      </c>
      <c r="CQ79" t="s">
        <v>2187</v>
      </c>
      <c r="CR79">
        <v>6.9432800000000003E-2</v>
      </c>
      <c r="CS79">
        <f t="shared" si="47"/>
        <v>59</v>
      </c>
      <c r="CT79">
        <f t="shared" ca="1" si="18"/>
        <v>0.78217199999999998</v>
      </c>
      <c r="CU79">
        <f t="shared" ca="1" si="19"/>
        <v>0.77480300000000002</v>
      </c>
      <c r="CV79">
        <f t="shared" ca="1" si="20"/>
        <v>250284</v>
      </c>
      <c r="CW79">
        <f t="shared" ca="1" si="21"/>
        <v>499617</v>
      </c>
      <c r="CX79" t="s">
        <v>787</v>
      </c>
      <c r="CY79">
        <v>665.976</v>
      </c>
      <c r="CZ79" t="s">
        <v>25</v>
      </c>
      <c r="DA79" t="s">
        <v>757</v>
      </c>
      <c r="DB79" t="s">
        <v>27</v>
      </c>
      <c r="DC79">
        <v>0.77131300000000003</v>
      </c>
      <c r="DD79" t="s">
        <v>28</v>
      </c>
      <c r="DE79">
        <v>252394</v>
      </c>
      <c r="DF79" t="s">
        <v>29</v>
      </c>
      <c r="DG79">
        <v>0.138671918895</v>
      </c>
      <c r="DH79" t="s">
        <v>30</v>
      </c>
      <c r="DI79">
        <v>35000</v>
      </c>
      <c r="DJ79" t="s">
        <v>923</v>
      </c>
      <c r="DK79">
        <v>35000</v>
      </c>
      <c r="DL79" t="s">
        <v>788</v>
      </c>
      <c r="DM79" t="s">
        <v>2779</v>
      </c>
      <c r="DN79" t="s">
        <v>2780</v>
      </c>
      <c r="DO79" t="s">
        <v>2781</v>
      </c>
      <c r="DP79">
        <v>7.28491E-2</v>
      </c>
      <c r="DQ79">
        <v>59</v>
      </c>
      <c r="DR79">
        <f t="shared" ca="1" si="22"/>
        <v>0.77988999999999997</v>
      </c>
      <c r="DS79">
        <f t="shared" ca="1" si="23"/>
        <v>0.77142200000000005</v>
      </c>
      <c r="DT79">
        <f t="shared" ca="1" si="24"/>
        <v>250013</v>
      </c>
      <c r="DU79">
        <f t="shared" ca="1" si="25"/>
        <v>500313</v>
      </c>
      <c r="DV79" t="s">
        <v>787</v>
      </c>
      <c r="DW79">
        <v>655.61300000000006</v>
      </c>
      <c r="DX79" t="s">
        <v>25</v>
      </c>
      <c r="DY79" t="s">
        <v>757</v>
      </c>
      <c r="DZ79" t="s">
        <v>27</v>
      </c>
      <c r="EA79">
        <v>0.77896200000000004</v>
      </c>
      <c r="EB79" t="s">
        <v>28</v>
      </c>
      <c r="EC79">
        <v>251374</v>
      </c>
      <c r="ED79" t="s">
        <v>29</v>
      </c>
      <c r="EE79">
        <v>0.17901637000500001</v>
      </c>
      <c r="EF79" t="s">
        <v>30</v>
      </c>
      <c r="EG79">
        <v>45000</v>
      </c>
      <c r="EH79" t="s">
        <v>923</v>
      </c>
      <c r="EI79">
        <v>45000</v>
      </c>
      <c r="EJ79" t="s">
        <v>788</v>
      </c>
      <c r="EK79" t="s">
        <v>3366</v>
      </c>
      <c r="EL79" t="s">
        <v>3367</v>
      </c>
      <c r="EM79" t="s">
        <v>3368</v>
      </c>
      <c r="EN79">
        <v>6.3215800000000003E-2</v>
      </c>
      <c r="EO79">
        <v>59</v>
      </c>
      <c r="EP79">
        <f t="shared" ca="1" si="26"/>
        <v>0.77439000000000002</v>
      </c>
      <c r="EQ79">
        <f t="shared" ca="1" si="27"/>
        <v>0.77196299999999995</v>
      </c>
      <c r="ER79">
        <f t="shared" ca="1" si="28"/>
        <v>250728</v>
      </c>
      <c r="ES79">
        <f t="shared" ca="1" si="29"/>
        <v>501648</v>
      </c>
      <c r="ET79" t="s">
        <v>787</v>
      </c>
      <c r="EU79">
        <v>663.46100000000001</v>
      </c>
      <c r="EV79" t="s">
        <v>25</v>
      </c>
      <c r="EW79" t="s">
        <v>757</v>
      </c>
      <c r="EX79" t="s">
        <v>27</v>
      </c>
      <c r="EY79">
        <v>0.77395800000000003</v>
      </c>
      <c r="EZ79" t="s">
        <v>28</v>
      </c>
      <c r="FA79">
        <v>251623</v>
      </c>
      <c r="FB79" t="s">
        <v>29</v>
      </c>
      <c r="FC79">
        <v>0.21858121819500001</v>
      </c>
      <c r="FD79" t="s">
        <v>30</v>
      </c>
      <c r="FE79">
        <v>55000</v>
      </c>
      <c r="FF79" t="s">
        <v>923</v>
      </c>
      <c r="FG79">
        <v>55000</v>
      </c>
      <c r="FH79" t="s">
        <v>788</v>
      </c>
      <c r="FI79" t="s">
        <v>3952</v>
      </c>
      <c r="FJ79" t="s">
        <v>3953</v>
      </c>
      <c r="FK79" t="s">
        <v>3954</v>
      </c>
      <c r="FL79">
        <v>6.8267400000000006E-2</v>
      </c>
      <c r="FM79">
        <v>59</v>
      </c>
      <c r="FN79">
        <f t="shared" ca="1" si="30"/>
        <v>0.75744100000000003</v>
      </c>
      <c r="FO79">
        <f t="shared" ca="1" si="31"/>
        <v>0.81870299999999996</v>
      </c>
      <c r="FP79">
        <f t="shared" ca="1" si="32"/>
        <v>263115</v>
      </c>
      <c r="FQ79">
        <f t="shared" ca="1" si="33"/>
        <v>500307</v>
      </c>
      <c r="FR79" t="s">
        <v>787</v>
      </c>
      <c r="FS79">
        <v>630.38599999999997</v>
      </c>
      <c r="FT79" t="s">
        <v>25</v>
      </c>
      <c r="FU79" t="s">
        <v>757</v>
      </c>
      <c r="FV79" t="s">
        <v>27</v>
      </c>
      <c r="FW79">
        <v>0.79612899999999998</v>
      </c>
      <c r="FX79" t="s">
        <v>28</v>
      </c>
      <c r="FY79">
        <v>250281</v>
      </c>
      <c r="FZ79" t="s">
        <v>29</v>
      </c>
      <c r="GA79">
        <v>3.9955144649999998E-3</v>
      </c>
      <c r="GB79" t="s">
        <v>30</v>
      </c>
      <c r="GC79">
        <v>1000</v>
      </c>
      <c r="GD79" t="s">
        <v>923</v>
      </c>
      <c r="GE79">
        <v>1000</v>
      </c>
      <c r="GF79" t="s">
        <v>788</v>
      </c>
      <c r="GG79" t="s">
        <v>5131</v>
      </c>
      <c r="GH79" t="s">
        <v>5132</v>
      </c>
      <c r="GI79" t="s">
        <v>5133</v>
      </c>
      <c r="GJ79">
        <v>8.5227399999999995E-2</v>
      </c>
      <c r="GK79">
        <v>59</v>
      </c>
      <c r="GL79">
        <f t="shared" ca="1" si="34"/>
        <v>0.785694</v>
      </c>
      <c r="GM79">
        <f t="shared" ca="1" si="35"/>
        <v>0.77014499999999997</v>
      </c>
      <c r="GN79">
        <f t="shared" ca="1" si="36"/>
        <v>253373</v>
      </c>
      <c r="GO79">
        <f t="shared" ca="1" si="37"/>
        <v>499095</v>
      </c>
      <c r="GP79" t="s">
        <v>787</v>
      </c>
      <c r="GQ79">
        <v>630.755</v>
      </c>
      <c r="GR79" t="s">
        <v>25</v>
      </c>
      <c r="GS79" t="s">
        <v>757</v>
      </c>
      <c r="GT79" t="s">
        <v>27</v>
      </c>
      <c r="GU79">
        <v>0.79102300000000003</v>
      </c>
      <c r="GV79" t="s">
        <v>28</v>
      </c>
      <c r="GW79">
        <v>253373</v>
      </c>
      <c r="GX79" t="s">
        <v>29</v>
      </c>
      <c r="GY79">
        <v>3.9467447325000002E-2</v>
      </c>
      <c r="GZ79" t="s">
        <v>30</v>
      </c>
      <c r="HA79">
        <v>10000</v>
      </c>
      <c r="HB79" t="s">
        <v>923</v>
      </c>
      <c r="HC79">
        <v>10000</v>
      </c>
      <c r="HD79" t="s">
        <v>788</v>
      </c>
      <c r="HE79" t="s">
        <v>5334</v>
      </c>
      <c r="HF79" t="s">
        <v>5335</v>
      </c>
      <c r="HG79" t="s">
        <v>5336</v>
      </c>
      <c r="HH79">
        <v>7.0138099999999995E-2</v>
      </c>
      <c r="HI79">
        <v>59</v>
      </c>
      <c r="HJ79">
        <f t="shared" ca="1" si="38"/>
        <v>0.77809499999999998</v>
      </c>
      <c r="HK79">
        <f t="shared" ca="1" si="39"/>
        <v>0.77398699999999998</v>
      </c>
      <c r="HL79">
        <f t="shared" ca="1" si="40"/>
        <v>251037</v>
      </c>
      <c r="HM79">
        <f t="shared" ca="1" si="41"/>
        <v>501065</v>
      </c>
      <c r="HN79" t="s">
        <v>787</v>
      </c>
      <c r="HO79">
        <v>669.09900000000005</v>
      </c>
      <c r="HP79" t="s">
        <v>25</v>
      </c>
      <c r="HQ79" t="s">
        <v>757</v>
      </c>
      <c r="HR79" t="s">
        <v>27</v>
      </c>
      <c r="HS79">
        <v>0.77158800000000005</v>
      </c>
      <c r="HT79" t="s">
        <v>28</v>
      </c>
      <c r="HU79">
        <v>251037</v>
      </c>
      <c r="HV79" t="s">
        <v>29</v>
      </c>
      <c r="HW79">
        <v>0.25892566930499999</v>
      </c>
      <c r="HX79" t="s">
        <v>30</v>
      </c>
      <c r="HY79">
        <v>65000</v>
      </c>
      <c r="HZ79" t="s">
        <v>923</v>
      </c>
      <c r="IA79">
        <v>65000</v>
      </c>
      <c r="IB79" t="s">
        <v>788</v>
      </c>
      <c r="IC79" t="s">
        <v>5918</v>
      </c>
      <c r="ID79" t="s">
        <v>5919</v>
      </c>
      <c r="IE79" t="s">
        <v>5920</v>
      </c>
      <c r="IF79">
        <v>7.0399100000000006E-2</v>
      </c>
    </row>
    <row r="80" spans="1:240">
      <c r="A80">
        <v>60</v>
      </c>
      <c r="B80">
        <f t="shared" ca="1" si="2"/>
        <v>0.76467399999999996</v>
      </c>
      <c r="C80">
        <f t="shared" ca="1" si="3"/>
        <v>0.77685000000000004</v>
      </c>
      <c r="D80">
        <f t="shared" ca="1" si="4"/>
        <v>246278</v>
      </c>
      <c r="E80">
        <f t="shared" ca="1" si="5"/>
        <v>484556</v>
      </c>
      <c r="F80" t="s">
        <v>787</v>
      </c>
      <c r="G80">
        <v>350.52699999999999</v>
      </c>
      <c r="H80" t="s">
        <v>25</v>
      </c>
      <c r="I80" t="s">
        <v>36</v>
      </c>
      <c r="J80" t="s">
        <v>27</v>
      </c>
      <c r="K80">
        <v>0.75512500000000005</v>
      </c>
      <c r="L80" t="s">
        <v>28</v>
      </c>
      <c r="M80">
        <v>500312</v>
      </c>
      <c r="N80" t="s">
        <v>29</v>
      </c>
      <c r="O80">
        <v>5.9962541359999998E-3</v>
      </c>
      <c r="P80" t="s">
        <v>30</v>
      </c>
      <c r="Q80">
        <v>3000</v>
      </c>
      <c r="R80" t="s">
        <v>923</v>
      </c>
      <c r="S80">
        <v>3000</v>
      </c>
      <c r="T80" t="s">
        <v>783</v>
      </c>
      <c r="U80" t="s">
        <v>4541</v>
      </c>
      <c r="V80" t="s">
        <v>4542</v>
      </c>
      <c r="W80" t="s">
        <v>4543</v>
      </c>
      <c r="X80">
        <v>9.2899300000000004E-2</v>
      </c>
      <c r="Y80">
        <f t="shared" si="42"/>
        <v>60</v>
      </c>
      <c r="Z80">
        <f t="shared" ca="1" si="6"/>
        <v>0.792292</v>
      </c>
      <c r="AA80">
        <f t="shared" ca="1" si="7"/>
        <v>0.79063300000000003</v>
      </c>
      <c r="AB80">
        <f t="shared" ca="1" si="8"/>
        <v>250283</v>
      </c>
      <c r="AC80">
        <f t="shared" ca="1" si="9"/>
        <v>490738</v>
      </c>
      <c r="AD80" t="s">
        <v>787</v>
      </c>
      <c r="AE80">
        <v>355.41399999999999</v>
      </c>
      <c r="AF80" t="s">
        <v>25</v>
      </c>
      <c r="AG80" t="s">
        <v>36</v>
      </c>
      <c r="AH80" t="s">
        <v>27</v>
      </c>
      <c r="AI80">
        <v>0.749915</v>
      </c>
      <c r="AJ80" t="s">
        <v>28</v>
      </c>
      <c r="AK80">
        <v>500313</v>
      </c>
      <c r="AL80" t="s">
        <v>29</v>
      </c>
      <c r="AM80">
        <v>9.9937485599999997E-3</v>
      </c>
      <c r="AN80" t="s">
        <v>30</v>
      </c>
      <c r="AO80">
        <v>5000</v>
      </c>
      <c r="AP80" t="s">
        <v>923</v>
      </c>
      <c r="AQ80">
        <v>5000</v>
      </c>
      <c r="AR80" t="s">
        <v>783</v>
      </c>
      <c r="AS80" t="s">
        <v>1011</v>
      </c>
      <c r="AT80" t="s">
        <v>1012</v>
      </c>
      <c r="AU80" t="s">
        <v>1013</v>
      </c>
      <c r="AV80">
        <v>8.0138600000000004E-2</v>
      </c>
      <c r="AW80">
        <f t="shared" si="43"/>
        <v>60</v>
      </c>
      <c r="AX80">
        <f t="shared" ca="1" si="10"/>
        <v>0.77396200000000004</v>
      </c>
      <c r="AY80">
        <f t="shared" ca="1" si="11"/>
        <v>0.78106900000000001</v>
      </c>
      <c r="AZ80">
        <f t="shared" ca="1" si="12"/>
        <v>251100</v>
      </c>
      <c r="BA80">
        <f t="shared" ca="1" si="13"/>
        <v>495479</v>
      </c>
      <c r="BB80" t="s">
        <v>787</v>
      </c>
      <c r="BC80">
        <v>338.45299999999997</v>
      </c>
      <c r="BD80" t="s">
        <v>25</v>
      </c>
      <c r="BE80" t="s">
        <v>36</v>
      </c>
      <c r="BF80" t="s">
        <v>27</v>
      </c>
      <c r="BG80">
        <v>0.77221499999999998</v>
      </c>
      <c r="BH80" t="s">
        <v>28</v>
      </c>
      <c r="BI80">
        <v>495479</v>
      </c>
      <c r="BJ80" t="s">
        <v>29</v>
      </c>
      <c r="BK80">
        <v>3.0273735271999998E-2</v>
      </c>
      <c r="BL80" t="s">
        <v>30</v>
      </c>
      <c r="BM80">
        <v>15000</v>
      </c>
      <c r="BN80" t="s">
        <v>923</v>
      </c>
      <c r="BO80">
        <v>15000</v>
      </c>
      <c r="BP80" t="s">
        <v>783</v>
      </c>
      <c r="BQ80" t="s">
        <v>1608</v>
      </c>
      <c r="BR80" t="s">
        <v>1609</v>
      </c>
      <c r="BS80" t="s">
        <v>1610</v>
      </c>
      <c r="BT80">
        <v>7.8566999999999998E-2</v>
      </c>
      <c r="BU80">
        <f t="shared" si="44"/>
        <v>60</v>
      </c>
      <c r="BV80">
        <f t="shared" ca="1" si="14"/>
        <v>0.76873400000000003</v>
      </c>
      <c r="BW80">
        <f t="shared" ca="1" si="15"/>
        <v>0.78171599999999997</v>
      </c>
      <c r="BX80">
        <f t="shared" ca="1" si="16"/>
        <v>252252</v>
      </c>
      <c r="BY80">
        <f t="shared" ca="1" si="17"/>
        <v>497402</v>
      </c>
      <c r="BZ80" t="s">
        <v>787</v>
      </c>
      <c r="CA80">
        <v>342.91</v>
      </c>
      <c r="CB80" t="s">
        <v>25</v>
      </c>
      <c r="CC80" t="s">
        <v>36</v>
      </c>
      <c r="CD80" t="s">
        <v>27</v>
      </c>
      <c r="CE80">
        <v>0.76346400000000003</v>
      </c>
      <c r="CF80" t="s">
        <v>28</v>
      </c>
      <c r="CG80">
        <v>500313</v>
      </c>
      <c r="CH80" t="s">
        <v>29</v>
      </c>
      <c r="CI80">
        <v>4.9968692799999999E-2</v>
      </c>
      <c r="CJ80" t="s">
        <v>30</v>
      </c>
      <c r="CK80">
        <v>25000</v>
      </c>
      <c r="CL80" t="s">
        <v>923</v>
      </c>
      <c r="CM80">
        <v>25000</v>
      </c>
      <c r="CN80" t="s">
        <v>783</v>
      </c>
      <c r="CO80" t="s">
        <v>2188</v>
      </c>
      <c r="CP80" t="s">
        <v>2189</v>
      </c>
      <c r="CQ80" t="s">
        <v>2190</v>
      </c>
      <c r="CR80">
        <v>7.6158400000000001E-2</v>
      </c>
      <c r="CS80">
        <f t="shared" si="47"/>
        <v>60</v>
      </c>
      <c r="CT80">
        <f t="shared" ca="1" si="18"/>
        <v>0.78044400000000003</v>
      </c>
      <c r="CU80">
        <f t="shared" ca="1" si="19"/>
        <v>0.78110999999999997</v>
      </c>
      <c r="CV80">
        <f t="shared" ca="1" si="20"/>
        <v>251335</v>
      </c>
      <c r="CW80">
        <f t="shared" ca="1" si="21"/>
        <v>498923</v>
      </c>
      <c r="CX80" t="s">
        <v>787</v>
      </c>
      <c r="CY80">
        <v>340.113</v>
      </c>
      <c r="CZ80" t="s">
        <v>25</v>
      </c>
      <c r="DA80" t="s">
        <v>36</v>
      </c>
      <c r="DB80" t="s">
        <v>27</v>
      </c>
      <c r="DC80">
        <v>0.766598</v>
      </c>
      <c r="DD80" t="s">
        <v>28</v>
      </c>
      <c r="DE80">
        <v>500313</v>
      </c>
      <c r="DF80" t="s">
        <v>29</v>
      </c>
      <c r="DG80">
        <v>6.9956164919999994E-2</v>
      </c>
      <c r="DH80" t="s">
        <v>30</v>
      </c>
      <c r="DI80">
        <v>35000</v>
      </c>
      <c r="DJ80" t="s">
        <v>923</v>
      </c>
      <c r="DK80">
        <v>35000</v>
      </c>
      <c r="DL80" t="s">
        <v>783</v>
      </c>
      <c r="DM80" t="s">
        <v>2782</v>
      </c>
      <c r="DN80" t="s">
        <v>2783</v>
      </c>
      <c r="DO80" t="s">
        <v>2784</v>
      </c>
      <c r="DP80">
        <v>7.4311600000000005E-2</v>
      </c>
      <c r="DQ80">
        <v>60</v>
      </c>
      <c r="DR80">
        <f t="shared" ca="1" si="22"/>
        <v>0.77681199999999995</v>
      </c>
      <c r="DS80">
        <f t="shared" ca="1" si="23"/>
        <v>0.78098800000000002</v>
      </c>
      <c r="DT80">
        <f t="shared" ca="1" si="24"/>
        <v>251648</v>
      </c>
      <c r="DU80">
        <f t="shared" ca="1" si="25"/>
        <v>498692</v>
      </c>
      <c r="DV80" t="s">
        <v>787</v>
      </c>
      <c r="DW80">
        <v>333.90800000000002</v>
      </c>
      <c r="DX80" t="s">
        <v>25</v>
      </c>
      <c r="DY80" t="s">
        <v>36</v>
      </c>
      <c r="DZ80" t="s">
        <v>27</v>
      </c>
      <c r="EA80">
        <v>0.77200800000000003</v>
      </c>
      <c r="EB80" t="s">
        <v>28</v>
      </c>
      <c r="EC80">
        <v>502492</v>
      </c>
      <c r="ED80" t="s">
        <v>29</v>
      </c>
      <c r="EE80">
        <v>8.9553637584000007E-2</v>
      </c>
      <c r="EF80" t="s">
        <v>30</v>
      </c>
      <c r="EG80">
        <v>45000</v>
      </c>
      <c r="EH80" t="s">
        <v>923</v>
      </c>
      <c r="EI80">
        <v>45000</v>
      </c>
      <c r="EJ80" t="s">
        <v>783</v>
      </c>
      <c r="EK80" t="s">
        <v>3369</v>
      </c>
      <c r="EL80" t="s">
        <v>3370</v>
      </c>
      <c r="EM80" t="s">
        <v>3371</v>
      </c>
      <c r="EN80">
        <v>7.4824299999999996E-2</v>
      </c>
      <c r="EO80">
        <v>60</v>
      </c>
      <c r="EP80">
        <f t="shared" ca="1" si="26"/>
        <v>0.77230100000000002</v>
      </c>
      <c r="EQ80">
        <f t="shared" ca="1" si="27"/>
        <v>0.78149100000000005</v>
      </c>
      <c r="ER80">
        <f t="shared" ca="1" si="28"/>
        <v>251175</v>
      </c>
      <c r="ES80">
        <f t="shared" ca="1" si="29"/>
        <v>498986</v>
      </c>
      <c r="ET80" t="s">
        <v>787</v>
      </c>
      <c r="EU80">
        <v>332.803</v>
      </c>
      <c r="EV80" t="s">
        <v>25</v>
      </c>
      <c r="EW80" t="s">
        <v>36</v>
      </c>
      <c r="EX80" t="s">
        <v>27</v>
      </c>
      <c r="EY80">
        <v>0.77290599999999998</v>
      </c>
      <c r="EZ80" t="s">
        <v>28</v>
      </c>
      <c r="FA80">
        <v>502990</v>
      </c>
      <c r="FB80" t="s">
        <v>29</v>
      </c>
      <c r="FC80">
        <v>0.109346109976</v>
      </c>
      <c r="FD80" t="s">
        <v>30</v>
      </c>
      <c r="FE80">
        <v>55000</v>
      </c>
      <c r="FF80" t="s">
        <v>923</v>
      </c>
      <c r="FG80">
        <v>55000</v>
      </c>
      <c r="FH80" t="s">
        <v>783</v>
      </c>
      <c r="FI80" t="s">
        <v>3955</v>
      </c>
      <c r="FJ80" t="s">
        <v>3956</v>
      </c>
      <c r="FK80" t="s">
        <v>3957</v>
      </c>
      <c r="FL80">
        <v>7.6438500000000006E-2</v>
      </c>
      <c r="FM80">
        <v>60</v>
      </c>
      <c r="FN80">
        <f t="shared" ca="1" si="30"/>
        <v>0.73936599999999997</v>
      </c>
      <c r="FO80">
        <f t="shared" ca="1" si="31"/>
        <v>0.75597300000000001</v>
      </c>
      <c r="FP80">
        <f t="shared" ca="1" si="32"/>
        <v>263115</v>
      </c>
      <c r="FQ80">
        <f t="shared" ca="1" si="33"/>
        <v>500306</v>
      </c>
      <c r="FR80" t="s">
        <v>787</v>
      </c>
      <c r="FS80">
        <v>338.93099999999998</v>
      </c>
      <c r="FT80" t="s">
        <v>25</v>
      </c>
      <c r="FU80" t="s">
        <v>36</v>
      </c>
      <c r="FV80" t="s">
        <v>27</v>
      </c>
      <c r="FW80">
        <v>0.76793500000000003</v>
      </c>
      <c r="FX80" t="s">
        <v>28</v>
      </c>
      <c r="FY80">
        <v>500310</v>
      </c>
      <c r="FZ80" t="s">
        <v>29</v>
      </c>
      <c r="GA80">
        <v>1.9987597119999999E-3</v>
      </c>
      <c r="GB80" t="s">
        <v>30</v>
      </c>
      <c r="GC80">
        <v>1000</v>
      </c>
      <c r="GD80" t="s">
        <v>923</v>
      </c>
      <c r="GE80">
        <v>1000</v>
      </c>
      <c r="GF80" t="s">
        <v>783</v>
      </c>
      <c r="GG80" t="s">
        <v>5134</v>
      </c>
      <c r="GH80" t="s">
        <v>5135</v>
      </c>
      <c r="GI80" t="s">
        <v>5136</v>
      </c>
      <c r="GJ80">
        <v>9.4133599999999998E-2</v>
      </c>
      <c r="GK80">
        <v>60</v>
      </c>
      <c r="GL80">
        <f t="shared" ca="1" si="34"/>
        <v>0.77150300000000005</v>
      </c>
      <c r="GM80">
        <f t="shared" ca="1" si="35"/>
        <v>0.78430100000000003</v>
      </c>
      <c r="GN80">
        <f t="shared" ca="1" si="36"/>
        <v>249674</v>
      </c>
      <c r="GO80">
        <f t="shared" ca="1" si="37"/>
        <v>494285</v>
      </c>
      <c r="GP80" t="s">
        <v>787</v>
      </c>
      <c r="GQ80">
        <v>329.86</v>
      </c>
      <c r="GR80" t="s">
        <v>25</v>
      </c>
      <c r="GS80" t="s">
        <v>36</v>
      </c>
      <c r="GT80" t="s">
        <v>27</v>
      </c>
      <c r="GU80">
        <v>0.77936899999999998</v>
      </c>
      <c r="GV80" t="s">
        <v>28</v>
      </c>
      <c r="GW80">
        <v>499095</v>
      </c>
      <c r="GX80" t="s">
        <v>29</v>
      </c>
      <c r="GY80">
        <v>2.0036249552E-2</v>
      </c>
      <c r="GZ80" t="s">
        <v>30</v>
      </c>
      <c r="HA80">
        <v>10000</v>
      </c>
      <c r="HB80" t="s">
        <v>923</v>
      </c>
      <c r="HC80">
        <v>10000</v>
      </c>
      <c r="HD80" t="s">
        <v>783</v>
      </c>
      <c r="HE80" t="s">
        <v>5337</v>
      </c>
      <c r="HF80" t="s">
        <v>5338</v>
      </c>
      <c r="HG80" t="s">
        <v>5339</v>
      </c>
      <c r="HH80">
        <v>7.7394400000000002E-2</v>
      </c>
      <c r="HI80">
        <v>60</v>
      </c>
      <c r="HJ80">
        <f t="shared" ca="1" si="38"/>
        <v>0.77935699999999997</v>
      </c>
      <c r="HK80">
        <f t="shared" ca="1" si="39"/>
        <v>0.77925999999999995</v>
      </c>
      <c r="HL80">
        <f t="shared" ca="1" si="40"/>
        <v>250096</v>
      </c>
      <c r="HM80">
        <f t="shared" ca="1" si="41"/>
        <v>499938</v>
      </c>
      <c r="HN80" t="s">
        <v>787</v>
      </c>
      <c r="HO80">
        <v>331.43700000000001</v>
      </c>
      <c r="HP80" t="s">
        <v>25</v>
      </c>
      <c r="HQ80" t="s">
        <v>36</v>
      </c>
      <c r="HR80" t="s">
        <v>27</v>
      </c>
      <c r="HS80">
        <v>0.77452399999999999</v>
      </c>
      <c r="HT80" t="s">
        <v>28</v>
      </c>
      <c r="HU80">
        <v>502956</v>
      </c>
      <c r="HV80" t="s">
        <v>29</v>
      </c>
      <c r="HW80">
        <v>0.129236082232</v>
      </c>
      <c r="HX80" t="s">
        <v>30</v>
      </c>
      <c r="HY80">
        <v>65000</v>
      </c>
      <c r="HZ80" t="s">
        <v>923</v>
      </c>
      <c r="IA80">
        <v>65000</v>
      </c>
      <c r="IB80" t="s">
        <v>783</v>
      </c>
      <c r="IC80" t="s">
        <v>5921</v>
      </c>
      <c r="ID80" t="s">
        <v>5922</v>
      </c>
      <c r="IE80" t="s">
        <v>5923</v>
      </c>
      <c r="IF80">
        <v>7.5274800000000003E-2</v>
      </c>
    </row>
    <row r="81" spans="1:240">
      <c r="A81">
        <v>61</v>
      </c>
      <c r="B81">
        <f t="shared" ca="1" si="2"/>
        <v>0.78532500000000005</v>
      </c>
      <c r="C81">
        <f t="shared" ca="1" si="3"/>
        <v>0.77191399999999999</v>
      </c>
      <c r="D81">
        <f t="shared" ca="1" si="4"/>
        <v>250283</v>
      </c>
      <c r="E81">
        <f t="shared" ca="1" si="5"/>
        <v>500310</v>
      </c>
      <c r="F81" t="s">
        <v>777</v>
      </c>
      <c r="G81">
        <v>680.22900000000004</v>
      </c>
      <c r="H81" t="s">
        <v>25</v>
      </c>
      <c r="I81" t="s">
        <v>757</v>
      </c>
      <c r="J81" t="s">
        <v>27</v>
      </c>
      <c r="K81">
        <v>0.76640299999999995</v>
      </c>
      <c r="L81" t="s">
        <v>28</v>
      </c>
      <c r="M81">
        <v>250283</v>
      </c>
      <c r="N81" t="s">
        <v>29</v>
      </c>
      <c r="O81">
        <v>1.1986444395E-2</v>
      </c>
      <c r="P81" t="s">
        <v>30</v>
      </c>
      <c r="Q81">
        <v>3000</v>
      </c>
      <c r="R81" t="s">
        <v>923</v>
      </c>
      <c r="S81">
        <v>3000</v>
      </c>
      <c r="T81" t="s">
        <v>778</v>
      </c>
      <c r="U81" t="s">
        <v>4544</v>
      </c>
      <c r="V81" t="s">
        <v>4545</v>
      </c>
      <c r="W81" t="s">
        <v>4546</v>
      </c>
      <c r="X81">
        <v>8.7255700000000005E-2</v>
      </c>
      <c r="Y81">
        <f t="shared" si="42"/>
        <v>61</v>
      </c>
      <c r="Z81">
        <f t="shared" ca="1" si="6"/>
        <v>0.76745300000000005</v>
      </c>
      <c r="AA81">
        <f t="shared" ca="1" si="7"/>
        <v>0.77421099999999998</v>
      </c>
      <c r="AB81">
        <f t="shared" ca="1" si="8"/>
        <v>245493</v>
      </c>
      <c r="AC81">
        <f t="shared" ca="1" si="9"/>
        <v>495478</v>
      </c>
      <c r="AD81" t="s">
        <v>777</v>
      </c>
      <c r="AE81">
        <v>675.625</v>
      </c>
      <c r="AF81" t="s">
        <v>25</v>
      </c>
      <c r="AG81" t="s">
        <v>757</v>
      </c>
      <c r="AH81" t="s">
        <v>27</v>
      </c>
      <c r="AI81">
        <v>0.77275099999999997</v>
      </c>
      <c r="AJ81" t="s">
        <v>28</v>
      </c>
      <c r="AK81">
        <v>247865</v>
      </c>
      <c r="AL81" t="s">
        <v>29</v>
      </c>
      <c r="AM81">
        <v>2.0172275055000001E-2</v>
      </c>
      <c r="AN81" t="s">
        <v>30</v>
      </c>
      <c r="AO81">
        <v>5000</v>
      </c>
      <c r="AP81" t="s">
        <v>923</v>
      </c>
      <c r="AQ81">
        <v>5000</v>
      </c>
      <c r="AR81" t="s">
        <v>778</v>
      </c>
      <c r="AS81" t="s">
        <v>1014</v>
      </c>
      <c r="AT81" t="s">
        <v>1015</v>
      </c>
      <c r="AU81" t="s">
        <v>1016</v>
      </c>
      <c r="AV81">
        <v>6.3882499999999995E-2</v>
      </c>
      <c r="AW81">
        <f t="shared" si="43"/>
        <v>61</v>
      </c>
      <c r="AX81">
        <f t="shared" ca="1" si="10"/>
        <v>0.77265899999999998</v>
      </c>
      <c r="AY81">
        <f t="shared" ca="1" si="11"/>
        <v>0.77309600000000001</v>
      </c>
      <c r="AZ81">
        <f t="shared" ca="1" si="12"/>
        <v>249472</v>
      </c>
      <c r="BA81">
        <f t="shared" ca="1" si="13"/>
        <v>503588</v>
      </c>
      <c r="BB81" t="s">
        <v>777</v>
      </c>
      <c r="BC81">
        <v>654.70899999999995</v>
      </c>
      <c r="BD81" t="s">
        <v>25</v>
      </c>
      <c r="BE81" t="s">
        <v>757</v>
      </c>
      <c r="BF81" t="s">
        <v>27</v>
      </c>
      <c r="BG81">
        <v>0.77865099999999998</v>
      </c>
      <c r="BH81" t="s">
        <v>28</v>
      </c>
      <c r="BI81">
        <v>251922</v>
      </c>
      <c r="BJ81" t="s">
        <v>29</v>
      </c>
      <c r="BK81">
        <v>5.9542222515E-2</v>
      </c>
      <c r="BL81" t="s">
        <v>30</v>
      </c>
      <c r="BM81">
        <v>15000</v>
      </c>
      <c r="BN81" t="s">
        <v>923</v>
      </c>
      <c r="BO81">
        <v>15000</v>
      </c>
      <c r="BP81" t="s">
        <v>778</v>
      </c>
      <c r="BQ81" t="s">
        <v>1611</v>
      </c>
      <c r="BR81" t="s">
        <v>1612</v>
      </c>
      <c r="BS81" t="s">
        <v>1613</v>
      </c>
      <c r="BT81">
        <v>8.1140699999999996E-2</v>
      </c>
      <c r="BU81">
        <f t="shared" si="44"/>
        <v>61</v>
      </c>
      <c r="BV81">
        <f t="shared" ca="1" si="14"/>
        <v>0.77494200000000002</v>
      </c>
      <c r="BW81">
        <f t="shared" ca="1" si="15"/>
        <v>0.774455</v>
      </c>
      <c r="BX81">
        <f t="shared" ca="1" si="16"/>
        <v>251264</v>
      </c>
      <c r="BY81">
        <f t="shared" ca="1" si="17"/>
        <v>498368</v>
      </c>
      <c r="BZ81" t="s">
        <v>777</v>
      </c>
      <c r="CA81">
        <v>659.86300000000006</v>
      </c>
      <c r="CB81" t="s">
        <v>25</v>
      </c>
      <c r="CC81" t="s">
        <v>757</v>
      </c>
      <c r="CD81" t="s">
        <v>27</v>
      </c>
      <c r="CE81">
        <v>0.77965499999999999</v>
      </c>
      <c r="CF81" t="s">
        <v>28</v>
      </c>
      <c r="CG81">
        <v>249311</v>
      </c>
      <c r="CH81" t="s">
        <v>29</v>
      </c>
      <c r="CI81">
        <v>0.100276475085</v>
      </c>
      <c r="CJ81" t="s">
        <v>30</v>
      </c>
      <c r="CK81">
        <v>25000</v>
      </c>
      <c r="CL81" t="s">
        <v>923</v>
      </c>
      <c r="CM81">
        <v>25000</v>
      </c>
      <c r="CN81" t="s">
        <v>778</v>
      </c>
      <c r="CO81" t="s">
        <v>2191</v>
      </c>
      <c r="CP81" t="s">
        <v>2192</v>
      </c>
      <c r="CQ81" t="s">
        <v>2193</v>
      </c>
      <c r="CR81">
        <v>7.9138799999999995E-2</v>
      </c>
      <c r="CS81">
        <f t="shared" si="47"/>
        <v>61</v>
      </c>
      <c r="CT81">
        <f t="shared" ca="1" si="18"/>
        <v>0.76827100000000004</v>
      </c>
      <c r="CU81">
        <f t="shared" ca="1" si="19"/>
        <v>0.77652600000000005</v>
      </c>
      <c r="CV81">
        <f t="shared" ca="1" si="20"/>
        <v>252040</v>
      </c>
      <c r="CW81">
        <f t="shared" ca="1" si="21"/>
        <v>498922</v>
      </c>
      <c r="CX81" t="s">
        <v>777</v>
      </c>
      <c r="CY81">
        <v>664.75400000000002</v>
      </c>
      <c r="CZ81" t="s">
        <v>25</v>
      </c>
      <c r="DA81" t="s">
        <v>757</v>
      </c>
      <c r="DB81" t="s">
        <v>27</v>
      </c>
      <c r="DC81">
        <v>0.77581100000000003</v>
      </c>
      <c r="DD81" t="s">
        <v>28</v>
      </c>
      <c r="DE81">
        <v>249935</v>
      </c>
      <c r="DF81" t="s">
        <v>29</v>
      </c>
      <c r="DG81">
        <v>0.14003622400499999</v>
      </c>
      <c r="DH81" t="s">
        <v>30</v>
      </c>
      <c r="DI81">
        <v>35000</v>
      </c>
      <c r="DJ81" t="s">
        <v>923</v>
      </c>
      <c r="DK81">
        <v>35000</v>
      </c>
      <c r="DL81" t="s">
        <v>778</v>
      </c>
      <c r="DM81" t="s">
        <v>2785</v>
      </c>
      <c r="DN81" t="s">
        <v>2786</v>
      </c>
      <c r="DO81" t="s">
        <v>2787</v>
      </c>
      <c r="DP81">
        <v>7.4697E-2</v>
      </c>
      <c r="DQ81">
        <v>61</v>
      </c>
      <c r="DR81">
        <f t="shared" ca="1" si="22"/>
        <v>0.77221700000000004</v>
      </c>
      <c r="DS81">
        <f t="shared" ca="1" si="23"/>
        <v>0.77710000000000001</v>
      </c>
      <c r="DT81">
        <f t="shared" ca="1" si="24"/>
        <v>250827</v>
      </c>
      <c r="DU81">
        <f t="shared" ca="1" si="25"/>
        <v>499771</v>
      </c>
      <c r="DV81" t="s">
        <v>777</v>
      </c>
      <c r="DW81">
        <v>665.45299999999997</v>
      </c>
      <c r="DX81" t="s">
        <v>25</v>
      </c>
      <c r="DY81" t="s">
        <v>757</v>
      </c>
      <c r="DZ81" t="s">
        <v>27</v>
      </c>
      <c r="EA81">
        <v>0.77444299999999999</v>
      </c>
      <c r="EB81" t="s">
        <v>28</v>
      </c>
      <c r="EC81">
        <v>250555</v>
      </c>
      <c r="ED81" t="s">
        <v>29</v>
      </c>
      <c r="EE81">
        <v>0.17960107219499999</v>
      </c>
      <c r="EF81" t="s">
        <v>30</v>
      </c>
      <c r="EG81">
        <v>45000</v>
      </c>
      <c r="EH81" t="s">
        <v>923</v>
      </c>
      <c r="EI81">
        <v>45000</v>
      </c>
      <c r="EJ81" t="s">
        <v>778</v>
      </c>
      <c r="EK81" t="s">
        <v>3372</v>
      </c>
      <c r="EL81" t="s">
        <v>3373</v>
      </c>
      <c r="EM81" t="s">
        <v>3374</v>
      </c>
      <c r="EN81">
        <v>8.3210800000000001E-2</v>
      </c>
      <c r="EO81">
        <v>61</v>
      </c>
      <c r="EP81">
        <f t="shared" ca="1" si="26"/>
        <v>0.76974799999999999</v>
      </c>
      <c r="EQ81">
        <f t="shared" ca="1" si="27"/>
        <v>0.77688699999999999</v>
      </c>
      <c r="ER81">
        <f t="shared" ca="1" si="28"/>
        <v>250506</v>
      </c>
      <c r="ES81">
        <f t="shared" ca="1" si="29"/>
        <v>500313</v>
      </c>
      <c r="ET81" t="s">
        <v>777</v>
      </c>
      <c r="EU81">
        <v>655.77300000000002</v>
      </c>
      <c r="EV81" t="s">
        <v>25</v>
      </c>
      <c r="EW81" t="s">
        <v>757</v>
      </c>
      <c r="EX81" t="s">
        <v>27</v>
      </c>
      <c r="EY81">
        <v>0.78021499999999999</v>
      </c>
      <c r="EZ81" t="s">
        <v>28</v>
      </c>
      <c r="FA81">
        <v>250506</v>
      </c>
      <c r="FB81" t="s">
        <v>29</v>
      </c>
      <c r="FC81">
        <v>0.219555721845</v>
      </c>
      <c r="FD81" t="s">
        <v>30</v>
      </c>
      <c r="FE81">
        <v>55000</v>
      </c>
      <c r="FF81" t="s">
        <v>923</v>
      </c>
      <c r="FG81">
        <v>55000</v>
      </c>
      <c r="FH81" t="s">
        <v>778</v>
      </c>
      <c r="FI81" t="s">
        <v>3958</v>
      </c>
      <c r="FJ81" t="s">
        <v>3959</v>
      </c>
      <c r="FK81" t="s">
        <v>3960</v>
      </c>
      <c r="FL81">
        <v>7.6904399999999998E-2</v>
      </c>
      <c r="FM81">
        <v>61</v>
      </c>
      <c r="FN81">
        <f t="shared" ca="1" si="30"/>
        <v>0.77291900000000002</v>
      </c>
      <c r="FO81">
        <f t="shared" ca="1" si="31"/>
        <v>0.73898299999999995</v>
      </c>
      <c r="FP81">
        <f t="shared" ca="1" si="32"/>
        <v>250281</v>
      </c>
      <c r="FQ81">
        <f t="shared" ca="1" si="33"/>
        <v>477036</v>
      </c>
      <c r="FR81" t="s">
        <v>777</v>
      </c>
      <c r="FS81">
        <v>657.26700000000005</v>
      </c>
      <c r="FT81" t="s">
        <v>25</v>
      </c>
      <c r="FU81" t="s">
        <v>757</v>
      </c>
      <c r="FV81" t="s">
        <v>27</v>
      </c>
      <c r="FW81">
        <v>0.77967900000000001</v>
      </c>
      <c r="FX81" t="s">
        <v>28</v>
      </c>
      <c r="FY81">
        <v>250281</v>
      </c>
      <c r="FZ81" t="s">
        <v>29</v>
      </c>
      <c r="GA81">
        <v>3.9955144649999998E-3</v>
      </c>
      <c r="GB81" t="s">
        <v>30</v>
      </c>
      <c r="GC81">
        <v>1000</v>
      </c>
      <c r="GD81" t="s">
        <v>923</v>
      </c>
      <c r="GE81">
        <v>1000</v>
      </c>
      <c r="GF81" t="s">
        <v>778</v>
      </c>
      <c r="GG81" t="s">
        <v>5137</v>
      </c>
      <c r="GH81" t="s">
        <v>5138</v>
      </c>
      <c r="GI81" t="s">
        <v>5139</v>
      </c>
      <c r="GJ81">
        <v>4.3850899999999998E-2</v>
      </c>
      <c r="GK81">
        <v>61</v>
      </c>
      <c r="GL81">
        <f t="shared" ca="1" si="34"/>
        <v>0.769675</v>
      </c>
      <c r="GM81">
        <f t="shared" ca="1" si="35"/>
        <v>0.77638600000000002</v>
      </c>
      <c r="GN81">
        <f t="shared" ca="1" si="36"/>
        <v>249674</v>
      </c>
      <c r="GO81">
        <f t="shared" ca="1" si="37"/>
        <v>504000</v>
      </c>
      <c r="GP81" t="s">
        <v>777</v>
      </c>
      <c r="GQ81">
        <v>642.10699999999997</v>
      </c>
      <c r="GR81" t="s">
        <v>25</v>
      </c>
      <c r="GS81" t="s">
        <v>757</v>
      </c>
      <c r="GT81" t="s">
        <v>27</v>
      </c>
      <c r="GU81">
        <v>0.78593299999999999</v>
      </c>
      <c r="GV81" t="s">
        <v>28</v>
      </c>
      <c r="GW81">
        <v>252128</v>
      </c>
      <c r="GX81" t="s">
        <v>29</v>
      </c>
      <c r="GY81">
        <v>3.9662348054999998E-2</v>
      </c>
      <c r="GZ81" t="s">
        <v>30</v>
      </c>
      <c r="HA81">
        <v>10000</v>
      </c>
      <c r="HB81" t="s">
        <v>923</v>
      </c>
      <c r="HC81">
        <v>10000</v>
      </c>
      <c r="HD81" t="s">
        <v>778</v>
      </c>
      <c r="HE81" t="s">
        <v>5340</v>
      </c>
      <c r="HF81" t="s">
        <v>5341</v>
      </c>
      <c r="HG81" t="s">
        <v>5342</v>
      </c>
      <c r="HH81">
        <v>7.5107199999999999E-2</v>
      </c>
      <c r="HI81">
        <v>61</v>
      </c>
      <c r="HJ81">
        <f t="shared" ca="1" si="38"/>
        <v>0.77221099999999998</v>
      </c>
      <c r="HK81">
        <f t="shared" ca="1" si="39"/>
        <v>0.77709099999999998</v>
      </c>
      <c r="HL81">
        <f t="shared" ca="1" si="40"/>
        <v>250660</v>
      </c>
      <c r="HM81">
        <f t="shared" ca="1" si="41"/>
        <v>499938</v>
      </c>
      <c r="HN81" t="s">
        <v>777</v>
      </c>
      <c r="HO81">
        <v>661.78899999999999</v>
      </c>
      <c r="HP81" t="s">
        <v>25</v>
      </c>
      <c r="HQ81" t="s">
        <v>757</v>
      </c>
      <c r="HR81" t="s">
        <v>27</v>
      </c>
      <c r="HS81">
        <v>0.77700499999999995</v>
      </c>
      <c r="HT81" t="s">
        <v>28</v>
      </c>
      <c r="HU81">
        <v>250284</v>
      </c>
      <c r="HV81" t="s">
        <v>29</v>
      </c>
      <c r="HW81">
        <v>0.25970527222500001</v>
      </c>
      <c r="HX81" t="s">
        <v>30</v>
      </c>
      <c r="HY81">
        <v>65000</v>
      </c>
      <c r="HZ81" t="s">
        <v>923</v>
      </c>
      <c r="IA81">
        <v>65000</v>
      </c>
      <c r="IB81" t="s">
        <v>778</v>
      </c>
      <c r="IC81" t="s">
        <v>5924</v>
      </c>
      <c r="ID81" t="s">
        <v>5925</v>
      </c>
      <c r="IE81" t="s">
        <v>5926</v>
      </c>
      <c r="IF81">
        <v>8.1514699999999995E-2</v>
      </c>
    </row>
    <row r="82" spans="1:240">
      <c r="A82">
        <v>62</v>
      </c>
      <c r="B82">
        <f t="shared" ca="1" si="2"/>
        <v>0.75360700000000003</v>
      </c>
      <c r="C82">
        <f t="shared" ca="1" si="3"/>
        <v>0.74615100000000001</v>
      </c>
      <c r="D82">
        <f t="shared" ca="1" si="4"/>
        <v>246278</v>
      </c>
      <c r="E82">
        <f t="shared" ca="1" si="5"/>
        <v>508581</v>
      </c>
      <c r="F82" t="s">
        <v>782</v>
      </c>
      <c r="G82">
        <v>319.36200000000002</v>
      </c>
      <c r="H82" t="s">
        <v>25</v>
      </c>
      <c r="I82" t="s">
        <v>36</v>
      </c>
      <c r="J82" t="s">
        <v>27</v>
      </c>
      <c r="K82">
        <v>0.79111299999999996</v>
      </c>
      <c r="L82" t="s">
        <v>28</v>
      </c>
      <c r="M82">
        <v>500312</v>
      </c>
      <c r="N82" t="s">
        <v>29</v>
      </c>
      <c r="O82">
        <v>5.9962631360000003E-3</v>
      </c>
      <c r="P82" t="s">
        <v>30</v>
      </c>
      <c r="Q82">
        <v>3000</v>
      </c>
      <c r="R82" t="s">
        <v>923</v>
      </c>
      <c r="S82">
        <v>3000</v>
      </c>
      <c r="T82" t="s">
        <v>783</v>
      </c>
      <c r="U82" t="s">
        <v>4547</v>
      </c>
      <c r="V82" t="s">
        <v>4548</v>
      </c>
      <c r="W82" t="s">
        <v>4549</v>
      </c>
      <c r="X82">
        <v>7.3194200000000001E-2</v>
      </c>
      <c r="Y82">
        <f t="shared" si="42"/>
        <v>62</v>
      </c>
      <c r="Z82">
        <f t="shared" ca="1" si="6"/>
        <v>0.76039900000000005</v>
      </c>
      <c r="AA82">
        <f t="shared" ca="1" si="7"/>
        <v>0.75521199999999999</v>
      </c>
      <c r="AB82">
        <f t="shared" ca="1" si="8"/>
        <v>250283</v>
      </c>
      <c r="AC82">
        <f t="shared" ca="1" si="9"/>
        <v>505241</v>
      </c>
      <c r="AD82" t="s">
        <v>782</v>
      </c>
      <c r="AE82">
        <v>333.63299999999998</v>
      </c>
      <c r="AF82" t="s">
        <v>25</v>
      </c>
      <c r="AG82" t="s">
        <v>36</v>
      </c>
      <c r="AH82" t="s">
        <v>27</v>
      </c>
      <c r="AI82">
        <v>0.78152100000000002</v>
      </c>
      <c r="AJ82" t="s">
        <v>28</v>
      </c>
      <c r="AK82">
        <v>490737</v>
      </c>
      <c r="AL82" t="s">
        <v>29</v>
      </c>
      <c r="AM82">
        <v>1.0188757288E-2</v>
      </c>
      <c r="AN82" t="s">
        <v>30</v>
      </c>
      <c r="AO82">
        <v>5000</v>
      </c>
      <c r="AP82" t="s">
        <v>923</v>
      </c>
      <c r="AQ82">
        <v>5000</v>
      </c>
      <c r="AR82" t="s">
        <v>783</v>
      </c>
      <c r="AS82" t="s">
        <v>1017</v>
      </c>
      <c r="AT82" t="s">
        <v>1018</v>
      </c>
      <c r="AU82" t="s">
        <v>1019</v>
      </c>
      <c r="AV82">
        <v>7.4870999999999993E-2</v>
      </c>
      <c r="AW82">
        <f t="shared" si="43"/>
        <v>62</v>
      </c>
      <c r="AX82">
        <f t="shared" ca="1" si="10"/>
        <v>0.77265899999999998</v>
      </c>
      <c r="AY82">
        <f t="shared" ca="1" si="11"/>
        <v>0.77309600000000001</v>
      </c>
      <c r="AZ82">
        <f t="shared" ca="1" si="12"/>
        <v>249472</v>
      </c>
      <c r="BA82">
        <f t="shared" ca="1" si="13"/>
        <v>503588</v>
      </c>
      <c r="BB82" t="s">
        <v>782</v>
      </c>
      <c r="BC82">
        <v>330.91300000000001</v>
      </c>
      <c r="BD82" t="s">
        <v>25</v>
      </c>
      <c r="BE82" t="s">
        <v>36</v>
      </c>
      <c r="BF82" t="s">
        <v>27</v>
      </c>
      <c r="BG82">
        <v>0.778443</v>
      </c>
      <c r="BH82" t="s">
        <v>28</v>
      </c>
      <c r="BI82">
        <v>498691</v>
      </c>
      <c r="BJ82" t="s">
        <v>29</v>
      </c>
      <c r="BK82">
        <v>3.0078733544000001E-2</v>
      </c>
      <c r="BL82" t="s">
        <v>30</v>
      </c>
      <c r="BM82">
        <v>15000</v>
      </c>
      <c r="BN82" t="s">
        <v>923</v>
      </c>
      <c r="BO82">
        <v>15000</v>
      </c>
      <c r="BP82" t="s">
        <v>783</v>
      </c>
      <c r="BQ82" t="s">
        <v>1614</v>
      </c>
      <c r="BR82" t="s">
        <v>1615</v>
      </c>
      <c r="BS82" t="s">
        <v>1616</v>
      </c>
      <c r="BT82">
        <v>8.6438100000000004E-2</v>
      </c>
      <c r="BU82">
        <f t="shared" si="44"/>
        <v>62</v>
      </c>
      <c r="BV82">
        <f t="shared" ca="1" si="14"/>
        <v>0.77058700000000002</v>
      </c>
      <c r="BW82">
        <f t="shared" ca="1" si="15"/>
        <v>0.76917000000000002</v>
      </c>
      <c r="BX82">
        <f t="shared" ca="1" si="16"/>
        <v>250773</v>
      </c>
      <c r="BY82">
        <f t="shared" ca="1" si="17"/>
        <v>500313</v>
      </c>
      <c r="BZ82" t="s">
        <v>782</v>
      </c>
      <c r="CA82">
        <v>322.44499999999999</v>
      </c>
      <c r="CB82" t="s">
        <v>25</v>
      </c>
      <c r="CC82" t="s">
        <v>36</v>
      </c>
      <c r="CD82" t="s">
        <v>27</v>
      </c>
      <c r="CE82">
        <v>0.78808800000000001</v>
      </c>
      <c r="CF82" t="s">
        <v>28</v>
      </c>
      <c r="CG82">
        <v>499339</v>
      </c>
      <c r="CH82" t="s">
        <v>29</v>
      </c>
      <c r="CI82">
        <v>5.0066201663999998E-2</v>
      </c>
      <c r="CJ82" t="s">
        <v>30</v>
      </c>
      <c r="CK82">
        <v>25000</v>
      </c>
      <c r="CL82" t="s">
        <v>923</v>
      </c>
      <c r="CM82">
        <v>25000</v>
      </c>
      <c r="CN82" t="s">
        <v>783</v>
      </c>
      <c r="CO82" t="s">
        <v>2194</v>
      </c>
      <c r="CP82" t="s">
        <v>2195</v>
      </c>
      <c r="CQ82" t="s">
        <v>2196</v>
      </c>
      <c r="CR82">
        <v>7.2180300000000003E-2</v>
      </c>
      <c r="CS82">
        <f t="shared" si="47"/>
        <v>62</v>
      </c>
      <c r="CT82">
        <f t="shared" ca="1" si="18"/>
        <v>0.77492300000000003</v>
      </c>
      <c r="CU82">
        <f t="shared" ca="1" si="19"/>
        <v>0.77258599999999999</v>
      </c>
      <c r="CV82">
        <f t="shared" ca="1" si="20"/>
        <v>249935</v>
      </c>
      <c r="CW82">
        <f t="shared" ca="1" si="21"/>
        <v>501012</v>
      </c>
      <c r="CX82" t="s">
        <v>782</v>
      </c>
      <c r="CY82">
        <v>326.46300000000002</v>
      </c>
      <c r="CZ82" t="s">
        <v>25</v>
      </c>
      <c r="DA82" t="s">
        <v>36</v>
      </c>
      <c r="DB82" t="s">
        <v>27</v>
      </c>
      <c r="DC82">
        <v>0.78245900000000002</v>
      </c>
      <c r="DD82" t="s">
        <v>28</v>
      </c>
      <c r="DE82">
        <v>500313</v>
      </c>
      <c r="DF82" t="s">
        <v>29</v>
      </c>
      <c r="DG82">
        <v>6.9956173920000003E-2</v>
      </c>
      <c r="DH82" t="s">
        <v>30</v>
      </c>
      <c r="DI82">
        <v>35000</v>
      </c>
      <c r="DJ82" t="s">
        <v>923</v>
      </c>
      <c r="DK82">
        <v>35000</v>
      </c>
      <c r="DL82" t="s">
        <v>783</v>
      </c>
      <c r="DM82" t="s">
        <v>2788</v>
      </c>
      <c r="DN82" t="s">
        <v>2789</v>
      </c>
      <c r="DO82" t="s">
        <v>2790</v>
      </c>
      <c r="DP82">
        <v>7.8771400000000005E-2</v>
      </c>
      <c r="DQ82">
        <v>62</v>
      </c>
      <c r="DR82">
        <f t="shared" ca="1" si="22"/>
        <v>0.77998999999999996</v>
      </c>
      <c r="DS82">
        <f t="shared" ca="1" si="23"/>
        <v>0.77589300000000005</v>
      </c>
      <c r="DT82">
        <f t="shared" ca="1" si="24"/>
        <v>250827</v>
      </c>
      <c r="DU82">
        <f t="shared" ca="1" si="25"/>
        <v>500313</v>
      </c>
      <c r="DV82" t="s">
        <v>782</v>
      </c>
      <c r="DW82">
        <v>329.51400000000001</v>
      </c>
      <c r="DX82" t="s">
        <v>25</v>
      </c>
      <c r="DY82" t="s">
        <v>36</v>
      </c>
      <c r="DZ82" t="s">
        <v>27</v>
      </c>
      <c r="EA82">
        <v>0.77967200000000003</v>
      </c>
      <c r="EB82" t="s">
        <v>28</v>
      </c>
      <c r="EC82">
        <v>499231</v>
      </c>
      <c r="ED82" t="s">
        <v>29</v>
      </c>
      <c r="EE82">
        <v>9.0138645768E-2</v>
      </c>
      <c r="EF82" t="s">
        <v>30</v>
      </c>
      <c r="EG82">
        <v>45000</v>
      </c>
      <c r="EH82" t="s">
        <v>923</v>
      </c>
      <c r="EI82">
        <v>45000</v>
      </c>
      <c r="EJ82" t="s">
        <v>783</v>
      </c>
      <c r="EK82" t="s">
        <v>3375</v>
      </c>
      <c r="EL82" t="s">
        <v>3376</v>
      </c>
      <c r="EM82" t="s">
        <v>3377</v>
      </c>
      <c r="EN82">
        <v>7.7556299999999995E-2</v>
      </c>
      <c r="EO82">
        <v>62</v>
      </c>
      <c r="EP82">
        <f t="shared" ca="1" si="26"/>
        <v>0.778891</v>
      </c>
      <c r="EQ82">
        <f t="shared" ca="1" si="27"/>
        <v>0.77806600000000004</v>
      </c>
      <c r="ER82">
        <f t="shared" ca="1" si="28"/>
        <v>250284</v>
      </c>
      <c r="ES82">
        <f t="shared" ca="1" si="29"/>
        <v>501202</v>
      </c>
      <c r="ET82" t="s">
        <v>782</v>
      </c>
      <c r="EU82">
        <v>326.91300000000001</v>
      </c>
      <c r="EV82" t="s">
        <v>25</v>
      </c>
      <c r="EW82" t="s">
        <v>36</v>
      </c>
      <c r="EX82" t="s">
        <v>27</v>
      </c>
      <c r="EY82">
        <v>0.78192099999999998</v>
      </c>
      <c r="EZ82" t="s">
        <v>28</v>
      </c>
      <c r="FA82">
        <v>500313</v>
      </c>
      <c r="FB82" t="s">
        <v>29</v>
      </c>
      <c r="FC82">
        <v>0.10993111815999999</v>
      </c>
      <c r="FD82" t="s">
        <v>30</v>
      </c>
      <c r="FE82">
        <v>55000</v>
      </c>
      <c r="FF82" t="s">
        <v>923</v>
      </c>
      <c r="FG82">
        <v>55000</v>
      </c>
      <c r="FH82" t="s">
        <v>783</v>
      </c>
      <c r="FI82" t="s">
        <v>3961</v>
      </c>
      <c r="FJ82" t="s">
        <v>3962</v>
      </c>
      <c r="FK82" t="s">
        <v>3963</v>
      </c>
      <c r="FL82">
        <v>7.5804099999999999E-2</v>
      </c>
      <c r="FM82">
        <v>62</v>
      </c>
      <c r="FN82">
        <f t="shared" ca="1" si="30"/>
        <v>0.73100500000000002</v>
      </c>
      <c r="FO82">
        <f t="shared" ca="1" si="31"/>
        <v>0.77332299999999998</v>
      </c>
      <c r="FP82">
        <f t="shared" ca="1" si="32"/>
        <v>250281</v>
      </c>
      <c r="FQ82">
        <f t="shared" ca="1" si="33"/>
        <v>500309</v>
      </c>
      <c r="FR82" t="s">
        <v>782</v>
      </c>
      <c r="FS82">
        <v>329.21899999999999</v>
      </c>
      <c r="FT82" t="s">
        <v>25</v>
      </c>
      <c r="FU82" t="s">
        <v>36</v>
      </c>
      <c r="FV82" t="s">
        <v>27</v>
      </c>
      <c r="FW82">
        <v>0.77918200000000004</v>
      </c>
      <c r="FX82" t="s">
        <v>28</v>
      </c>
      <c r="FY82">
        <v>500308</v>
      </c>
      <c r="FZ82" t="s">
        <v>29</v>
      </c>
      <c r="GA82">
        <v>1.9987687119999999E-3</v>
      </c>
      <c r="GB82" t="s">
        <v>30</v>
      </c>
      <c r="GC82">
        <v>1000</v>
      </c>
      <c r="GD82" t="s">
        <v>923</v>
      </c>
      <c r="GE82">
        <v>1000</v>
      </c>
      <c r="GF82" t="s">
        <v>783</v>
      </c>
      <c r="GG82" t="s">
        <v>5140</v>
      </c>
      <c r="GH82" t="s">
        <v>5141</v>
      </c>
      <c r="GI82" t="s">
        <v>5142</v>
      </c>
      <c r="GJ82">
        <v>0.117643</v>
      </c>
      <c r="GK82">
        <v>62</v>
      </c>
      <c r="GL82">
        <f t="shared" ca="1" si="34"/>
        <v>0.77280899999999997</v>
      </c>
      <c r="GM82">
        <f t="shared" ca="1" si="35"/>
        <v>0.77235200000000004</v>
      </c>
      <c r="GN82">
        <f t="shared" ca="1" si="36"/>
        <v>250895</v>
      </c>
      <c r="GO82">
        <f t="shared" ca="1" si="37"/>
        <v>496679</v>
      </c>
      <c r="GP82" t="s">
        <v>782</v>
      </c>
      <c r="GQ82">
        <v>341.02199999999999</v>
      </c>
      <c r="GR82" t="s">
        <v>25</v>
      </c>
      <c r="GS82" t="s">
        <v>36</v>
      </c>
      <c r="GT82" t="s">
        <v>27</v>
      </c>
      <c r="GU82">
        <v>0.77022900000000005</v>
      </c>
      <c r="GV82" t="s">
        <v>28</v>
      </c>
      <c r="GW82">
        <v>494285</v>
      </c>
      <c r="GX82" t="s">
        <v>29</v>
      </c>
      <c r="GY82">
        <v>2.023124728E-2</v>
      </c>
      <c r="GZ82" t="s">
        <v>30</v>
      </c>
      <c r="HA82">
        <v>10000</v>
      </c>
      <c r="HB82" t="s">
        <v>923</v>
      </c>
      <c r="HC82">
        <v>10000</v>
      </c>
      <c r="HD82" t="s">
        <v>783</v>
      </c>
      <c r="HE82" t="s">
        <v>5343</v>
      </c>
      <c r="HF82" t="s">
        <v>5344</v>
      </c>
      <c r="HG82" t="s">
        <v>5345</v>
      </c>
      <c r="HH82">
        <v>9.6253599999999995E-2</v>
      </c>
      <c r="HI82">
        <v>62</v>
      </c>
      <c r="HJ82">
        <f t="shared" ca="1" si="38"/>
        <v>0.77539899999999995</v>
      </c>
      <c r="HK82">
        <f t="shared" ca="1" si="39"/>
        <v>0.77760300000000004</v>
      </c>
      <c r="HL82">
        <f t="shared" ca="1" si="40"/>
        <v>250848</v>
      </c>
      <c r="HM82">
        <f t="shared" ca="1" si="41"/>
        <v>501442</v>
      </c>
      <c r="HN82" t="s">
        <v>782</v>
      </c>
      <c r="HO82">
        <v>326.36599999999999</v>
      </c>
      <c r="HP82" t="s">
        <v>25</v>
      </c>
      <c r="HQ82" t="s">
        <v>36</v>
      </c>
      <c r="HR82" t="s">
        <v>27</v>
      </c>
      <c r="HS82">
        <v>0.78198800000000002</v>
      </c>
      <c r="HT82" t="s">
        <v>28</v>
      </c>
      <c r="HU82">
        <v>501065</v>
      </c>
      <c r="HV82" t="s">
        <v>29</v>
      </c>
      <c r="HW82">
        <v>0.129723590552</v>
      </c>
      <c r="HX82" t="s">
        <v>30</v>
      </c>
      <c r="HY82">
        <v>65000</v>
      </c>
      <c r="HZ82" t="s">
        <v>923</v>
      </c>
      <c r="IA82">
        <v>65000</v>
      </c>
      <c r="IB82" t="s">
        <v>783</v>
      </c>
      <c r="IC82" t="s">
        <v>5927</v>
      </c>
      <c r="ID82" t="s">
        <v>5928</v>
      </c>
      <c r="IE82" t="s">
        <v>5929</v>
      </c>
      <c r="IF82">
        <v>7.6911800000000002E-2</v>
      </c>
    </row>
    <row r="83" spans="1:240">
      <c r="A83">
        <v>63</v>
      </c>
      <c r="B83">
        <f t="shared" ca="1" si="2"/>
        <v>0.78439000000000003</v>
      </c>
      <c r="C83">
        <f t="shared" ca="1" si="3"/>
        <v>0.78424099999999997</v>
      </c>
      <c r="D83">
        <f t="shared" ca="1" si="4"/>
        <v>250283</v>
      </c>
      <c r="E83">
        <f t="shared" ca="1" si="5"/>
        <v>500312</v>
      </c>
      <c r="F83" t="s">
        <v>787</v>
      </c>
      <c r="G83">
        <v>680.22900000000004</v>
      </c>
      <c r="H83" t="s">
        <v>25</v>
      </c>
      <c r="I83" t="s">
        <v>757</v>
      </c>
      <c r="J83" t="s">
        <v>27</v>
      </c>
      <c r="K83">
        <v>0.76640299999999995</v>
      </c>
      <c r="L83" t="s">
        <v>28</v>
      </c>
      <c r="M83">
        <v>250283</v>
      </c>
      <c r="N83" t="s">
        <v>29</v>
      </c>
      <c r="O83">
        <v>1.1986444395E-2</v>
      </c>
      <c r="P83" t="s">
        <v>30</v>
      </c>
      <c r="Q83">
        <v>3000</v>
      </c>
      <c r="R83" t="s">
        <v>923</v>
      </c>
      <c r="S83">
        <v>3000</v>
      </c>
      <c r="T83" t="s">
        <v>788</v>
      </c>
      <c r="U83" t="s">
        <v>4544</v>
      </c>
      <c r="V83" t="s">
        <v>4545</v>
      </c>
      <c r="W83" t="s">
        <v>4546</v>
      </c>
      <c r="X83">
        <v>8.7255700000000005E-2</v>
      </c>
      <c r="Y83">
        <f t="shared" si="42"/>
        <v>63</v>
      </c>
      <c r="Z83">
        <f t="shared" ca="1" si="6"/>
        <v>0.77787200000000001</v>
      </c>
      <c r="AA83">
        <f t="shared" ca="1" si="7"/>
        <v>0.76686399999999999</v>
      </c>
      <c r="AB83">
        <f t="shared" ca="1" si="8"/>
        <v>245493</v>
      </c>
      <c r="AC83">
        <f t="shared" ca="1" si="9"/>
        <v>500312</v>
      </c>
      <c r="AD83" t="s">
        <v>787</v>
      </c>
      <c r="AE83">
        <v>675.625</v>
      </c>
      <c r="AF83" t="s">
        <v>25</v>
      </c>
      <c r="AG83" t="s">
        <v>757</v>
      </c>
      <c r="AH83" t="s">
        <v>27</v>
      </c>
      <c r="AI83">
        <v>0.77275099999999997</v>
      </c>
      <c r="AJ83" t="s">
        <v>28</v>
      </c>
      <c r="AK83">
        <v>247865</v>
      </c>
      <c r="AL83" t="s">
        <v>29</v>
      </c>
      <c r="AM83">
        <v>2.0172275055000001E-2</v>
      </c>
      <c r="AN83" t="s">
        <v>30</v>
      </c>
      <c r="AO83">
        <v>5000</v>
      </c>
      <c r="AP83" t="s">
        <v>923</v>
      </c>
      <c r="AQ83">
        <v>5000</v>
      </c>
      <c r="AR83" t="s">
        <v>788</v>
      </c>
      <c r="AS83" t="s">
        <v>1014</v>
      </c>
      <c r="AT83" t="s">
        <v>1015</v>
      </c>
      <c r="AU83" t="s">
        <v>1016</v>
      </c>
      <c r="AV83">
        <v>6.3882499999999995E-2</v>
      </c>
      <c r="AW83">
        <f t="shared" si="43"/>
        <v>63</v>
      </c>
      <c r="AX83">
        <f t="shared" ca="1" si="10"/>
        <v>0.76765700000000003</v>
      </c>
      <c r="AY83">
        <f t="shared" ca="1" si="11"/>
        <v>0.77534899999999995</v>
      </c>
      <c r="AZ83">
        <f t="shared" ca="1" si="12"/>
        <v>251922</v>
      </c>
      <c r="BA83">
        <f t="shared" ca="1" si="13"/>
        <v>498691</v>
      </c>
      <c r="BB83" t="s">
        <v>787</v>
      </c>
      <c r="BC83">
        <v>654.70899999999995</v>
      </c>
      <c r="BD83" t="s">
        <v>25</v>
      </c>
      <c r="BE83" t="s">
        <v>757</v>
      </c>
      <c r="BF83" t="s">
        <v>27</v>
      </c>
      <c r="BG83">
        <v>0.77865099999999998</v>
      </c>
      <c r="BH83" t="s">
        <v>28</v>
      </c>
      <c r="BI83">
        <v>251922</v>
      </c>
      <c r="BJ83" t="s">
        <v>29</v>
      </c>
      <c r="BK83">
        <v>5.9542222515E-2</v>
      </c>
      <c r="BL83" t="s">
        <v>30</v>
      </c>
      <c r="BM83">
        <v>15000</v>
      </c>
      <c r="BN83" t="s">
        <v>923</v>
      </c>
      <c r="BO83">
        <v>15000</v>
      </c>
      <c r="BP83" t="s">
        <v>788</v>
      </c>
      <c r="BQ83" t="s">
        <v>1611</v>
      </c>
      <c r="BR83" t="s">
        <v>1612</v>
      </c>
      <c r="BS83" t="s">
        <v>1613</v>
      </c>
      <c r="BT83">
        <v>8.1140699999999996E-2</v>
      </c>
      <c r="BU83">
        <f t="shared" si="44"/>
        <v>63</v>
      </c>
      <c r="BV83">
        <f t="shared" ca="1" si="14"/>
        <v>0.78806699999999996</v>
      </c>
      <c r="BW83">
        <f t="shared" ca="1" si="15"/>
        <v>0.77602300000000002</v>
      </c>
      <c r="BX83">
        <f t="shared" ca="1" si="16"/>
        <v>248345</v>
      </c>
      <c r="BY83">
        <f t="shared" ca="1" si="17"/>
        <v>496439</v>
      </c>
      <c r="BZ83" t="s">
        <v>787</v>
      </c>
      <c r="CA83">
        <v>659.86300000000006</v>
      </c>
      <c r="CB83" t="s">
        <v>25</v>
      </c>
      <c r="CC83" t="s">
        <v>757</v>
      </c>
      <c r="CD83" t="s">
        <v>27</v>
      </c>
      <c r="CE83">
        <v>0.77965499999999999</v>
      </c>
      <c r="CF83" t="s">
        <v>28</v>
      </c>
      <c r="CG83">
        <v>249311</v>
      </c>
      <c r="CH83" t="s">
        <v>29</v>
      </c>
      <c r="CI83">
        <v>0.100276475085</v>
      </c>
      <c r="CJ83" t="s">
        <v>30</v>
      </c>
      <c r="CK83">
        <v>25000</v>
      </c>
      <c r="CL83" t="s">
        <v>923</v>
      </c>
      <c r="CM83">
        <v>25000</v>
      </c>
      <c r="CN83" t="s">
        <v>788</v>
      </c>
      <c r="CO83" t="s">
        <v>2191</v>
      </c>
      <c r="CP83" t="s">
        <v>2192</v>
      </c>
      <c r="CQ83" t="s">
        <v>2193</v>
      </c>
      <c r="CR83">
        <v>7.9138799999999995E-2</v>
      </c>
      <c r="CS83">
        <f t="shared" si="47"/>
        <v>63</v>
      </c>
      <c r="CT83">
        <f t="shared" ca="1" si="18"/>
        <v>0.78031300000000003</v>
      </c>
      <c r="CU83">
        <f t="shared" ca="1" si="19"/>
        <v>0.77635699999999996</v>
      </c>
      <c r="CV83">
        <f t="shared" ca="1" si="20"/>
        <v>249588</v>
      </c>
      <c r="CW83">
        <f t="shared" ca="1" si="21"/>
        <v>497540</v>
      </c>
      <c r="CX83" t="s">
        <v>787</v>
      </c>
      <c r="CY83">
        <v>664.75400000000002</v>
      </c>
      <c r="CZ83" t="s">
        <v>25</v>
      </c>
      <c r="DA83" t="s">
        <v>757</v>
      </c>
      <c r="DB83" t="s">
        <v>27</v>
      </c>
      <c r="DC83">
        <v>0.77581100000000003</v>
      </c>
      <c r="DD83" t="s">
        <v>28</v>
      </c>
      <c r="DE83">
        <v>249935</v>
      </c>
      <c r="DF83" t="s">
        <v>29</v>
      </c>
      <c r="DG83">
        <v>0.14003622400499999</v>
      </c>
      <c r="DH83" t="s">
        <v>30</v>
      </c>
      <c r="DI83">
        <v>35000</v>
      </c>
      <c r="DJ83" t="s">
        <v>923</v>
      </c>
      <c r="DK83">
        <v>35000</v>
      </c>
      <c r="DL83" t="s">
        <v>788</v>
      </c>
      <c r="DM83" t="s">
        <v>2785</v>
      </c>
      <c r="DN83" t="s">
        <v>2786</v>
      </c>
      <c r="DO83" t="s">
        <v>2787</v>
      </c>
      <c r="DP83">
        <v>7.4697E-2</v>
      </c>
      <c r="DQ83">
        <v>63</v>
      </c>
      <c r="DR83">
        <f t="shared" ca="1" si="22"/>
        <v>0.78632000000000002</v>
      </c>
      <c r="DS83">
        <f t="shared" ca="1" si="23"/>
        <v>0.77836300000000003</v>
      </c>
      <c r="DT83">
        <f t="shared" ca="1" si="24"/>
        <v>249472</v>
      </c>
      <c r="DU83">
        <f t="shared" ca="1" si="25"/>
        <v>497080</v>
      </c>
      <c r="DV83" t="s">
        <v>787</v>
      </c>
      <c r="DW83">
        <v>665.45299999999997</v>
      </c>
      <c r="DX83" t="s">
        <v>25</v>
      </c>
      <c r="DY83" t="s">
        <v>757</v>
      </c>
      <c r="DZ83" t="s">
        <v>27</v>
      </c>
      <c r="EA83">
        <v>0.77444299999999999</v>
      </c>
      <c r="EB83" t="s">
        <v>28</v>
      </c>
      <c r="EC83">
        <v>250555</v>
      </c>
      <c r="ED83" t="s">
        <v>29</v>
      </c>
      <c r="EE83">
        <v>0.17960107219499999</v>
      </c>
      <c r="EF83" t="s">
        <v>30</v>
      </c>
      <c r="EG83">
        <v>45000</v>
      </c>
      <c r="EH83" t="s">
        <v>923</v>
      </c>
      <c r="EI83">
        <v>45000</v>
      </c>
      <c r="EJ83" t="s">
        <v>788</v>
      </c>
      <c r="EK83" t="s">
        <v>3372</v>
      </c>
      <c r="EL83" t="s">
        <v>3373</v>
      </c>
      <c r="EM83" t="s">
        <v>3374</v>
      </c>
      <c r="EN83">
        <v>8.3210800000000001E-2</v>
      </c>
      <c r="EO83">
        <v>63</v>
      </c>
      <c r="EP83">
        <f t="shared" ca="1" si="26"/>
        <v>0.78501399999999999</v>
      </c>
      <c r="EQ83">
        <f t="shared" ca="1" si="27"/>
        <v>0.77829099999999996</v>
      </c>
      <c r="ER83">
        <f t="shared" ca="1" si="28"/>
        <v>249841</v>
      </c>
      <c r="ES83">
        <f t="shared" ca="1" si="29"/>
        <v>498104</v>
      </c>
      <c r="ET83" t="s">
        <v>787</v>
      </c>
      <c r="EU83">
        <v>655.77300000000002</v>
      </c>
      <c r="EV83" t="s">
        <v>25</v>
      </c>
      <c r="EW83" t="s">
        <v>757</v>
      </c>
      <c r="EX83" t="s">
        <v>27</v>
      </c>
      <c r="EY83">
        <v>0.78021499999999999</v>
      </c>
      <c r="EZ83" t="s">
        <v>28</v>
      </c>
      <c r="FA83">
        <v>250506</v>
      </c>
      <c r="FB83" t="s">
        <v>29</v>
      </c>
      <c r="FC83">
        <v>0.219555721845</v>
      </c>
      <c r="FD83" t="s">
        <v>30</v>
      </c>
      <c r="FE83">
        <v>55000</v>
      </c>
      <c r="FF83" t="s">
        <v>923</v>
      </c>
      <c r="FG83">
        <v>55000</v>
      </c>
      <c r="FH83" t="s">
        <v>788</v>
      </c>
      <c r="FI83" t="s">
        <v>3958</v>
      </c>
      <c r="FJ83" t="s">
        <v>3959</v>
      </c>
      <c r="FK83" t="s">
        <v>3960</v>
      </c>
      <c r="FL83">
        <v>7.6904399999999998E-2</v>
      </c>
      <c r="FM83">
        <v>63</v>
      </c>
      <c r="FN83">
        <f t="shared" ca="1" si="30"/>
        <v>0.79385300000000003</v>
      </c>
      <c r="FO83">
        <f t="shared" ca="1" si="31"/>
        <v>0.72942799999999997</v>
      </c>
      <c r="FP83">
        <f t="shared" ca="1" si="32"/>
        <v>250281</v>
      </c>
      <c r="FQ83">
        <f t="shared" ca="1" si="33"/>
        <v>500310</v>
      </c>
      <c r="FR83" t="s">
        <v>787</v>
      </c>
      <c r="FS83">
        <v>657.26700000000005</v>
      </c>
      <c r="FT83" t="s">
        <v>25</v>
      </c>
      <c r="FU83" t="s">
        <v>757</v>
      </c>
      <c r="FV83" t="s">
        <v>27</v>
      </c>
      <c r="FW83">
        <v>0.77967900000000001</v>
      </c>
      <c r="FX83" t="s">
        <v>28</v>
      </c>
      <c r="FY83">
        <v>250281</v>
      </c>
      <c r="FZ83" t="s">
        <v>29</v>
      </c>
      <c r="GA83">
        <v>3.9955144649999998E-3</v>
      </c>
      <c r="GB83" t="s">
        <v>30</v>
      </c>
      <c r="GC83">
        <v>1000</v>
      </c>
      <c r="GD83" t="s">
        <v>923</v>
      </c>
      <c r="GE83">
        <v>1000</v>
      </c>
      <c r="GF83" t="s">
        <v>788</v>
      </c>
      <c r="GG83" t="s">
        <v>5137</v>
      </c>
      <c r="GH83" t="s">
        <v>5138</v>
      </c>
      <c r="GI83" t="s">
        <v>5139</v>
      </c>
      <c r="GJ83">
        <v>4.3850899999999998E-2</v>
      </c>
      <c r="GK83">
        <v>63</v>
      </c>
      <c r="GL83">
        <f t="shared" ca="1" si="34"/>
        <v>0.76874600000000004</v>
      </c>
      <c r="GM83">
        <f t="shared" ca="1" si="35"/>
        <v>0.78424899999999997</v>
      </c>
      <c r="GN83">
        <f t="shared" ca="1" si="36"/>
        <v>249674</v>
      </c>
      <c r="GO83">
        <f t="shared" ca="1" si="37"/>
        <v>496678</v>
      </c>
      <c r="GP83" t="s">
        <v>787</v>
      </c>
      <c r="GQ83">
        <v>642.10699999999997</v>
      </c>
      <c r="GR83" t="s">
        <v>25</v>
      </c>
      <c r="GS83" t="s">
        <v>757</v>
      </c>
      <c r="GT83" t="s">
        <v>27</v>
      </c>
      <c r="GU83">
        <v>0.78593299999999999</v>
      </c>
      <c r="GV83" t="s">
        <v>28</v>
      </c>
      <c r="GW83">
        <v>252128</v>
      </c>
      <c r="GX83" t="s">
        <v>29</v>
      </c>
      <c r="GY83">
        <v>3.9662348054999998E-2</v>
      </c>
      <c r="GZ83" t="s">
        <v>30</v>
      </c>
      <c r="HA83">
        <v>10000</v>
      </c>
      <c r="HB83" t="s">
        <v>923</v>
      </c>
      <c r="HC83">
        <v>10000</v>
      </c>
      <c r="HD83" t="s">
        <v>788</v>
      </c>
      <c r="HE83" t="s">
        <v>5340</v>
      </c>
      <c r="HF83" t="s">
        <v>5341</v>
      </c>
      <c r="HG83" t="s">
        <v>5342</v>
      </c>
      <c r="HH83">
        <v>7.5107199999999999E-2</v>
      </c>
      <c r="HI83">
        <v>63</v>
      </c>
      <c r="HJ83">
        <f t="shared" ca="1" si="38"/>
        <v>0.77668199999999998</v>
      </c>
      <c r="HK83">
        <f t="shared" ca="1" si="39"/>
        <v>0.77593100000000004</v>
      </c>
      <c r="HL83">
        <f t="shared" ca="1" si="40"/>
        <v>248976</v>
      </c>
      <c r="HM83">
        <f t="shared" ca="1" si="41"/>
        <v>498071</v>
      </c>
      <c r="HN83" t="s">
        <v>787</v>
      </c>
      <c r="HO83">
        <v>661.78899999999999</v>
      </c>
      <c r="HP83" t="s">
        <v>25</v>
      </c>
      <c r="HQ83" t="s">
        <v>757</v>
      </c>
      <c r="HR83" t="s">
        <v>27</v>
      </c>
      <c r="HS83">
        <v>0.77700499999999995</v>
      </c>
      <c r="HT83" t="s">
        <v>28</v>
      </c>
      <c r="HU83">
        <v>250284</v>
      </c>
      <c r="HV83" t="s">
        <v>29</v>
      </c>
      <c r="HW83">
        <v>0.25970527222500001</v>
      </c>
      <c r="HX83" t="s">
        <v>30</v>
      </c>
      <c r="HY83">
        <v>65000</v>
      </c>
      <c r="HZ83" t="s">
        <v>923</v>
      </c>
      <c r="IA83">
        <v>65000</v>
      </c>
      <c r="IB83" t="s">
        <v>788</v>
      </c>
      <c r="IC83" t="s">
        <v>5924</v>
      </c>
      <c r="ID83" t="s">
        <v>5925</v>
      </c>
      <c r="IE83" t="s">
        <v>5926</v>
      </c>
      <c r="IF83">
        <v>8.1514699999999995E-2</v>
      </c>
    </row>
    <row r="84" spans="1:240">
      <c r="A84">
        <v>64</v>
      </c>
      <c r="B84">
        <f t="shared" ca="1" si="2"/>
        <v>0.79542500000000005</v>
      </c>
      <c r="C84">
        <f t="shared" ca="1" si="3"/>
        <v>0.77934499999999995</v>
      </c>
      <c r="D84">
        <f t="shared" ca="1" si="4"/>
        <v>254420</v>
      </c>
      <c r="E84">
        <f t="shared" ca="1" si="5"/>
        <v>500311</v>
      </c>
      <c r="F84" t="s">
        <v>787</v>
      </c>
      <c r="G84">
        <v>319.36200000000002</v>
      </c>
      <c r="H84" t="s">
        <v>25</v>
      </c>
      <c r="I84" t="s">
        <v>36</v>
      </c>
      <c r="J84" t="s">
        <v>27</v>
      </c>
      <c r="K84">
        <v>0.79111299999999996</v>
      </c>
      <c r="L84" t="s">
        <v>28</v>
      </c>
      <c r="M84">
        <v>500312</v>
      </c>
      <c r="N84" t="s">
        <v>29</v>
      </c>
      <c r="O84">
        <v>5.9962631360000003E-3</v>
      </c>
      <c r="P84" t="s">
        <v>30</v>
      </c>
      <c r="Q84">
        <v>3000</v>
      </c>
      <c r="R84" t="s">
        <v>923</v>
      </c>
      <c r="S84">
        <v>3000</v>
      </c>
      <c r="T84" t="s">
        <v>783</v>
      </c>
      <c r="U84" t="s">
        <v>4547</v>
      </c>
      <c r="V84" t="s">
        <v>4548</v>
      </c>
      <c r="W84" t="s">
        <v>4549</v>
      </c>
      <c r="X84">
        <v>7.3194200000000001E-2</v>
      </c>
      <c r="Y84">
        <f t="shared" si="42"/>
        <v>64</v>
      </c>
      <c r="Z84">
        <f t="shared" ca="1" si="6"/>
        <v>0.77689299999999994</v>
      </c>
      <c r="AA84">
        <f t="shared" ca="1" si="7"/>
        <v>0.78282499999999999</v>
      </c>
      <c r="AB84">
        <f t="shared" ca="1" si="8"/>
        <v>250283</v>
      </c>
      <c r="AC84">
        <f t="shared" ca="1" si="9"/>
        <v>495478</v>
      </c>
      <c r="AD84" t="s">
        <v>787</v>
      </c>
      <c r="AE84">
        <v>333.63299999999998</v>
      </c>
      <c r="AF84" t="s">
        <v>25</v>
      </c>
      <c r="AG84" t="s">
        <v>36</v>
      </c>
      <c r="AH84" t="s">
        <v>27</v>
      </c>
      <c r="AI84">
        <v>0.78152100000000002</v>
      </c>
      <c r="AJ84" t="s">
        <v>28</v>
      </c>
      <c r="AK84">
        <v>490737</v>
      </c>
      <c r="AL84" t="s">
        <v>29</v>
      </c>
      <c r="AM84">
        <v>1.0188757288E-2</v>
      </c>
      <c r="AN84" t="s">
        <v>30</v>
      </c>
      <c r="AO84">
        <v>5000</v>
      </c>
      <c r="AP84" t="s">
        <v>923</v>
      </c>
      <c r="AQ84">
        <v>5000</v>
      </c>
      <c r="AR84" t="s">
        <v>783</v>
      </c>
      <c r="AS84" t="s">
        <v>1017</v>
      </c>
      <c r="AT84" t="s">
        <v>1018</v>
      </c>
      <c r="AU84" t="s">
        <v>1019</v>
      </c>
      <c r="AV84">
        <v>7.4870999999999993E-2</v>
      </c>
      <c r="AW84">
        <f t="shared" si="43"/>
        <v>64</v>
      </c>
      <c r="AX84">
        <f t="shared" ca="1" si="10"/>
        <v>0.76886100000000002</v>
      </c>
      <c r="AY84">
        <f t="shared" ca="1" si="11"/>
        <v>0.78536600000000001</v>
      </c>
      <c r="AZ84">
        <f t="shared" ca="1" si="12"/>
        <v>250284</v>
      </c>
      <c r="BA84">
        <f t="shared" ca="1" si="13"/>
        <v>497080</v>
      </c>
      <c r="BB84" t="s">
        <v>787</v>
      </c>
      <c r="BC84">
        <v>330.91300000000001</v>
      </c>
      <c r="BD84" t="s">
        <v>25</v>
      </c>
      <c r="BE84" t="s">
        <v>36</v>
      </c>
      <c r="BF84" t="s">
        <v>27</v>
      </c>
      <c r="BG84">
        <v>0.778443</v>
      </c>
      <c r="BH84" t="s">
        <v>28</v>
      </c>
      <c r="BI84">
        <v>498691</v>
      </c>
      <c r="BJ84" t="s">
        <v>29</v>
      </c>
      <c r="BK84">
        <v>3.0078733544000001E-2</v>
      </c>
      <c r="BL84" t="s">
        <v>30</v>
      </c>
      <c r="BM84">
        <v>15000</v>
      </c>
      <c r="BN84" t="s">
        <v>923</v>
      </c>
      <c r="BO84">
        <v>15000</v>
      </c>
      <c r="BP84" t="s">
        <v>783</v>
      </c>
      <c r="BQ84" t="s">
        <v>1614</v>
      </c>
      <c r="BR84" t="s">
        <v>1615</v>
      </c>
      <c r="BS84" t="s">
        <v>1616</v>
      </c>
      <c r="BT84">
        <v>8.6438100000000004E-2</v>
      </c>
      <c r="BU84">
        <f t="shared" si="44"/>
        <v>64</v>
      </c>
      <c r="BV84">
        <f t="shared" ca="1" si="14"/>
        <v>0.78696299999999997</v>
      </c>
      <c r="BW84">
        <f t="shared" ca="1" si="15"/>
        <v>0.768953</v>
      </c>
      <c r="BX84">
        <f t="shared" ca="1" si="16"/>
        <v>248345</v>
      </c>
      <c r="BY84">
        <f t="shared" ca="1" si="17"/>
        <v>500313</v>
      </c>
      <c r="BZ84" t="s">
        <v>787</v>
      </c>
      <c r="CA84">
        <v>322.44499999999999</v>
      </c>
      <c r="CB84" t="s">
        <v>25</v>
      </c>
      <c r="CC84" t="s">
        <v>36</v>
      </c>
      <c r="CD84" t="s">
        <v>27</v>
      </c>
      <c r="CE84">
        <v>0.78808800000000001</v>
      </c>
      <c r="CF84" t="s">
        <v>28</v>
      </c>
      <c r="CG84">
        <v>499339</v>
      </c>
      <c r="CH84" t="s">
        <v>29</v>
      </c>
      <c r="CI84">
        <v>5.0066201663999998E-2</v>
      </c>
      <c r="CJ84" t="s">
        <v>30</v>
      </c>
      <c r="CK84">
        <v>25000</v>
      </c>
      <c r="CL84" t="s">
        <v>923</v>
      </c>
      <c r="CM84">
        <v>25000</v>
      </c>
      <c r="CN84" t="s">
        <v>783</v>
      </c>
      <c r="CO84" t="s">
        <v>2194</v>
      </c>
      <c r="CP84" t="s">
        <v>2195</v>
      </c>
      <c r="CQ84" t="s">
        <v>2196</v>
      </c>
      <c r="CR84">
        <v>7.2180300000000003E-2</v>
      </c>
      <c r="CS84">
        <f t="shared" si="47"/>
        <v>64</v>
      </c>
      <c r="CT84">
        <f t="shared" ca="1" si="18"/>
        <v>0.78598199999999996</v>
      </c>
      <c r="CU84">
        <f t="shared" ca="1" si="19"/>
        <v>0.772177</v>
      </c>
      <c r="CV84">
        <f t="shared" ca="1" si="20"/>
        <v>249588</v>
      </c>
      <c r="CW84">
        <f t="shared" ca="1" si="21"/>
        <v>501011</v>
      </c>
      <c r="CX84" t="s">
        <v>787</v>
      </c>
      <c r="CY84">
        <v>326.46300000000002</v>
      </c>
      <c r="CZ84" t="s">
        <v>25</v>
      </c>
      <c r="DA84" t="s">
        <v>36</v>
      </c>
      <c r="DB84" t="s">
        <v>27</v>
      </c>
      <c r="DC84">
        <v>0.78245900000000002</v>
      </c>
      <c r="DD84" t="s">
        <v>28</v>
      </c>
      <c r="DE84">
        <v>500313</v>
      </c>
      <c r="DF84" t="s">
        <v>29</v>
      </c>
      <c r="DG84">
        <v>6.9956173920000003E-2</v>
      </c>
      <c r="DH84" t="s">
        <v>30</v>
      </c>
      <c r="DI84">
        <v>35000</v>
      </c>
      <c r="DJ84" t="s">
        <v>923</v>
      </c>
      <c r="DK84">
        <v>35000</v>
      </c>
      <c r="DL84" t="s">
        <v>783</v>
      </c>
      <c r="DM84" t="s">
        <v>2788</v>
      </c>
      <c r="DN84" t="s">
        <v>2789</v>
      </c>
      <c r="DO84" t="s">
        <v>2790</v>
      </c>
      <c r="DP84">
        <v>7.8771400000000005E-2</v>
      </c>
      <c r="DQ84">
        <v>64</v>
      </c>
      <c r="DR84">
        <f t="shared" ca="1" si="22"/>
        <v>0.78287300000000004</v>
      </c>
      <c r="DS84">
        <f t="shared" ca="1" si="23"/>
        <v>0.77108600000000005</v>
      </c>
      <c r="DT84">
        <f t="shared" ca="1" si="24"/>
        <v>250555</v>
      </c>
      <c r="DU84">
        <f t="shared" ca="1" si="25"/>
        <v>501400</v>
      </c>
      <c r="DV84" t="s">
        <v>787</v>
      </c>
      <c r="DW84">
        <v>329.51400000000001</v>
      </c>
      <c r="DX84" t="s">
        <v>25</v>
      </c>
      <c r="DY84" t="s">
        <v>36</v>
      </c>
      <c r="DZ84" t="s">
        <v>27</v>
      </c>
      <c r="EA84">
        <v>0.77967200000000003</v>
      </c>
      <c r="EB84" t="s">
        <v>28</v>
      </c>
      <c r="EC84">
        <v>499231</v>
      </c>
      <c r="ED84" t="s">
        <v>29</v>
      </c>
      <c r="EE84">
        <v>9.0138645768E-2</v>
      </c>
      <c r="EF84" t="s">
        <v>30</v>
      </c>
      <c r="EG84">
        <v>45000</v>
      </c>
      <c r="EH84" t="s">
        <v>923</v>
      </c>
      <c r="EI84">
        <v>45000</v>
      </c>
      <c r="EJ84" t="s">
        <v>783</v>
      </c>
      <c r="EK84" t="s">
        <v>3375</v>
      </c>
      <c r="EL84" t="s">
        <v>3376</v>
      </c>
      <c r="EM84" t="s">
        <v>3377</v>
      </c>
      <c r="EN84">
        <v>7.7556299999999995E-2</v>
      </c>
      <c r="EO84">
        <v>64</v>
      </c>
      <c r="EP84">
        <f t="shared" ca="1" si="26"/>
        <v>0.77587899999999999</v>
      </c>
      <c r="EQ84">
        <f t="shared" ca="1" si="27"/>
        <v>0.77233300000000005</v>
      </c>
      <c r="ER84">
        <f t="shared" ca="1" si="28"/>
        <v>250062</v>
      </c>
      <c r="ES84">
        <f t="shared" ca="1" si="29"/>
        <v>502095</v>
      </c>
      <c r="ET84" t="s">
        <v>787</v>
      </c>
      <c r="EU84">
        <v>326.91300000000001</v>
      </c>
      <c r="EV84" t="s">
        <v>25</v>
      </c>
      <c r="EW84" t="s">
        <v>36</v>
      </c>
      <c r="EX84" t="s">
        <v>27</v>
      </c>
      <c r="EY84">
        <v>0.78192099999999998</v>
      </c>
      <c r="EZ84" t="s">
        <v>28</v>
      </c>
      <c r="FA84">
        <v>500313</v>
      </c>
      <c r="FB84" t="s">
        <v>29</v>
      </c>
      <c r="FC84">
        <v>0.10993111815999999</v>
      </c>
      <c r="FD84" t="s">
        <v>30</v>
      </c>
      <c r="FE84">
        <v>55000</v>
      </c>
      <c r="FF84" t="s">
        <v>923</v>
      </c>
      <c r="FG84">
        <v>55000</v>
      </c>
      <c r="FH84" t="s">
        <v>783</v>
      </c>
      <c r="FI84" t="s">
        <v>3961</v>
      </c>
      <c r="FJ84" t="s">
        <v>3962</v>
      </c>
      <c r="FK84" t="s">
        <v>3963</v>
      </c>
      <c r="FL84">
        <v>7.5804099999999999E-2</v>
      </c>
      <c r="FM84">
        <v>64</v>
      </c>
      <c r="FN84">
        <f t="shared" ca="1" si="30"/>
        <v>0.77080800000000005</v>
      </c>
      <c r="FO84">
        <f t="shared" ca="1" si="31"/>
        <v>0.74321499999999996</v>
      </c>
      <c r="FP84">
        <f t="shared" ca="1" si="32"/>
        <v>250281</v>
      </c>
      <c r="FQ84">
        <f t="shared" ca="1" si="33"/>
        <v>500307</v>
      </c>
      <c r="FR84" t="s">
        <v>787</v>
      </c>
      <c r="FS84">
        <v>329.21899999999999</v>
      </c>
      <c r="FT84" t="s">
        <v>25</v>
      </c>
      <c r="FU84" t="s">
        <v>36</v>
      </c>
      <c r="FV84" t="s">
        <v>27</v>
      </c>
      <c r="FW84">
        <v>0.77918200000000004</v>
      </c>
      <c r="FX84" t="s">
        <v>28</v>
      </c>
      <c r="FY84">
        <v>500308</v>
      </c>
      <c r="FZ84" t="s">
        <v>29</v>
      </c>
      <c r="GA84">
        <v>1.9987687119999999E-3</v>
      </c>
      <c r="GB84" t="s">
        <v>30</v>
      </c>
      <c r="GC84">
        <v>1000</v>
      </c>
      <c r="GD84" t="s">
        <v>923</v>
      </c>
      <c r="GE84">
        <v>1000</v>
      </c>
      <c r="GF84" t="s">
        <v>783</v>
      </c>
      <c r="GG84" t="s">
        <v>5140</v>
      </c>
      <c r="GH84" t="s">
        <v>5141</v>
      </c>
      <c r="GI84" t="s">
        <v>5142</v>
      </c>
      <c r="GJ84">
        <v>0.117643</v>
      </c>
      <c r="GK84">
        <v>64</v>
      </c>
      <c r="GL84">
        <f t="shared" ca="1" si="34"/>
        <v>0.75541400000000003</v>
      </c>
      <c r="GM84">
        <f t="shared" ca="1" si="35"/>
        <v>0.77415800000000001</v>
      </c>
      <c r="GN84">
        <f t="shared" ca="1" si="36"/>
        <v>250895</v>
      </c>
      <c r="GO84">
        <f t="shared" ca="1" si="37"/>
        <v>499095</v>
      </c>
      <c r="GP84" t="s">
        <v>787</v>
      </c>
      <c r="GQ84">
        <v>341.02199999999999</v>
      </c>
      <c r="GR84" t="s">
        <v>25</v>
      </c>
      <c r="GS84" t="s">
        <v>36</v>
      </c>
      <c r="GT84" t="s">
        <v>27</v>
      </c>
      <c r="GU84">
        <v>0.77022900000000005</v>
      </c>
      <c r="GV84" t="s">
        <v>28</v>
      </c>
      <c r="GW84">
        <v>494285</v>
      </c>
      <c r="GX84" t="s">
        <v>29</v>
      </c>
      <c r="GY84">
        <v>2.023124728E-2</v>
      </c>
      <c r="GZ84" t="s">
        <v>30</v>
      </c>
      <c r="HA84">
        <v>10000</v>
      </c>
      <c r="HB84" t="s">
        <v>923</v>
      </c>
      <c r="HC84">
        <v>10000</v>
      </c>
      <c r="HD84" t="s">
        <v>783</v>
      </c>
      <c r="HE84" t="s">
        <v>5343</v>
      </c>
      <c r="HF84" t="s">
        <v>5344</v>
      </c>
      <c r="HG84" t="s">
        <v>5345</v>
      </c>
      <c r="HH84">
        <v>9.6253599999999995E-2</v>
      </c>
      <c r="HI84">
        <v>64</v>
      </c>
      <c r="HJ84">
        <f t="shared" ca="1" si="38"/>
        <v>0.77909399999999995</v>
      </c>
      <c r="HK84">
        <f t="shared" ca="1" si="39"/>
        <v>0.77256199999999997</v>
      </c>
      <c r="HL84">
        <f t="shared" ca="1" si="40"/>
        <v>249162</v>
      </c>
      <c r="HM84">
        <f t="shared" ca="1" si="41"/>
        <v>501442</v>
      </c>
      <c r="HN84" t="s">
        <v>787</v>
      </c>
      <c r="HO84">
        <v>326.36599999999999</v>
      </c>
      <c r="HP84" t="s">
        <v>25</v>
      </c>
      <c r="HQ84" t="s">
        <v>36</v>
      </c>
      <c r="HR84" t="s">
        <v>27</v>
      </c>
      <c r="HS84">
        <v>0.78198800000000002</v>
      </c>
      <c r="HT84" t="s">
        <v>28</v>
      </c>
      <c r="HU84">
        <v>501065</v>
      </c>
      <c r="HV84" t="s">
        <v>29</v>
      </c>
      <c r="HW84">
        <v>0.129723590552</v>
      </c>
      <c r="HX84" t="s">
        <v>30</v>
      </c>
      <c r="HY84">
        <v>65000</v>
      </c>
      <c r="HZ84" t="s">
        <v>923</v>
      </c>
      <c r="IA84">
        <v>65000</v>
      </c>
      <c r="IB84" t="s">
        <v>783</v>
      </c>
      <c r="IC84" t="s">
        <v>5927</v>
      </c>
      <c r="ID84" t="s">
        <v>5928</v>
      </c>
      <c r="IE84" t="s">
        <v>5929</v>
      </c>
      <c r="IF84">
        <v>7.6911800000000002E-2</v>
      </c>
    </row>
    <row r="85" spans="1:240">
      <c r="A85">
        <v>65</v>
      </c>
      <c r="B85">
        <f t="shared" ca="1" si="2"/>
        <v>0.798848</v>
      </c>
      <c r="C85">
        <f t="shared" ca="1" si="3"/>
        <v>0.77605299999999999</v>
      </c>
      <c r="D85">
        <f t="shared" ca="1" si="4"/>
        <v>246278</v>
      </c>
      <c r="E85">
        <f t="shared" ca="1" si="5"/>
        <v>508581</v>
      </c>
      <c r="F85" t="s">
        <v>777</v>
      </c>
      <c r="G85">
        <v>654.57000000000005</v>
      </c>
      <c r="H85" t="s">
        <v>25</v>
      </c>
      <c r="I85" t="s">
        <v>757</v>
      </c>
      <c r="J85" t="s">
        <v>27</v>
      </c>
      <c r="K85">
        <v>0.77490199999999998</v>
      </c>
      <c r="L85" t="s">
        <v>28</v>
      </c>
      <c r="M85">
        <v>254420</v>
      </c>
      <c r="N85" t="s">
        <v>29</v>
      </c>
      <c r="O85">
        <v>1.1791543664999999E-2</v>
      </c>
      <c r="P85" t="s">
        <v>30</v>
      </c>
      <c r="Q85">
        <v>3000</v>
      </c>
      <c r="R85" t="s">
        <v>923</v>
      </c>
      <c r="S85">
        <v>3000</v>
      </c>
      <c r="T85" t="s">
        <v>778</v>
      </c>
      <c r="U85" t="s">
        <v>4550</v>
      </c>
      <c r="V85" t="s">
        <v>4551</v>
      </c>
      <c r="W85" t="s">
        <v>4552</v>
      </c>
      <c r="X85">
        <v>6.1256699999999997E-2</v>
      </c>
      <c r="Y85">
        <f t="shared" si="42"/>
        <v>65</v>
      </c>
      <c r="Z85">
        <f t="shared" ca="1" si="6"/>
        <v>0.76857200000000003</v>
      </c>
      <c r="AA85">
        <f t="shared" ca="1" si="7"/>
        <v>0.76041599999999998</v>
      </c>
      <c r="AB85">
        <f t="shared" ca="1" si="8"/>
        <v>252749</v>
      </c>
      <c r="AC85">
        <f t="shared" ca="1" si="9"/>
        <v>505241</v>
      </c>
      <c r="AD85" t="s">
        <v>777</v>
      </c>
      <c r="AE85">
        <v>656.30499999999995</v>
      </c>
      <c r="AF85" t="s">
        <v>25</v>
      </c>
      <c r="AG85" t="s">
        <v>757</v>
      </c>
      <c r="AH85" t="s">
        <v>27</v>
      </c>
      <c r="AI85">
        <v>0.77642999999999995</v>
      </c>
      <c r="AJ85" t="s">
        <v>28</v>
      </c>
      <c r="AK85">
        <v>252749</v>
      </c>
      <c r="AL85" t="s">
        <v>29</v>
      </c>
      <c r="AM85">
        <v>1.9782473594999999E-2</v>
      </c>
      <c r="AN85" t="s">
        <v>30</v>
      </c>
      <c r="AO85">
        <v>5000</v>
      </c>
      <c r="AP85" t="s">
        <v>923</v>
      </c>
      <c r="AQ85">
        <v>5000</v>
      </c>
      <c r="AR85" t="s">
        <v>778</v>
      </c>
      <c r="AS85" t="s">
        <v>1020</v>
      </c>
      <c r="AT85" t="s">
        <v>1021</v>
      </c>
      <c r="AU85" t="s">
        <v>1022</v>
      </c>
      <c r="AV85">
        <v>8.3000400000000002E-2</v>
      </c>
      <c r="AW85">
        <f t="shared" si="43"/>
        <v>65</v>
      </c>
      <c r="AX85">
        <f t="shared" ca="1" si="10"/>
        <v>0.77279900000000001</v>
      </c>
      <c r="AY85">
        <f t="shared" ca="1" si="11"/>
        <v>0.77273400000000003</v>
      </c>
      <c r="AZ85">
        <f t="shared" ca="1" si="12"/>
        <v>251922</v>
      </c>
      <c r="BA85">
        <f t="shared" ca="1" si="13"/>
        <v>498691</v>
      </c>
      <c r="BB85" t="s">
        <v>777</v>
      </c>
      <c r="BC85">
        <v>675.26199999999994</v>
      </c>
      <c r="BD85" t="s">
        <v>25</v>
      </c>
      <c r="BE85" t="s">
        <v>757</v>
      </c>
      <c r="BF85" t="s">
        <v>27</v>
      </c>
      <c r="BG85">
        <v>0.76670899999999997</v>
      </c>
      <c r="BH85" t="s">
        <v>28</v>
      </c>
      <c r="BI85">
        <v>251922</v>
      </c>
      <c r="BJ85" t="s">
        <v>29</v>
      </c>
      <c r="BK85">
        <v>5.9542222515E-2</v>
      </c>
      <c r="BL85" t="s">
        <v>30</v>
      </c>
      <c r="BM85">
        <v>15000</v>
      </c>
      <c r="BN85" t="s">
        <v>923</v>
      </c>
      <c r="BO85">
        <v>15000</v>
      </c>
      <c r="BP85" t="s">
        <v>778</v>
      </c>
      <c r="BQ85" t="s">
        <v>1617</v>
      </c>
      <c r="BR85" t="s">
        <v>1618</v>
      </c>
      <c r="BS85" t="s">
        <v>1619</v>
      </c>
      <c r="BT85">
        <v>8.4018700000000002E-2</v>
      </c>
      <c r="BU85">
        <f t="shared" si="44"/>
        <v>65</v>
      </c>
      <c r="BV85">
        <f t="shared" ca="1" si="14"/>
        <v>0.78348200000000001</v>
      </c>
      <c r="BW85">
        <f t="shared" ca="1" si="15"/>
        <v>0.76837200000000005</v>
      </c>
      <c r="BX85">
        <f t="shared" ca="1" si="16"/>
        <v>251757</v>
      </c>
      <c r="BY85">
        <f t="shared" ca="1" si="17"/>
        <v>499339</v>
      </c>
      <c r="BZ85" t="s">
        <v>777</v>
      </c>
      <c r="CA85">
        <v>677.56399999999996</v>
      </c>
      <c r="CB85" t="s">
        <v>25</v>
      </c>
      <c r="CC85" t="s">
        <v>757</v>
      </c>
      <c r="CD85" t="s">
        <v>27</v>
      </c>
      <c r="CE85">
        <v>0.76790700000000001</v>
      </c>
      <c r="CF85" t="s">
        <v>28</v>
      </c>
      <c r="CG85">
        <v>250284</v>
      </c>
      <c r="CH85" t="s">
        <v>29</v>
      </c>
      <c r="CI85">
        <v>9.9886673625000005E-2</v>
      </c>
      <c r="CJ85" t="s">
        <v>30</v>
      </c>
      <c r="CK85">
        <v>25000</v>
      </c>
      <c r="CL85" t="s">
        <v>923</v>
      </c>
      <c r="CM85">
        <v>25000</v>
      </c>
      <c r="CN85" t="s">
        <v>778</v>
      </c>
      <c r="CO85" t="s">
        <v>2197</v>
      </c>
      <c r="CP85" t="s">
        <v>2198</v>
      </c>
      <c r="CQ85" t="s">
        <v>2199</v>
      </c>
      <c r="CR85">
        <v>8.5795700000000003E-2</v>
      </c>
      <c r="CS85">
        <f t="shared" si="47"/>
        <v>65</v>
      </c>
      <c r="CT85">
        <f t="shared" ca="1" si="18"/>
        <v>0.77895999999999999</v>
      </c>
      <c r="CU85">
        <f t="shared" ca="1" si="19"/>
        <v>0.76903699999999997</v>
      </c>
      <c r="CV85">
        <f t="shared" ca="1" si="20"/>
        <v>251335</v>
      </c>
      <c r="CW85">
        <f t="shared" ca="1" si="21"/>
        <v>498922</v>
      </c>
      <c r="CX85" t="s">
        <v>777</v>
      </c>
      <c r="CY85">
        <v>677.88800000000003</v>
      </c>
      <c r="CZ85" t="s">
        <v>25</v>
      </c>
      <c r="DA85" t="s">
        <v>757</v>
      </c>
      <c r="DB85" t="s">
        <v>27</v>
      </c>
      <c r="DC85">
        <v>0.76718799999999998</v>
      </c>
      <c r="DD85" t="s">
        <v>28</v>
      </c>
      <c r="DE85">
        <v>250633</v>
      </c>
      <c r="DF85" t="s">
        <v>29</v>
      </c>
      <c r="DG85">
        <v>0.13964642254500001</v>
      </c>
      <c r="DH85" t="s">
        <v>30</v>
      </c>
      <c r="DI85">
        <v>35000</v>
      </c>
      <c r="DJ85" t="s">
        <v>923</v>
      </c>
      <c r="DK85">
        <v>35000</v>
      </c>
      <c r="DL85" t="s">
        <v>778</v>
      </c>
      <c r="DM85" t="s">
        <v>2791</v>
      </c>
      <c r="DN85" t="s">
        <v>2792</v>
      </c>
      <c r="DO85" t="s">
        <v>2793</v>
      </c>
      <c r="DP85">
        <v>8.7324799999999994E-2</v>
      </c>
      <c r="DQ85">
        <v>65</v>
      </c>
      <c r="DR85">
        <f t="shared" ca="1" si="22"/>
        <v>0.77438899999999999</v>
      </c>
      <c r="DS85">
        <f t="shared" ca="1" si="23"/>
        <v>0.77422000000000002</v>
      </c>
      <c r="DT85">
        <f t="shared" ca="1" si="24"/>
        <v>249472</v>
      </c>
      <c r="DU85">
        <f t="shared" ca="1" si="25"/>
        <v>499771</v>
      </c>
      <c r="DV85" t="s">
        <v>777</v>
      </c>
      <c r="DW85">
        <v>679.69100000000003</v>
      </c>
      <c r="DX85" t="s">
        <v>25</v>
      </c>
      <c r="DY85" t="s">
        <v>757</v>
      </c>
      <c r="DZ85" t="s">
        <v>27</v>
      </c>
      <c r="EA85">
        <v>0.76795000000000002</v>
      </c>
      <c r="EB85" t="s">
        <v>28</v>
      </c>
      <c r="EC85">
        <v>249472</v>
      </c>
      <c r="ED85" t="s">
        <v>29</v>
      </c>
      <c r="EE85">
        <v>0.180380675115</v>
      </c>
      <c r="EF85" t="s">
        <v>30</v>
      </c>
      <c r="EG85">
        <v>45000</v>
      </c>
      <c r="EH85" t="s">
        <v>923</v>
      </c>
      <c r="EI85">
        <v>45000</v>
      </c>
      <c r="EJ85" t="s">
        <v>778</v>
      </c>
      <c r="EK85" t="s">
        <v>3378</v>
      </c>
      <c r="EL85" t="s">
        <v>3379</v>
      </c>
      <c r="EM85" t="s">
        <v>3380</v>
      </c>
      <c r="EN85">
        <v>8.6666599999999996E-2</v>
      </c>
      <c r="EO85">
        <v>65</v>
      </c>
      <c r="EP85">
        <f t="shared" ca="1" si="26"/>
        <v>0.77093900000000004</v>
      </c>
      <c r="EQ85">
        <f t="shared" ca="1" si="27"/>
        <v>0.77426700000000004</v>
      </c>
      <c r="ER85">
        <f t="shared" ca="1" si="28"/>
        <v>249179</v>
      </c>
      <c r="ES85">
        <f t="shared" ca="1" si="29"/>
        <v>499870</v>
      </c>
      <c r="ET85" t="s">
        <v>777</v>
      </c>
      <c r="EU85">
        <v>671.58500000000004</v>
      </c>
      <c r="EV85" t="s">
        <v>25</v>
      </c>
      <c r="EW85" t="s">
        <v>757</v>
      </c>
      <c r="EX85" t="s">
        <v>27</v>
      </c>
      <c r="EY85">
        <v>0.77131799999999995</v>
      </c>
      <c r="EZ85" t="s">
        <v>28</v>
      </c>
      <c r="FA85">
        <v>250284</v>
      </c>
      <c r="FB85" t="s">
        <v>29</v>
      </c>
      <c r="FC85">
        <v>0.219750622575</v>
      </c>
      <c r="FD85" t="s">
        <v>30</v>
      </c>
      <c r="FE85">
        <v>55000</v>
      </c>
      <c r="FF85" t="s">
        <v>923</v>
      </c>
      <c r="FG85">
        <v>55000</v>
      </c>
      <c r="FH85" t="s">
        <v>778</v>
      </c>
      <c r="FI85" t="s">
        <v>3964</v>
      </c>
      <c r="FJ85" t="s">
        <v>3965</v>
      </c>
      <c r="FK85" t="s">
        <v>3966</v>
      </c>
      <c r="FL85">
        <v>8.5641099999999998E-2</v>
      </c>
      <c r="FM85">
        <v>65</v>
      </c>
      <c r="FN85">
        <f t="shared" ca="1" si="30"/>
        <v>0.82894999999999996</v>
      </c>
      <c r="FO85">
        <f t="shared" ca="1" si="31"/>
        <v>0.75814000000000004</v>
      </c>
      <c r="FP85">
        <f t="shared" ca="1" si="32"/>
        <v>250281</v>
      </c>
      <c r="FQ85">
        <f t="shared" ca="1" si="33"/>
        <v>500305</v>
      </c>
      <c r="FR85" t="s">
        <v>777</v>
      </c>
      <c r="FS85">
        <v>599.20699999999999</v>
      </c>
      <c r="FT85" t="s">
        <v>25</v>
      </c>
      <c r="FU85" t="s">
        <v>757</v>
      </c>
      <c r="FV85" t="s">
        <v>27</v>
      </c>
      <c r="FW85">
        <v>0.81657800000000003</v>
      </c>
      <c r="FX85" t="s">
        <v>28</v>
      </c>
      <c r="FY85">
        <v>250281</v>
      </c>
      <c r="FZ85" t="s">
        <v>29</v>
      </c>
      <c r="GA85">
        <v>3.9955144649999998E-3</v>
      </c>
      <c r="GB85" t="s">
        <v>30</v>
      </c>
      <c r="GC85">
        <v>1000</v>
      </c>
      <c r="GD85" t="s">
        <v>923</v>
      </c>
      <c r="GE85">
        <v>1000</v>
      </c>
      <c r="GF85" t="s">
        <v>778</v>
      </c>
      <c r="GG85" t="s">
        <v>5143</v>
      </c>
      <c r="GH85" t="s">
        <v>5144</v>
      </c>
      <c r="GI85" t="s">
        <v>5145</v>
      </c>
      <c r="GJ85">
        <v>0.10795</v>
      </c>
      <c r="GK85">
        <v>65</v>
      </c>
      <c r="GL85">
        <f t="shared" ca="1" si="34"/>
        <v>0.77740200000000004</v>
      </c>
      <c r="GM85">
        <f t="shared" ca="1" si="35"/>
        <v>0.77847599999999995</v>
      </c>
      <c r="GN85">
        <f t="shared" ca="1" si="36"/>
        <v>247268</v>
      </c>
      <c r="GO85">
        <f t="shared" ca="1" si="37"/>
        <v>501536</v>
      </c>
      <c r="GP85" t="s">
        <v>777</v>
      </c>
      <c r="GQ85">
        <v>682.78700000000003</v>
      </c>
      <c r="GR85" t="s">
        <v>25</v>
      </c>
      <c r="GS85" t="s">
        <v>757</v>
      </c>
      <c r="GT85" t="s">
        <v>27</v>
      </c>
      <c r="GU85">
        <v>0.76216099999999998</v>
      </c>
      <c r="GV85" t="s">
        <v>28</v>
      </c>
      <c r="GW85">
        <v>252128</v>
      </c>
      <c r="GX85" t="s">
        <v>29</v>
      </c>
      <c r="GY85">
        <v>3.9662348054999998E-2</v>
      </c>
      <c r="GZ85" t="s">
        <v>30</v>
      </c>
      <c r="HA85">
        <v>10000</v>
      </c>
      <c r="HB85" t="s">
        <v>923</v>
      </c>
      <c r="HC85">
        <v>10000</v>
      </c>
      <c r="HD85" t="s">
        <v>778</v>
      </c>
      <c r="HE85" t="s">
        <v>5346</v>
      </c>
      <c r="HF85" t="s">
        <v>5347</v>
      </c>
      <c r="HG85" t="s">
        <v>5348</v>
      </c>
      <c r="HH85">
        <v>8.6842199999999994E-2</v>
      </c>
      <c r="HI85">
        <v>65</v>
      </c>
      <c r="HJ85">
        <f t="shared" ca="1" si="38"/>
        <v>0.77133600000000002</v>
      </c>
      <c r="HK85">
        <f t="shared" ca="1" si="39"/>
        <v>0.77427999999999997</v>
      </c>
      <c r="HL85">
        <f t="shared" ca="1" si="40"/>
        <v>249535</v>
      </c>
      <c r="HM85">
        <f t="shared" ca="1" si="41"/>
        <v>500313</v>
      </c>
      <c r="HN85" t="s">
        <v>777</v>
      </c>
      <c r="HO85">
        <v>673.61300000000006</v>
      </c>
      <c r="HP85" t="s">
        <v>25</v>
      </c>
      <c r="HQ85" t="s">
        <v>757</v>
      </c>
      <c r="HR85" t="s">
        <v>27</v>
      </c>
      <c r="HS85">
        <v>0.76957699999999996</v>
      </c>
      <c r="HT85" t="s">
        <v>28</v>
      </c>
      <c r="HU85">
        <v>250660</v>
      </c>
      <c r="HV85" t="s">
        <v>29</v>
      </c>
      <c r="HW85">
        <v>0.259315470765</v>
      </c>
      <c r="HX85" t="s">
        <v>30</v>
      </c>
      <c r="HY85">
        <v>65000</v>
      </c>
      <c r="HZ85" t="s">
        <v>923</v>
      </c>
      <c r="IA85">
        <v>65000</v>
      </c>
      <c r="IB85" t="s">
        <v>778</v>
      </c>
      <c r="IC85" t="s">
        <v>5930</v>
      </c>
      <c r="ID85" t="s">
        <v>5931</v>
      </c>
      <c r="IE85" t="s">
        <v>5932</v>
      </c>
      <c r="IF85">
        <v>8.2912600000000003E-2</v>
      </c>
    </row>
    <row r="86" spans="1:240">
      <c r="A86">
        <v>66</v>
      </c>
      <c r="B86">
        <f t="shared" ref="B86:B99" ca="1" si="48">INDIRECT("MeasureCount5000!K"&amp;ROW(K86)*4-63)</f>
        <v>0.765517</v>
      </c>
      <c r="C86">
        <f t="shared" ref="C86:C99" ca="1" si="49">INDIRECT("MeasureCount5000!K"&amp;ROW(K87)*4-66)</f>
        <v>0.74738199999999999</v>
      </c>
      <c r="D86">
        <f t="shared" ref="D86:D99" ca="1" si="50">INDIRECT("MeasureCount5000!M"&amp;ROW(M86)*4-63)</f>
        <v>250283</v>
      </c>
      <c r="E86">
        <f t="shared" ref="E86:E99" ca="1" si="51">INDIRECT("MeasureCount5000!M"&amp;ROW(M87)*4-66)</f>
        <v>500312</v>
      </c>
      <c r="F86" t="s">
        <v>782</v>
      </c>
      <c r="G86">
        <v>368.125</v>
      </c>
      <c r="H86" t="s">
        <v>25</v>
      </c>
      <c r="I86" t="s">
        <v>36</v>
      </c>
      <c r="J86" t="s">
        <v>27</v>
      </c>
      <c r="K86">
        <v>0.73685599999999996</v>
      </c>
      <c r="L86" t="s">
        <v>28</v>
      </c>
      <c r="M86">
        <v>500310</v>
      </c>
      <c r="N86" t="s">
        <v>29</v>
      </c>
      <c r="O86">
        <v>5.9962791359999996E-3</v>
      </c>
      <c r="P86" t="s">
        <v>30</v>
      </c>
      <c r="Q86">
        <v>3000</v>
      </c>
      <c r="R86" t="s">
        <v>923</v>
      </c>
      <c r="S86">
        <v>3000</v>
      </c>
      <c r="T86" t="s">
        <v>783</v>
      </c>
      <c r="U86" t="s">
        <v>4553</v>
      </c>
      <c r="V86" t="s">
        <v>4554</v>
      </c>
      <c r="W86" t="s">
        <v>4555</v>
      </c>
      <c r="X86">
        <v>7.2667300000000004E-2</v>
      </c>
      <c r="Y86">
        <f t="shared" si="42"/>
        <v>66</v>
      </c>
      <c r="Z86">
        <f t="shared" ref="Z86:Z120" ca="1" si="52">INDIRECT("MeasureCount5000!AI"&amp;ROW(AI86)*4-63)</f>
        <v>0.79092700000000005</v>
      </c>
      <c r="AA86">
        <f t="shared" ref="AA86:AA120" ca="1" si="53">INDIRECT("MeasureCount5000!AI"&amp;ROW(AI87)*4-66)</f>
        <v>0.76140300000000005</v>
      </c>
      <c r="AB86">
        <f t="shared" ref="AB86:AB120" ca="1" si="54">INDIRECT("MeasureCount5000!AK"&amp;ROW(AK86)*4-63)</f>
        <v>252749</v>
      </c>
      <c r="AC86">
        <f t="shared" ref="AC86:AC120" ca="1" si="55">INDIRECT("MeasureCount5000!AK"&amp;ROW(AK87)*4-66)</f>
        <v>495478</v>
      </c>
      <c r="AD86" t="s">
        <v>782</v>
      </c>
      <c r="AE86">
        <v>354.12900000000002</v>
      </c>
      <c r="AF86" t="s">
        <v>25</v>
      </c>
      <c r="AG86" t="s">
        <v>36</v>
      </c>
      <c r="AH86" t="s">
        <v>27</v>
      </c>
      <c r="AI86">
        <v>0.75127500000000003</v>
      </c>
      <c r="AJ86" t="s">
        <v>28</v>
      </c>
      <c r="AK86">
        <v>500312</v>
      </c>
      <c r="AL86" t="s">
        <v>29</v>
      </c>
      <c r="AM86">
        <v>9.9937735600000004E-3</v>
      </c>
      <c r="AN86" t="s">
        <v>30</v>
      </c>
      <c r="AO86">
        <v>5000</v>
      </c>
      <c r="AP86" t="s">
        <v>923</v>
      </c>
      <c r="AQ86">
        <v>5000</v>
      </c>
      <c r="AR86" t="s">
        <v>783</v>
      </c>
      <c r="AS86" t="s">
        <v>1023</v>
      </c>
      <c r="AT86" t="s">
        <v>1024</v>
      </c>
      <c r="AU86" t="s">
        <v>1025</v>
      </c>
      <c r="AV86">
        <v>8.0535099999999998E-2</v>
      </c>
      <c r="AW86">
        <f t="shared" si="43"/>
        <v>66</v>
      </c>
      <c r="AX86">
        <f t="shared" ref="AX86:AX120" ca="1" si="56">INDIRECT("MeasureCount5000!BG"&amp;ROW(BG86)*4-63)</f>
        <v>0.78888199999999997</v>
      </c>
      <c r="AY86">
        <f t="shared" ref="AY86:AY120" ca="1" si="57">INDIRECT("MeasureCount5000!BG"&amp;ROW(BG87)*4-66)</f>
        <v>0.78235299999999997</v>
      </c>
      <c r="AZ86">
        <f t="shared" ref="AZ86:AZ120" ca="1" si="58">INDIRECT("MeasureCount5000!BI"&amp;ROW(BI86)*4-63)</f>
        <v>247865</v>
      </c>
      <c r="BA86">
        <f t="shared" ref="BA86:BA120" ca="1" si="59">INDIRECT("MeasureCount5000!BI"&amp;ROW(BI87)*4-66)</f>
        <v>503588</v>
      </c>
      <c r="BB86" t="s">
        <v>782</v>
      </c>
      <c r="BC86">
        <v>335.358</v>
      </c>
      <c r="BD86" t="s">
        <v>25</v>
      </c>
      <c r="BE86" t="s">
        <v>36</v>
      </c>
      <c r="BF86" t="s">
        <v>27</v>
      </c>
      <c r="BG86">
        <v>0.77326799999999996</v>
      </c>
      <c r="BH86" t="s">
        <v>28</v>
      </c>
      <c r="BI86">
        <v>498691</v>
      </c>
      <c r="BJ86" t="s">
        <v>29</v>
      </c>
      <c r="BK86">
        <v>3.0078725543999998E-2</v>
      </c>
      <c r="BL86" t="s">
        <v>30</v>
      </c>
      <c r="BM86">
        <v>15000</v>
      </c>
      <c r="BN86" t="s">
        <v>923</v>
      </c>
      <c r="BO86">
        <v>15000</v>
      </c>
      <c r="BP86" t="s">
        <v>783</v>
      </c>
      <c r="BQ86" t="s">
        <v>1620</v>
      </c>
      <c r="BR86" t="s">
        <v>1621</v>
      </c>
      <c r="BS86" t="s">
        <v>1622</v>
      </c>
      <c r="BT86">
        <v>7.5618400000000002E-2</v>
      </c>
      <c r="BU86">
        <f t="shared" si="44"/>
        <v>66</v>
      </c>
      <c r="BV86">
        <f t="shared" ref="BV86:BV120" ca="1" si="60">INDIRECT("MeasureCount5000!CE"&amp;ROW(CE86)*4-63)</f>
        <v>0.76750499999999999</v>
      </c>
      <c r="BW86">
        <f t="shared" ref="BW86:BW120" ca="1" si="61">INDIRECT("MeasureCount5000!CE"&amp;ROW(CE87)*4-66)</f>
        <v>0.76649500000000004</v>
      </c>
      <c r="BX86">
        <f t="shared" ref="BX86:BX120" ca="1" si="62">INDIRECT("MeasureCount5000!CG"&amp;ROW(CG86)*4-63)</f>
        <v>251264</v>
      </c>
      <c r="BY86">
        <f t="shared" ref="BY86:BY120" ca="1" si="63">INDIRECT("MeasureCount5000!CG"&amp;ROW(CG87)*4-66)</f>
        <v>503259</v>
      </c>
      <c r="BZ86" t="s">
        <v>782</v>
      </c>
      <c r="CA86">
        <v>328.73099999999999</v>
      </c>
      <c r="CB86" t="s">
        <v>25</v>
      </c>
      <c r="CC86" t="s">
        <v>36</v>
      </c>
      <c r="CD86" t="s">
        <v>27</v>
      </c>
      <c r="CE86">
        <v>0.77899499999999999</v>
      </c>
      <c r="CF86" t="s">
        <v>28</v>
      </c>
      <c r="CG86">
        <v>501291</v>
      </c>
      <c r="CH86" t="s">
        <v>29</v>
      </c>
      <c r="CI86">
        <v>4.9871217936000002E-2</v>
      </c>
      <c r="CJ86" t="s">
        <v>30</v>
      </c>
      <c r="CK86">
        <v>25000</v>
      </c>
      <c r="CL86" t="s">
        <v>923</v>
      </c>
      <c r="CM86">
        <v>25000</v>
      </c>
      <c r="CN86" t="s">
        <v>783</v>
      </c>
      <c r="CO86" t="s">
        <v>2200</v>
      </c>
      <c r="CP86" t="s">
        <v>2201</v>
      </c>
      <c r="CQ86" t="s">
        <v>2202</v>
      </c>
      <c r="CR86">
        <v>8.5386699999999996E-2</v>
      </c>
      <c r="CS86">
        <f t="shared" si="47"/>
        <v>66</v>
      </c>
      <c r="CT86">
        <f t="shared" ref="CT86:CT120" ca="1" si="64">INDIRECT("MeasureCount5000!DC"&amp;ROW(DC86)*4-63)</f>
        <v>0.77475499999999997</v>
      </c>
      <c r="CU86">
        <f t="shared" ref="CU86:CU120" ca="1" si="65">INDIRECT("MeasureCount5000!DC"&amp;ROW(DC87)*4-66)</f>
        <v>0.76843399999999995</v>
      </c>
      <c r="CV86">
        <f t="shared" ref="CV86:CV120" ca="1" si="66">INDIRECT("MeasureCount5000!DE"&amp;ROW(DE86)*4-63)</f>
        <v>251335</v>
      </c>
      <c r="CW86">
        <f t="shared" ref="CW86:CW120" ca="1" si="67">INDIRECT("MeasureCount5000!DE"&amp;ROW(DE87)*4-66)</f>
        <v>501712</v>
      </c>
      <c r="CX86" t="s">
        <v>782</v>
      </c>
      <c r="CY86">
        <v>330.33</v>
      </c>
      <c r="CZ86" t="s">
        <v>25</v>
      </c>
      <c r="DA86" t="s">
        <v>36</v>
      </c>
      <c r="DB86" t="s">
        <v>27</v>
      </c>
      <c r="DC86">
        <v>0.77678100000000005</v>
      </c>
      <c r="DD86" t="s">
        <v>28</v>
      </c>
      <c r="DE86">
        <v>501712</v>
      </c>
      <c r="DF86" t="s">
        <v>29</v>
      </c>
      <c r="DG86">
        <v>6.9761190192E-2</v>
      </c>
      <c r="DH86" t="s">
        <v>30</v>
      </c>
      <c r="DI86">
        <v>35000</v>
      </c>
      <c r="DJ86" t="s">
        <v>923</v>
      </c>
      <c r="DK86">
        <v>35000</v>
      </c>
      <c r="DL86" t="s">
        <v>783</v>
      </c>
      <c r="DM86" t="s">
        <v>2794</v>
      </c>
      <c r="DN86" t="s">
        <v>2795</v>
      </c>
      <c r="DO86" t="s">
        <v>2796</v>
      </c>
      <c r="DP86">
        <v>8.1504999999999994E-2</v>
      </c>
      <c r="DQ86">
        <v>66</v>
      </c>
      <c r="DR86">
        <f t="shared" ref="DR86:DR120" ca="1" si="68">INDIRECT("MeasureCount5000!EA"&amp;ROW(EA86)*4-63)</f>
        <v>0.77440399999999998</v>
      </c>
      <c r="DS86">
        <f t="shared" ref="DS86:DS120" ca="1" si="69">INDIRECT("MeasureCount5000!EA"&amp;ROW(EA87)*4-66)</f>
        <v>0.77001399999999998</v>
      </c>
      <c r="DT86">
        <f t="shared" ref="DT86:DT120" ca="1" si="70">INDIRECT("MeasureCount5000!EC"&amp;ROW(EC86)*4-63)</f>
        <v>250827</v>
      </c>
      <c r="DU86">
        <f t="shared" ref="DU86:DU120" ca="1" si="71">INDIRECT("MeasureCount5000!EC"&amp;ROW(EC87)*4-66)</f>
        <v>501400</v>
      </c>
      <c r="DV86" t="s">
        <v>782</v>
      </c>
      <c r="DW86">
        <v>330.95800000000003</v>
      </c>
      <c r="DX86" t="s">
        <v>25</v>
      </c>
      <c r="DY86" t="s">
        <v>36</v>
      </c>
      <c r="DZ86" t="s">
        <v>27</v>
      </c>
      <c r="EA86">
        <v>0.77502000000000004</v>
      </c>
      <c r="EB86" t="s">
        <v>28</v>
      </c>
      <c r="EC86">
        <v>503040</v>
      </c>
      <c r="ED86" t="s">
        <v>29</v>
      </c>
      <c r="EE86">
        <v>8.9456162719999996E-2</v>
      </c>
      <c r="EF86" t="s">
        <v>30</v>
      </c>
      <c r="EG86">
        <v>45000</v>
      </c>
      <c r="EH86" t="s">
        <v>923</v>
      </c>
      <c r="EI86">
        <v>45000</v>
      </c>
      <c r="EJ86" t="s">
        <v>783</v>
      </c>
      <c r="EK86" t="s">
        <v>3381</v>
      </c>
      <c r="EL86" t="s">
        <v>3382</v>
      </c>
      <c r="EM86" t="s">
        <v>3383</v>
      </c>
      <c r="EN86">
        <v>8.1807699999999997E-2</v>
      </c>
      <c r="EO86">
        <v>66</v>
      </c>
      <c r="EP86">
        <f t="shared" ref="EP86:EP120" ca="1" si="72">INDIRECT("MeasureCount5000!EY"&amp;ROW(EY86)*4-63)</f>
        <v>0.77834599999999998</v>
      </c>
      <c r="EQ86">
        <f t="shared" ref="EQ86:EQ120" ca="1" si="73">INDIRECT("MeasureCount5000!EY"&amp;ROW(EY87)*4-66)</f>
        <v>0.77259299999999997</v>
      </c>
      <c r="ER86">
        <f t="shared" ref="ER86:ER120" ca="1" si="74">INDIRECT("MeasureCount5000!FA"&amp;ROW(FA86)*4-63)</f>
        <v>251175</v>
      </c>
      <c r="ES86">
        <f t="shared" ref="ES86:ES120" ca="1" si="75">INDIRECT("MeasureCount5000!FA"&amp;ROW(FA87)*4-66)</f>
        <v>501648</v>
      </c>
      <c r="ET86" t="s">
        <v>782</v>
      </c>
      <c r="EU86">
        <v>331.41199999999998</v>
      </c>
      <c r="EV86" t="s">
        <v>25</v>
      </c>
      <c r="EW86" t="s">
        <v>36</v>
      </c>
      <c r="EX86" t="s">
        <v>27</v>
      </c>
      <c r="EY86">
        <v>0.77487200000000001</v>
      </c>
      <c r="EZ86" t="s">
        <v>28</v>
      </c>
      <c r="FA86">
        <v>502542</v>
      </c>
      <c r="FB86" t="s">
        <v>29</v>
      </c>
      <c r="FC86">
        <v>0.10944363484</v>
      </c>
      <c r="FD86" t="s">
        <v>30</v>
      </c>
      <c r="FE86">
        <v>55000</v>
      </c>
      <c r="FF86" t="s">
        <v>923</v>
      </c>
      <c r="FG86">
        <v>55000</v>
      </c>
      <c r="FH86" t="s">
        <v>783</v>
      </c>
      <c r="FI86" t="s">
        <v>1493</v>
      </c>
      <c r="FJ86" t="s">
        <v>3967</v>
      </c>
      <c r="FK86" t="s">
        <v>3968</v>
      </c>
      <c r="FL86">
        <v>8.1337499999999993E-2</v>
      </c>
      <c r="FM86">
        <v>66</v>
      </c>
      <c r="FN86">
        <f t="shared" ref="FN86:FN103" ca="1" si="76">INDIRECT("MeasureCount5000!FW"&amp;ROW(FW86)*4-63)</f>
        <v>0.75394499999999998</v>
      </c>
      <c r="FO86">
        <f t="shared" ref="FO86:FO103" ca="1" si="77">INDIRECT("MeasureCount5000!FW"&amp;ROW(FW87)*4-66)</f>
        <v>0.76744599999999996</v>
      </c>
      <c r="FP86">
        <f t="shared" ref="FP86:FP103" ca="1" si="78">INDIRECT("MeasureCount5000!FY"&amp;ROW(FY86)*4-63)</f>
        <v>250281</v>
      </c>
      <c r="FQ86">
        <f t="shared" ref="FQ86:FQ103" ca="1" si="79">INDIRECT("MeasureCount5000!FY"&amp;ROW(FY87)*4-66)</f>
        <v>500309</v>
      </c>
      <c r="FR86" t="s">
        <v>782</v>
      </c>
      <c r="FS86">
        <v>351.05700000000002</v>
      </c>
      <c r="FT86" t="s">
        <v>25</v>
      </c>
      <c r="FU86" t="s">
        <v>36</v>
      </c>
      <c r="FV86" t="s">
        <v>27</v>
      </c>
      <c r="FW86">
        <v>0.77274500000000002</v>
      </c>
      <c r="FX86" t="s">
        <v>28</v>
      </c>
      <c r="FY86">
        <v>477034</v>
      </c>
      <c r="FZ86" t="s">
        <v>29</v>
      </c>
      <c r="GA86">
        <v>2.0962845760000002E-3</v>
      </c>
      <c r="GB86" t="s">
        <v>30</v>
      </c>
      <c r="GC86">
        <v>1000</v>
      </c>
      <c r="GD86" t="s">
        <v>923</v>
      </c>
      <c r="GE86">
        <v>1000</v>
      </c>
      <c r="GF86" t="s">
        <v>783</v>
      </c>
      <c r="GG86" t="s">
        <v>5146</v>
      </c>
      <c r="GH86" t="s">
        <v>5147</v>
      </c>
      <c r="GI86" t="s">
        <v>5148</v>
      </c>
      <c r="GJ86">
        <v>5.37855E-2</v>
      </c>
      <c r="GK86">
        <v>66</v>
      </c>
      <c r="GL86">
        <f t="shared" ref="GL86:GL103" ca="1" si="80">INDIRECT("MeasureCount5000!GU"&amp;ROW(GU86)*4-63)</f>
        <v>0.75388699999999997</v>
      </c>
      <c r="GM86">
        <f t="shared" ref="GM86:GM103" ca="1" si="81">INDIRECT("MeasureCount5000!GU"&amp;ROW(GU87)*4-66)</f>
        <v>0.78495800000000004</v>
      </c>
      <c r="GN86">
        <f t="shared" ref="GN86:GN103" ca="1" si="82">INDIRECT("MeasureCount5000!GW"&amp;ROW(GW86)*4-63)</f>
        <v>252128</v>
      </c>
      <c r="GO86">
        <f t="shared" ref="GO86:GO103" ca="1" si="83">INDIRECT("MeasureCount5000!GW"&amp;ROW(GW87)*4-66)</f>
        <v>506490</v>
      </c>
      <c r="GP86" t="s">
        <v>782</v>
      </c>
      <c r="GQ86">
        <v>328.23599999999999</v>
      </c>
      <c r="GR86" t="s">
        <v>25</v>
      </c>
      <c r="GS86" t="s">
        <v>36</v>
      </c>
      <c r="GT86" t="s">
        <v>27</v>
      </c>
      <c r="GU86">
        <v>0.78129499999999996</v>
      </c>
      <c r="GV86" t="s">
        <v>28</v>
      </c>
      <c r="GW86">
        <v>499096</v>
      </c>
      <c r="GX86" t="s">
        <v>29</v>
      </c>
      <c r="GY86">
        <v>2.0036239551999999E-2</v>
      </c>
      <c r="GZ86" t="s">
        <v>30</v>
      </c>
      <c r="HA86">
        <v>10000</v>
      </c>
      <c r="HB86" t="s">
        <v>923</v>
      </c>
      <c r="HC86">
        <v>10000</v>
      </c>
      <c r="HD86" t="s">
        <v>783</v>
      </c>
      <c r="HE86" t="s">
        <v>5349</v>
      </c>
      <c r="HF86" t="s">
        <v>5350</v>
      </c>
      <c r="HG86" t="s">
        <v>5351</v>
      </c>
      <c r="HH86">
        <v>7.1487999999999996E-2</v>
      </c>
      <c r="HI86">
        <v>66</v>
      </c>
      <c r="HJ86">
        <f t="shared" ref="HJ86:HJ128" ca="1" si="84">INDIRECT("MeasureCount5000!HS"&amp;ROW(HS86)*4-63)</f>
        <v>0.77470799999999995</v>
      </c>
      <c r="HK86">
        <f t="shared" ref="HK86:HK128" ca="1" si="85">INDIRECT("MeasureCount5000!HS"&amp;ROW(HS87)*4-66)</f>
        <v>0.77117100000000005</v>
      </c>
      <c r="HL86">
        <f t="shared" ref="HL86:HL128" ca="1" si="86">INDIRECT("MeasureCount5000!HU"&amp;ROW(HU86)*4-63)</f>
        <v>250284</v>
      </c>
      <c r="HM86">
        <f t="shared" ref="HM86:HM128" ca="1" si="87">INDIRECT("MeasureCount5000!HU"&amp;ROW(HU87)*4-66)</f>
        <v>501820</v>
      </c>
      <c r="HN86" t="s">
        <v>782</v>
      </c>
      <c r="HO86">
        <v>329.7</v>
      </c>
      <c r="HP86" t="s">
        <v>25</v>
      </c>
      <c r="HQ86" t="s">
        <v>36</v>
      </c>
      <c r="HR86" t="s">
        <v>27</v>
      </c>
      <c r="HS86">
        <v>0.77714700000000003</v>
      </c>
      <c r="HT86" t="s">
        <v>28</v>
      </c>
      <c r="HU86">
        <v>502198</v>
      </c>
      <c r="HV86" t="s">
        <v>29</v>
      </c>
      <c r="HW86">
        <v>0.12943110695999999</v>
      </c>
      <c r="HX86" t="s">
        <v>30</v>
      </c>
      <c r="HY86">
        <v>65000</v>
      </c>
      <c r="HZ86" t="s">
        <v>923</v>
      </c>
      <c r="IA86">
        <v>65000</v>
      </c>
      <c r="IB86" t="s">
        <v>783</v>
      </c>
      <c r="IC86" t="s">
        <v>5933</v>
      </c>
      <c r="ID86" t="s">
        <v>5934</v>
      </c>
      <c r="IE86" t="s">
        <v>5935</v>
      </c>
      <c r="IF86">
        <v>8.0193399999999998E-2</v>
      </c>
    </row>
    <row r="87" spans="1:240">
      <c r="A87">
        <v>67</v>
      </c>
      <c r="B87">
        <f t="shared" ca="1" si="48"/>
        <v>0.77558199999999999</v>
      </c>
      <c r="C87">
        <f t="shared" ca="1" si="49"/>
        <v>0.78108100000000003</v>
      </c>
      <c r="D87">
        <f t="shared" ca="1" si="50"/>
        <v>246278</v>
      </c>
      <c r="E87">
        <f t="shared" ca="1" si="51"/>
        <v>500312</v>
      </c>
      <c r="F87" t="s">
        <v>787</v>
      </c>
      <c r="G87">
        <v>654.57000000000005</v>
      </c>
      <c r="H87" t="s">
        <v>25</v>
      </c>
      <c r="I87" t="s">
        <v>757</v>
      </c>
      <c r="J87" t="s">
        <v>27</v>
      </c>
      <c r="K87">
        <v>0.77490199999999998</v>
      </c>
      <c r="L87" t="s">
        <v>28</v>
      </c>
      <c r="M87">
        <v>254420</v>
      </c>
      <c r="N87" t="s">
        <v>29</v>
      </c>
      <c r="O87">
        <v>1.1791543664999999E-2</v>
      </c>
      <c r="P87" t="s">
        <v>30</v>
      </c>
      <c r="Q87">
        <v>3000</v>
      </c>
      <c r="R87" t="s">
        <v>923</v>
      </c>
      <c r="S87">
        <v>3000</v>
      </c>
      <c r="T87" t="s">
        <v>788</v>
      </c>
      <c r="U87" t="s">
        <v>4550</v>
      </c>
      <c r="V87" t="s">
        <v>4551</v>
      </c>
      <c r="W87" t="s">
        <v>4552</v>
      </c>
      <c r="X87">
        <v>6.1256699999999997E-2</v>
      </c>
      <c r="Y87">
        <f t="shared" ref="Y87:Y120" si="88">Y86+1</f>
        <v>67</v>
      </c>
      <c r="Z87">
        <f t="shared" ca="1" si="52"/>
        <v>0.762131</v>
      </c>
      <c r="AA87">
        <f t="shared" ca="1" si="53"/>
        <v>0.784165</v>
      </c>
      <c r="AB87">
        <f t="shared" ca="1" si="54"/>
        <v>247865</v>
      </c>
      <c r="AC87">
        <f t="shared" ca="1" si="55"/>
        <v>495478</v>
      </c>
      <c r="AD87" t="s">
        <v>787</v>
      </c>
      <c r="AE87">
        <v>656.30499999999995</v>
      </c>
      <c r="AF87" t="s">
        <v>25</v>
      </c>
      <c r="AG87" t="s">
        <v>757</v>
      </c>
      <c r="AH87" t="s">
        <v>27</v>
      </c>
      <c r="AI87">
        <v>0.77642999999999995</v>
      </c>
      <c r="AJ87" t="s">
        <v>28</v>
      </c>
      <c r="AK87">
        <v>252749</v>
      </c>
      <c r="AL87" t="s">
        <v>29</v>
      </c>
      <c r="AM87">
        <v>1.9782473594999999E-2</v>
      </c>
      <c r="AN87" t="s">
        <v>30</v>
      </c>
      <c r="AO87">
        <v>5000</v>
      </c>
      <c r="AP87" t="s">
        <v>923</v>
      </c>
      <c r="AQ87">
        <v>5000</v>
      </c>
      <c r="AR87" t="s">
        <v>788</v>
      </c>
      <c r="AS87" t="s">
        <v>1020</v>
      </c>
      <c r="AT87" t="s">
        <v>1021</v>
      </c>
      <c r="AU87" t="s">
        <v>1022</v>
      </c>
      <c r="AV87">
        <v>8.3000400000000002E-2</v>
      </c>
      <c r="AW87">
        <f t="shared" ref="AW87:AW120" si="89">AW86+1</f>
        <v>67</v>
      </c>
      <c r="AX87">
        <f t="shared" ca="1" si="56"/>
        <v>0.76359299999999997</v>
      </c>
      <c r="AY87">
        <f t="shared" ca="1" si="57"/>
        <v>0.77496399999999999</v>
      </c>
      <c r="AZ87">
        <f t="shared" ca="1" si="58"/>
        <v>248666</v>
      </c>
      <c r="BA87">
        <f t="shared" ca="1" si="59"/>
        <v>503589</v>
      </c>
      <c r="BB87" t="s">
        <v>787</v>
      </c>
      <c r="BC87">
        <v>675.26199999999994</v>
      </c>
      <c r="BD87" t="s">
        <v>25</v>
      </c>
      <c r="BE87" t="s">
        <v>757</v>
      </c>
      <c r="BF87" t="s">
        <v>27</v>
      </c>
      <c r="BG87">
        <v>0.76670899999999997</v>
      </c>
      <c r="BH87" t="s">
        <v>28</v>
      </c>
      <c r="BI87">
        <v>251922</v>
      </c>
      <c r="BJ87" t="s">
        <v>29</v>
      </c>
      <c r="BK87">
        <v>5.9542222515E-2</v>
      </c>
      <c r="BL87" t="s">
        <v>30</v>
      </c>
      <c r="BM87">
        <v>15000</v>
      </c>
      <c r="BN87" t="s">
        <v>923</v>
      </c>
      <c r="BO87">
        <v>15000</v>
      </c>
      <c r="BP87" t="s">
        <v>788</v>
      </c>
      <c r="BQ87" t="s">
        <v>1617</v>
      </c>
      <c r="BR87" t="s">
        <v>1618</v>
      </c>
      <c r="BS87" t="s">
        <v>1619</v>
      </c>
      <c r="BT87">
        <v>8.4018700000000002E-2</v>
      </c>
      <c r="BU87">
        <f t="shared" ref="BU87:BU120" si="90">BU86+1</f>
        <v>67</v>
      </c>
      <c r="BV87">
        <f t="shared" ca="1" si="60"/>
        <v>0.78471199999999997</v>
      </c>
      <c r="BW87">
        <f t="shared" ca="1" si="61"/>
        <v>0.77786599999999995</v>
      </c>
      <c r="BX87">
        <f t="shared" ca="1" si="62"/>
        <v>249796</v>
      </c>
      <c r="BY87">
        <f t="shared" ca="1" si="63"/>
        <v>500313</v>
      </c>
      <c r="BZ87" t="s">
        <v>787</v>
      </c>
      <c r="CA87">
        <v>677.56399999999996</v>
      </c>
      <c r="CB87" t="s">
        <v>25</v>
      </c>
      <c r="CC87" t="s">
        <v>757</v>
      </c>
      <c r="CD87" t="s">
        <v>27</v>
      </c>
      <c r="CE87">
        <v>0.76790700000000001</v>
      </c>
      <c r="CF87" t="s">
        <v>28</v>
      </c>
      <c r="CG87">
        <v>250284</v>
      </c>
      <c r="CH87" t="s">
        <v>29</v>
      </c>
      <c r="CI87">
        <v>9.9886673625000005E-2</v>
      </c>
      <c r="CJ87" t="s">
        <v>30</v>
      </c>
      <c r="CK87">
        <v>25000</v>
      </c>
      <c r="CL87" t="s">
        <v>923</v>
      </c>
      <c r="CM87">
        <v>25000</v>
      </c>
      <c r="CN87" t="s">
        <v>788</v>
      </c>
      <c r="CO87" t="s">
        <v>2197</v>
      </c>
      <c r="CP87" t="s">
        <v>2198</v>
      </c>
      <c r="CQ87" t="s">
        <v>2199</v>
      </c>
      <c r="CR87">
        <v>8.5795700000000003E-2</v>
      </c>
      <c r="CS87">
        <f t="shared" si="47"/>
        <v>67</v>
      </c>
      <c r="CT87">
        <f t="shared" ca="1" si="64"/>
        <v>0.77655399999999997</v>
      </c>
      <c r="CU87">
        <f t="shared" ca="1" si="65"/>
        <v>0.77834199999999998</v>
      </c>
      <c r="CV87">
        <f t="shared" ca="1" si="66"/>
        <v>250633</v>
      </c>
      <c r="CW87">
        <f t="shared" ca="1" si="67"/>
        <v>500313</v>
      </c>
      <c r="CX87" t="s">
        <v>787</v>
      </c>
      <c r="CY87">
        <v>677.88800000000003</v>
      </c>
      <c r="CZ87" t="s">
        <v>25</v>
      </c>
      <c r="DA87" t="s">
        <v>757</v>
      </c>
      <c r="DB87" t="s">
        <v>27</v>
      </c>
      <c r="DC87">
        <v>0.76718799999999998</v>
      </c>
      <c r="DD87" t="s">
        <v>28</v>
      </c>
      <c r="DE87">
        <v>250633</v>
      </c>
      <c r="DF87" t="s">
        <v>29</v>
      </c>
      <c r="DG87">
        <v>0.13964642254500001</v>
      </c>
      <c r="DH87" t="s">
        <v>30</v>
      </c>
      <c r="DI87">
        <v>35000</v>
      </c>
      <c r="DJ87" t="s">
        <v>923</v>
      </c>
      <c r="DK87">
        <v>35000</v>
      </c>
      <c r="DL87" t="s">
        <v>788</v>
      </c>
      <c r="DM87" t="s">
        <v>2791</v>
      </c>
      <c r="DN87" t="s">
        <v>2792</v>
      </c>
      <c r="DO87" t="s">
        <v>2793</v>
      </c>
      <c r="DP87">
        <v>8.7324799999999994E-2</v>
      </c>
      <c r="DQ87">
        <v>67</v>
      </c>
      <c r="DR87">
        <f t="shared" ca="1" si="68"/>
        <v>0.78034999999999999</v>
      </c>
      <c r="DS87">
        <f t="shared" ca="1" si="69"/>
        <v>0.78057799999999999</v>
      </c>
      <c r="DT87">
        <f t="shared" ca="1" si="70"/>
        <v>250284</v>
      </c>
      <c r="DU87">
        <f t="shared" ca="1" si="71"/>
        <v>499772</v>
      </c>
      <c r="DV87" t="s">
        <v>787</v>
      </c>
      <c r="DW87">
        <v>679.69100000000003</v>
      </c>
      <c r="DX87" t="s">
        <v>25</v>
      </c>
      <c r="DY87" t="s">
        <v>757</v>
      </c>
      <c r="DZ87" t="s">
        <v>27</v>
      </c>
      <c r="EA87">
        <v>0.76795000000000002</v>
      </c>
      <c r="EB87" t="s">
        <v>28</v>
      </c>
      <c r="EC87">
        <v>249472</v>
      </c>
      <c r="ED87" t="s">
        <v>29</v>
      </c>
      <c r="EE87">
        <v>0.180380675115</v>
      </c>
      <c r="EF87" t="s">
        <v>30</v>
      </c>
      <c r="EG87">
        <v>45000</v>
      </c>
      <c r="EH87" t="s">
        <v>923</v>
      </c>
      <c r="EI87">
        <v>45000</v>
      </c>
      <c r="EJ87" t="s">
        <v>788</v>
      </c>
      <c r="EK87" t="s">
        <v>3378</v>
      </c>
      <c r="EL87" t="s">
        <v>3379</v>
      </c>
      <c r="EM87" t="s">
        <v>3380</v>
      </c>
      <c r="EN87">
        <v>8.6666599999999996E-2</v>
      </c>
      <c r="EO87">
        <v>67</v>
      </c>
      <c r="EP87">
        <f t="shared" ca="1" si="72"/>
        <v>0.78145799999999999</v>
      </c>
      <c r="EQ87">
        <f t="shared" ca="1" si="73"/>
        <v>0.78406799999999999</v>
      </c>
      <c r="ER87">
        <f t="shared" ca="1" si="74"/>
        <v>250951</v>
      </c>
      <c r="ES87">
        <f t="shared" ca="1" si="75"/>
        <v>499870</v>
      </c>
      <c r="ET87" t="s">
        <v>787</v>
      </c>
      <c r="EU87">
        <v>671.58500000000004</v>
      </c>
      <c r="EV87" t="s">
        <v>25</v>
      </c>
      <c r="EW87" t="s">
        <v>757</v>
      </c>
      <c r="EX87" t="s">
        <v>27</v>
      </c>
      <c r="EY87">
        <v>0.77131799999999995</v>
      </c>
      <c r="EZ87" t="s">
        <v>28</v>
      </c>
      <c r="FA87">
        <v>250284</v>
      </c>
      <c r="FB87" t="s">
        <v>29</v>
      </c>
      <c r="FC87">
        <v>0.219750622575</v>
      </c>
      <c r="FD87" t="s">
        <v>30</v>
      </c>
      <c r="FE87">
        <v>55000</v>
      </c>
      <c r="FF87" t="s">
        <v>923</v>
      </c>
      <c r="FG87">
        <v>55000</v>
      </c>
      <c r="FH87" t="s">
        <v>788</v>
      </c>
      <c r="FI87" t="s">
        <v>3964</v>
      </c>
      <c r="FJ87" t="s">
        <v>3965</v>
      </c>
      <c r="FK87" t="s">
        <v>3966</v>
      </c>
      <c r="FL87">
        <v>8.5641099999999998E-2</v>
      </c>
      <c r="FM87">
        <v>67</v>
      </c>
      <c r="FN87">
        <f t="shared" ca="1" si="76"/>
        <v>0.77933600000000003</v>
      </c>
      <c r="FO87">
        <f t="shared" ca="1" si="77"/>
        <v>0.77562200000000003</v>
      </c>
      <c r="FP87">
        <f t="shared" ca="1" si="78"/>
        <v>250281</v>
      </c>
      <c r="FQ87">
        <f t="shared" ca="1" si="79"/>
        <v>500311</v>
      </c>
      <c r="FR87" t="s">
        <v>787</v>
      </c>
      <c r="FS87">
        <v>599.20699999999999</v>
      </c>
      <c r="FT87" t="s">
        <v>25</v>
      </c>
      <c r="FU87" t="s">
        <v>757</v>
      </c>
      <c r="FV87" t="s">
        <v>27</v>
      </c>
      <c r="FW87">
        <v>0.81657800000000003</v>
      </c>
      <c r="FX87" t="s">
        <v>28</v>
      </c>
      <c r="FY87">
        <v>250281</v>
      </c>
      <c r="FZ87" t="s">
        <v>29</v>
      </c>
      <c r="GA87">
        <v>3.9955144649999998E-3</v>
      </c>
      <c r="GB87" t="s">
        <v>30</v>
      </c>
      <c r="GC87">
        <v>1000</v>
      </c>
      <c r="GD87" t="s">
        <v>923</v>
      </c>
      <c r="GE87">
        <v>1000</v>
      </c>
      <c r="GF87" t="s">
        <v>788</v>
      </c>
      <c r="GG87" t="s">
        <v>5143</v>
      </c>
      <c r="GH87" t="s">
        <v>5144</v>
      </c>
      <c r="GI87" t="s">
        <v>5145</v>
      </c>
      <c r="GJ87">
        <v>0.10795</v>
      </c>
      <c r="GK87">
        <v>67</v>
      </c>
      <c r="GL87">
        <f t="shared" ca="1" si="80"/>
        <v>0.77710400000000002</v>
      </c>
      <c r="GM87">
        <f t="shared" ca="1" si="81"/>
        <v>0.76561400000000002</v>
      </c>
      <c r="GN87">
        <f t="shared" ca="1" si="82"/>
        <v>252128</v>
      </c>
      <c r="GO87">
        <f t="shared" ca="1" si="83"/>
        <v>501536</v>
      </c>
      <c r="GP87" t="s">
        <v>787</v>
      </c>
      <c r="GQ87">
        <v>682.78700000000003</v>
      </c>
      <c r="GR87" t="s">
        <v>25</v>
      </c>
      <c r="GS87" t="s">
        <v>757</v>
      </c>
      <c r="GT87" t="s">
        <v>27</v>
      </c>
      <c r="GU87">
        <v>0.76216099999999998</v>
      </c>
      <c r="GV87" t="s">
        <v>28</v>
      </c>
      <c r="GW87">
        <v>252128</v>
      </c>
      <c r="GX87" t="s">
        <v>29</v>
      </c>
      <c r="GY87">
        <v>3.9662348054999998E-2</v>
      </c>
      <c r="GZ87" t="s">
        <v>30</v>
      </c>
      <c r="HA87">
        <v>10000</v>
      </c>
      <c r="HB87" t="s">
        <v>923</v>
      </c>
      <c r="HC87">
        <v>10000</v>
      </c>
      <c r="HD87" t="s">
        <v>788</v>
      </c>
      <c r="HE87" t="s">
        <v>5346</v>
      </c>
      <c r="HF87" t="s">
        <v>5347</v>
      </c>
      <c r="HG87" t="s">
        <v>5348</v>
      </c>
      <c r="HH87">
        <v>8.6842199999999994E-2</v>
      </c>
      <c r="HI87">
        <v>67</v>
      </c>
      <c r="HJ87">
        <f t="shared" ca="1" si="84"/>
        <v>0.78101900000000002</v>
      </c>
      <c r="HK87">
        <f t="shared" ca="1" si="85"/>
        <v>0.783605</v>
      </c>
      <c r="HL87">
        <f t="shared" ca="1" si="86"/>
        <v>250660</v>
      </c>
      <c r="HM87">
        <f t="shared" ca="1" si="87"/>
        <v>500313</v>
      </c>
      <c r="HN87" t="s">
        <v>787</v>
      </c>
      <c r="HO87">
        <v>673.61300000000006</v>
      </c>
      <c r="HP87" t="s">
        <v>25</v>
      </c>
      <c r="HQ87" t="s">
        <v>757</v>
      </c>
      <c r="HR87" t="s">
        <v>27</v>
      </c>
      <c r="HS87">
        <v>0.76957699999999996</v>
      </c>
      <c r="HT87" t="s">
        <v>28</v>
      </c>
      <c r="HU87">
        <v>250660</v>
      </c>
      <c r="HV87" t="s">
        <v>29</v>
      </c>
      <c r="HW87">
        <v>0.259315470765</v>
      </c>
      <c r="HX87" t="s">
        <v>30</v>
      </c>
      <c r="HY87">
        <v>65000</v>
      </c>
      <c r="HZ87" t="s">
        <v>923</v>
      </c>
      <c r="IA87">
        <v>65000</v>
      </c>
      <c r="IB87" t="s">
        <v>788</v>
      </c>
      <c r="IC87" t="s">
        <v>5930</v>
      </c>
      <c r="ID87" t="s">
        <v>5931</v>
      </c>
      <c r="IE87" t="s">
        <v>5932</v>
      </c>
      <c r="IF87">
        <v>8.2912600000000003E-2</v>
      </c>
    </row>
    <row r="88" spans="1:240">
      <c r="A88">
        <v>68</v>
      </c>
      <c r="B88">
        <f t="shared" ca="1" si="48"/>
        <v>0.777227</v>
      </c>
      <c r="C88">
        <f t="shared" ca="1" si="49"/>
        <v>0.77740100000000001</v>
      </c>
      <c r="D88">
        <f t="shared" ca="1" si="50"/>
        <v>254420</v>
      </c>
      <c r="E88">
        <f t="shared" ca="1" si="51"/>
        <v>500313</v>
      </c>
      <c r="F88" t="s">
        <v>787</v>
      </c>
      <c r="G88">
        <v>368.125</v>
      </c>
      <c r="H88" t="s">
        <v>25</v>
      </c>
      <c r="I88" t="s">
        <v>36</v>
      </c>
      <c r="J88" t="s">
        <v>27</v>
      </c>
      <c r="K88">
        <v>0.73685599999999996</v>
      </c>
      <c r="L88" t="s">
        <v>28</v>
      </c>
      <c r="M88">
        <v>500310</v>
      </c>
      <c r="N88" t="s">
        <v>29</v>
      </c>
      <c r="O88">
        <v>5.9962791359999996E-3</v>
      </c>
      <c r="P88" t="s">
        <v>30</v>
      </c>
      <c r="Q88">
        <v>3000</v>
      </c>
      <c r="R88" t="s">
        <v>923</v>
      </c>
      <c r="S88">
        <v>3000</v>
      </c>
      <c r="T88" t="s">
        <v>783</v>
      </c>
      <c r="U88" t="s">
        <v>4553</v>
      </c>
      <c r="V88" t="s">
        <v>4554</v>
      </c>
      <c r="W88" t="s">
        <v>4555</v>
      </c>
      <c r="X88">
        <v>7.2667300000000004E-2</v>
      </c>
      <c r="Y88">
        <f t="shared" si="88"/>
        <v>68</v>
      </c>
      <c r="Z88">
        <f t="shared" ca="1" si="52"/>
        <v>0.76227500000000004</v>
      </c>
      <c r="AA88">
        <f t="shared" ca="1" si="53"/>
        <v>0.75078699999999998</v>
      </c>
      <c r="AB88">
        <f t="shared" ca="1" si="54"/>
        <v>247865</v>
      </c>
      <c r="AC88">
        <f t="shared" ca="1" si="55"/>
        <v>500313</v>
      </c>
      <c r="AD88" t="s">
        <v>787</v>
      </c>
      <c r="AE88">
        <v>354.12900000000002</v>
      </c>
      <c r="AF88" t="s">
        <v>25</v>
      </c>
      <c r="AG88" t="s">
        <v>36</v>
      </c>
      <c r="AH88" t="s">
        <v>27</v>
      </c>
      <c r="AI88">
        <v>0.75127500000000003</v>
      </c>
      <c r="AJ88" t="s">
        <v>28</v>
      </c>
      <c r="AK88">
        <v>500312</v>
      </c>
      <c r="AL88" t="s">
        <v>29</v>
      </c>
      <c r="AM88">
        <v>9.9937735600000004E-3</v>
      </c>
      <c r="AN88" t="s">
        <v>30</v>
      </c>
      <c r="AO88">
        <v>5000</v>
      </c>
      <c r="AP88" t="s">
        <v>923</v>
      </c>
      <c r="AQ88">
        <v>5000</v>
      </c>
      <c r="AR88" t="s">
        <v>783</v>
      </c>
      <c r="AS88" t="s">
        <v>1023</v>
      </c>
      <c r="AT88" t="s">
        <v>1024</v>
      </c>
      <c r="AU88" t="s">
        <v>1025</v>
      </c>
      <c r="AV88">
        <v>8.0535099999999998E-2</v>
      </c>
      <c r="AW88">
        <f t="shared" si="89"/>
        <v>68</v>
      </c>
      <c r="AX88">
        <f t="shared" ca="1" si="56"/>
        <v>0.78448700000000005</v>
      </c>
      <c r="AY88">
        <f t="shared" ca="1" si="57"/>
        <v>0.76755200000000001</v>
      </c>
      <c r="AZ88">
        <f t="shared" ca="1" si="58"/>
        <v>248666</v>
      </c>
      <c r="BA88">
        <f t="shared" ca="1" si="59"/>
        <v>501945</v>
      </c>
      <c r="BB88" t="s">
        <v>787</v>
      </c>
      <c r="BC88">
        <v>335.358</v>
      </c>
      <c r="BD88" t="s">
        <v>25</v>
      </c>
      <c r="BE88" t="s">
        <v>36</v>
      </c>
      <c r="BF88" t="s">
        <v>27</v>
      </c>
      <c r="BG88">
        <v>0.77326799999999996</v>
      </c>
      <c r="BH88" t="s">
        <v>28</v>
      </c>
      <c r="BI88">
        <v>498691</v>
      </c>
      <c r="BJ88" t="s">
        <v>29</v>
      </c>
      <c r="BK88">
        <v>3.0078725543999998E-2</v>
      </c>
      <c r="BL88" t="s">
        <v>30</v>
      </c>
      <c r="BM88">
        <v>15000</v>
      </c>
      <c r="BN88" t="s">
        <v>923</v>
      </c>
      <c r="BO88">
        <v>15000</v>
      </c>
      <c r="BP88" t="s">
        <v>783</v>
      </c>
      <c r="BQ88" t="s">
        <v>1620</v>
      </c>
      <c r="BR88" t="s">
        <v>1621</v>
      </c>
      <c r="BS88" t="s">
        <v>1622</v>
      </c>
      <c r="BT88">
        <v>7.5618400000000002E-2</v>
      </c>
      <c r="BU88">
        <f t="shared" si="90"/>
        <v>68</v>
      </c>
      <c r="BV88">
        <f t="shared" ca="1" si="60"/>
        <v>0.77414400000000005</v>
      </c>
      <c r="BW88">
        <f t="shared" ca="1" si="61"/>
        <v>0.76740200000000003</v>
      </c>
      <c r="BX88">
        <f t="shared" ca="1" si="62"/>
        <v>249796</v>
      </c>
      <c r="BY88">
        <f t="shared" ca="1" si="63"/>
        <v>497402</v>
      </c>
      <c r="BZ88" t="s">
        <v>787</v>
      </c>
      <c r="CA88">
        <v>328.73099999999999</v>
      </c>
      <c r="CB88" t="s">
        <v>25</v>
      </c>
      <c r="CC88" t="s">
        <v>36</v>
      </c>
      <c r="CD88" t="s">
        <v>27</v>
      </c>
      <c r="CE88">
        <v>0.77899499999999999</v>
      </c>
      <c r="CF88" t="s">
        <v>28</v>
      </c>
      <c r="CG88">
        <v>501291</v>
      </c>
      <c r="CH88" t="s">
        <v>29</v>
      </c>
      <c r="CI88">
        <v>4.9871217936000002E-2</v>
      </c>
      <c r="CJ88" t="s">
        <v>30</v>
      </c>
      <c r="CK88">
        <v>25000</v>
      </c>
      <c r="CL88" t="s">
        <v>923</v>
      </c>
      <c r="CM88">
        <v>25000</v>
      </c>
      <c r="CN88" t="s">
        <v>783</v>
      </c>
      <c r="CO88" t="s">
        <v>2200</v>
      </c>
      <c r="CP88" t="s">
        <v>2201</v>
      </c>
      <c r="CQ88" t="s">
        <v>2202</v>
      </c>
      <c r="CR88">
        <v>8.5386699999999996E-2</v>
      </c>
      <c r="CS88">
        <f t="shared" si="47"/>
        <v>68</v>
      </c>
      <c r="CT88">
        <f t="shared" ca="1" si="64"/>
        <v>0.77039400000000002</v>
      </c>
      <c r="CU88">
        <f t="shared" ca="1" si="65"/>
        <v>0.77239599999999997</v>
      </c>
      <c r="CV88">
        <f t="shared" ca="1" si="66"/>
        <v>250284</v>
      </c>
      <c r="CW88">
        <f t="shared" ca="1" si="67"/>
        <v>498230</v>
      </c>
      <c r="CX88" t="s">
        <v>787</v>
      </c>
      <c r="CY88">
        <v>330.33</v>
      </c>
      <c r="CZ88" t="s">
        <v>25</v>
      </c>
      <c r="DA88" t="s">
        <v>36</v>
      </c>
      <c r="DB88" t="s">
        <v>27</v>
      </c>
      <c r="DC88">
        <v>0.77678100000000005</v>
      </c>
      <c r="DD88" t="s">
        <v>28</v>
      </c>
      <c r="DE88">
        <v>501712</v>
      </c>
      <c r="DF88" t="s">
        <v>29</v>
      </c>
      <c r="DG88">
        <v>6.9761190192E-2</v>
      </c>
      <c r="DH88" t="s">
        <v>30</v>
      </c>
      <c r="DI88">
        <v>35000</v>
      </c>
      <c r="DJ88" t="s">
        <v>923</v>
      </c>
      <c r="DK88">
        <v>35000</v>
      </c>
      <c r="DL88" t="s">
        <v>783</v>
      </c>
      <c r="DM88" t="s">
        <v>2794</v>
      </c>
      <c r="DN88" t="s">
        <v>2795</v>
      </c>
      <c r="DO88" t="s">
        <v>2796</v>
      </c>
      <c r="DP88">
        <v>8.1504999999999994E-2</v>
      </c>
      <c r="DQ88">
        <v>68</v>
      </c>
      <c r="DR88">
        <f t="shared" ca="1" si="68"/>
        <v>0.77807800000000005</v>
      </c>
      <c r="DS88">
        <f t="shared" ca="1" si="69"/>
        <v>0.77098699999999998</v>
      </c>
      <c r="DT88">
        <f t="shared" ca="1" si="70"/>
        <v>250827</v>
      </c>
      <c r="DU88">
        <f t="shared" ca="1" si="71"/>
        <v>499231</v>
      </c>
      <c r="DV88" t="s">
        <v>787</v>
      </c>
      <c r="DW88">
        <v>330.95800000000003</v>
      </c>
      <c r="DX88" t="s">
        <v>25</v>
      </c>
      <c r="DY88" t="s">
        <v>36</v>
      </c>
      <c r="DZ88" t="s">
        <v>27</v>
      </c>
      <c r="EA88">
        <v>0.77502000000000004</v>
      </c>
      <c r="EB88" t="s">
        <v>28</v>
      </c>
      <c r="EC88">
        <v>503040</v>
      </c>
      <c r="ED88" t="s">
        <v>29</v>
      </c>
      <c r="EE88">
        <v>8.9456162719999996E-2</v>
      </c>
      <c r="EF88" t="s">
        <v>30</v>
      </c>
      <c r="EG88">
        <v>45000</v>
      </c>
      <c r="EH88" t="s">
        <v>923</v>
      </c>
      <c r="EI88">
        <v>45000</v>
      </c>
      <c r="EJ88" t="s">
        <v>783</v>
      </c>
      <c r="EK88" t="s">
        <v>3381</v>
      </c>
      <c r="EL88" t="s">
        <v>3382</v>
      </c>
      <c r="EM88" t="s">
        <v>3383</v>
      </c>
      <c r="EN88">
        <v>8.1807699999999997E-2</v>
      </c>
      <c r="EO88">
        <v>68</v>
      </c>
      <c r="EP88">
        <f t="shared" ca="1" si="72"/>
        <v>0.77467299999999994</v>
      </c>
      <c r="EQ88">
        <f t="shared" ca="1" si="73"/>
        <v>0.77300999999999997</v>
      </c>
      <c r="ER88">
        <f t="shared" ca="1" si="74"/>
        <v>250062</v>
      </c>
      <c r="ES88">
        <f t="shared" ca="1" si="75"/>
        <v>498545</v>
      </c>
      <c r="ET88" t="s">
        <v>787</v>
      </c>
      <c r="EU88">
        <v>331.41199999999998</v>
      </c>
      <c r="EV88" t="s">
        <v>25</v>
      </c>
      <c r="EW88" t="s">
        <v>36</v>
      </c>
      <c r="EX88" t="s">
        <v>27</v>
      </c>
      <c r="EY88">
        <v>0.77487200000000001</v>
      </c>
      <c r="EZ88" t="s">
        <v>28</v>
      </c>
      <c r="FA88">
        <v>502542</v>
      </c>
      <c r="FB88" t="s">
        <v>29</v>
      </c>
      <c r="FC88">
        <v>0.10944363484</v>
      </c>
      <c r="FD88" t="s">
        <v>30</v>
      </c>
      <c r="FE88">
        <v>55000</v>
      </c>
      <c r="FF88" t="s">
        <v>923</v>
      </c>
      <c r="FG88">
        <v>55000</v>
      </c>
      <c r="FH88" t="s">
        <v>783</v>
      </c>
      <c r="FI88" t="s">
        <v>1493</v>
      </c>
      <c r="FJ88" t="s">
        <v>3967</v>
      </c>
      <c r="FK88" t="s">
        <v>3968</v>
      </c>
      <c r="FL88">
        <v>8.1337499999999993E-2</v>
      </c>
      <c r="FM88">
        <v>68</v>
      </c>
      <c r="FN88">
        <f t="shared" ca="1" si="76"/>
        <v>0.75851999999999997</v>
      </c>
      <c r="FO88">
        <f t="shared" ca="1" si="77"/>
        <v>0.78553300000000004</v>
      </c>
      <c r="FP88">
        <f t="shared" ca="1" si="78"/>
        <v>250281</v>
      </c>
      <c r="FQ88">
        <f t="shared" ca="1" si="79"/>
        <v>477035</v>
      </c>
      <c r="FR88" t="s">
        <v>787</v>
      </c>
      <c r="FS88">
        <v>351.05700000000002</v>
      </c>
      <c r="FT88" t="s">
        <v>25</v>
      </c>
      <c r="FU88" t="s">
        <v>36</v>
      </c>
      <c r="FV88" t="s">
        <v>27</v>
      </c>
      <c r="FW88">
        <v>0.77274500000000002</v>
      </c>
      <c r="FX88" t="s">
        <v>28</v>
      </c>
      <c r="FY88">
        <v>477034</v>
      </c>
      <c r="FZ88" t="s">
        <v>29</v>
      </c>
      <c r="GA88">
        <v>2.0962845760000002E-3</v>
      </c>
      <c r="GB88" t="s">
        <v>30</v>
      </c>
      <c r="GC88">
        <v>1000</v>
      </c>
      <c r="GD88" t="s">
        <v>923</v>
      </c>
      <c r="GE88">
        <v>1000</v>
      </c>
      <c r="GF88" t="s">
        <v>783</v>
      </c>
      <c r="GG88" t="s">
        <v>5146</v>
      </c>
      <c r="GH88" t="s">
        <v>5147</v>
      </c>
      <c r="GI88" t="s">
        <v>5148</v>
      </c>
      <c r="GJ88">
        <v>5.37855E-2</v>
      </c>
      <c r="GK88">
        <v>68</v>
      </c>
      <c r="GL88">
        <f t="shared" ca="1" si="80"/>
        <v>0.77106600000000003</v>
      </c>
      <c r="GM88">
        <f t="shared" ca="1" si="81"/>
        <v>0.77822999999999998</v>
      </c>
      <c r="GN88">
        <f t="shared" ca="1" si="82"/>
        <v>252128</v>
      </c>
      <c r="GO88">
        <f t="shared" ca="1" si="83"/>
        <v>504001</v>
      </c>
      <c r="GP88" t="s">
        <v>787</v>
      </c>
      <c r="GQ88">
        <v>328.23599999999999</v>
      </c>
      <c r="GR88" t="s">
        <v>25</v>
      </c>
      <c r="GS88" t="s">
        <v>36</v>
      </c>
      <c r="GT88" t="s">
        <v>27</v>
      </c>
      <c r="GU88">
        <v>0.78129499999999996</v>
      </c>
      <c r="GV88" t="s">
        <v>28</v>
      </c>
      <c r="GW88">
        <v>499096</v>
      </c>
      <c r="GX88" t="s">
        <v>29</v>
      </c>
      <c r="GY88">
        <v>2.0036239551999999E-2</v>
      </c>
      <c r="GZ88" t="s">
        <v>30</v>
      </c>
      <c r="HA88">
        <v>10000</v>
      </c>
      <c r="HB88" t="s">
        <v>923</v>
      </c>
      <c r="HC88">
        <v>10000</v>
      </c>
      <c r="HD88" t="s">
        <v>783</v>
      </c>
      <c r="HE88" t="s">
        <v>5349</v>
      </c>
      <c r="HF88" t="s">
        <v>5350</v>
      </c>
      <c r="HG88" t="s">
        <v>5351</v>
      </c>
      <c r="HH88">
        <v>7.1487999999999996E-2</v>
      </c>
      <c r="HI88">
        <v>68</v>
      </c>
      <c r="HJ88">
        <f t="shared" ca="1" si="84"/>
        <v>0.77470099999999997</v>
      </c>
      <c r="HK88">
        <f t="shared" ca="1" si="85"/>
        <v>0.77267699999999995</v>
      </c>
      <c r="HL88">
        <f t="shared" ca="1" si="86"/>
        <v>249535</v>
      </c>
      <c r="HM88">
        <f t="shared" ca="1" si="87"/>
        <v>499189</v>
      </c>
      <c r="HN88" t="s">
        <v>787</v>
      </c>
      <c r="HO88">
        <v>329.7</v>
      </c>
      <c r="HP88" t="s">
        <v>25</v>
      </c>
      <c r="HQ88" t="s">
        <v>36</v>
      </c>
      <c r="HR88" t="s">
        <v>27</v>
      </c>
      <c r="HS88">
        <v>0.77714700000000003</v>
      </c>
      <c r="HT88" t="s">
        <v>28</v>
      </c>
      <c r="HU88">
        <v>502198</v>
      </c>
      <c r="HV88" t="s">
        <v>29</v>
      </c>
      <c r="HW88">
        <v>0.12943110695999999</v>
      </c>
      <c r="HX88" t="s">
        <v>30</v>
      </c>
      <c r="HY88">
        <v>65000</v>
      </c>
      <c r="HZ88" t="s">
        <v>923</v>
      </c>
      <c r="IA88">
        <v>65000</v>
      </c>
      <c r="IB88" t="s">
        <v>783</v>
      </c>
      <c r="IC88" t="s">
        <v>5933</v>
      </c>
      <c r="ID88" t="s">
        <v>5934</v>
      </c>
      <c r="IE88" t="s">
        <v>5935</v>
      </c>
      <c r="IF88">
        <v>8.0193399999999998E-2</v>
      </c>
    </row>
    <row r="89" spans="1:240">
      <c r="A89">
        <v>69</v>
      </c>
      <c r="B89">
        <f t="shared" ca="1" si="48"/>
        <v>0.76797199999999999</v>
      </c>
      <c r="C89">
        <f t="shared" ca="1" si="49"/>
        <v>0.77145900000000001</v>
      </c>
      <c r="D89">
        <f t="shared" ca="1" si="50"/>
        <v>250283</v>
      </c>
      <c r="E89">
        <f t="shared" ca="1" si="51"/>
        <v>500311</v>
      </c>
      <c r="F89" t="s">
        <v>777</v>
      </c>
      <c r="G89">
        <v>711.38199999999995</v>
      </c>
      <c r="H89" t="s">
        <v>25</v>
      </c>
      <c r="I89" t="s">
        <v>757</v>
      </c>
      <c r="J89" t="s">
        <v>27</v>
      </c>
      <c r="K89">
        <v>0.74943300000000002</v>
      </c>
      <c r="L89" t="s">
        <v>28</v>
      </c>
      <c r="M89">
        <v>250283</v>
      </c>
      <c r="N89" t="s">
        <v>29</v>
      </c>
      <c r="O89">
        <v>1.1986444395E-2</v>
      </c>
      <c r="P89" t="s">
        <v>30</v>
      </c>
      <c r="Q89">
        <v>3000</v>
      </c>
      <c r="R89" t="s">
        <v>923</v>
      </c>
      <c r="S89">
        <v>3000</v>
      </c>
      <c r="T89" t="s">
        <v>778</v>
      </c>
      <c r="U89" t="s">
        <v>4556</v>
      </c>
      <c r="V89" t="s">
        <v>4557</v>
      </c>
      <c r="W89" t="s">
        <v>4558</v>
      </c>
      <c r="X89">
        <v>9.6720500000000001E-2</v>
      </c>
      <c r="Y89">
        <f t="shared" si="88"/>
        <v>69</v>
      </c>
      <c r="Z89">
        <f t="shared" ca="1" si="52"/>
        <v>0.753139</v>
      </c>
      <c r="AA89">
        <f t="shared" ca="1" si="53"/>
        <v>0.77781400000000001</v>
      </c>
      <c r="AB89">
        <f t="shared" ca="1" si="54"/>
        <v>250283</v>
      </c>
      <c r="AC89">
        <f t="shared" ca="1" si="55"/>
        <v>500312</v>
      </c>
      <c r="AD89" t="s">
        <v>777</v>
      </c>
      <c r="AE89">
        <v>656.18499999999995</v>
      </c>
      <c r="AF89" t="s">
        <v>25</v>
      </c>
      <c r="AG89" t="s">
        <v>757</v>
      </c>
      <c r="AH89" t="s">
        <v>27</v>
      </c>
      <c r="AI89">
        <v>0.776501</v>
      </c>
      <c r="AJ89" t="s">
        <v>28</v>
      </c>
      <c r="AK89">
        <v>252749</v>
      </c>
      <c r="AL89" t="s">
        <v>29</v>
      </c>
      <c r="AM89">
        <v>1.9782473594999999E-2</v>
      </c>
      <c r="AN89" t="s">
        <v>30</v>
      </c>
      <c r="AO89">
        <v>5000</v>
      </c>
      <c r="AP89" t="s">
        <v>923</v>
      </c>
      <c r="AQ89">
        <v>5000</v>
      </c>
      <c r="AR89" t="s">
        <v>778</v>
      </c>
      <c r="AS89" t="s">
        <v>1026</v>
      </c>
      <c r="AT89" t="s">
        <v>1027</v>
      </c>
      <c r="AU89" t="s">
        <v>1028</v>
      </c>
      <c r="AV89">
        <v>8.8708400000000007E-2</v>
      </c>
      <c r="AW89">
        <f t="shared" si="89"/>
        <v>69</v>
      </c>
      <c r="AX89">
        <f t="shared" ca="1" si="56"/>
        <v>0.77899600000000002</v>
      </c>
      <c r="AY89">
        <f t="shared" ca="1" si="57"/>
        <v>0.77420900000000004</v>
      </c>
      <c r="AZ89">
        <f t="shared" ca="1" si="58"/>
        <v>251100</v>
      </c>
      <c r="BA89">
        <f t="shared" ca="1" si="59"/>
        <v>503589</v>
      </c>
      <c r="BB89" t="s">
        <v>777</v>
      </c>
      <c r="BC89">
        <v>640.63900000000001</v>
      </c>
      <c r="BD89" t="s">
        <v>25</v>
      </c>
      <c r="BE89" t="s">
        <v>757</v>
      </c>
      <c r="BF89" t="s">
        <v>27</v>
      </c>
      <c r="BG89">
        <v>0.78715500000000005</v>
      </c>
      <c r="BH89" t="s">
        <v>28</v>
      </c>
      <c r="BI89">
        <v>251922</v>
      </c>
      <c r="BJ89" t="s">
        <v>29</v>
      </c>
      <c r="BK89">
        <v>5.9542222515E-2</v>
      </c>
      <c r="BL89" t="s">
        <v>30</v>
      </c>
      <c r="BM89">
        <v>15000</v>
      </c>
      <c r="BN89" t="s">
        <v>923</v>
      </c>
      <c r="BO89">
        <v>15000</v>
      </c>
      <c r="BP89" t="s">
        <v>778</v>
      </c>
      <c r="BQ89" t="s">
        <v>1623</v>
      </c>
      <c r="BR89" t="s">
        <v>1624</v>
      </c>
      <c r="BS89" t="s">
        <v>1625</v>
      </c>
      <c r="BT89">
        <v>7.9866599999999996E-2</v>
      </c>
      <c r="BU89">
        <f t="shared" si="90"/>
        <v>69</v>
      </c>
      <c r="BV89">
        <f t="shared" ca="1" si="60"/>
        <v>0.77581900000000004</v>
      </c>
      <c r="BW89">
        <f t="shared" ca="1" si="61"/>
        <v>0.78224300000000002</v>
      </c>
      <c r="BX89">
        <f t="shared" ca="1" si="62"/>
        <v>249796</v>
      </c>
      <c r="BY89">
        <f t="shared" ca="1" si="63"/>
        <v>503259</v>
      </c>
      <c r="BZ89" t="s">
        <v>777</v>
      </c>
      <c r="CA89">
        <v>658.92200000000003</v>
      </c>
      <c r="CB89" t="s">
        <v>25</v>
      </c>
      <c r="CC89" t="s">
        <v>757</v>
      </c>
      <c r="CD89" t="s">
        <v>27</v>
      </c>
      <c r="CE89">
        <v>0.77641199999999999</v>
      </c>
      <c r="CF89" t="s">
        <v>28</v>
      </c>
      <c r="CG89">
        <v>251757</v>
      </c>
      <c r="CH89" t="s">
        <v>29</v>
      </c>
      <c r="CI89">
        <v>9.9301971434999997E-2</v>
      </c>
      <c r="CJ89" t="s">
        <v>30</v>
      </c>
      <c r="CK89">
        <v>25000</v>
      </c>
      <c r="CL89" t="s">
        <v>923</v>
      </c>
      <c r="CM89">
        <v>25000</v>
      </c>
      <c r="CN89" t="s">
        <v>778</v>
      </c>
      <c r="CO89" t="s">
        <v>2203</v>
      </c>
      <c r="CP89" t="s">
        <v>2204</v>
      </c>
      <c r="CQ89" t="s">
        <v>2205</v>
      </c>
      <c r="CR89">
        <v>7.3085600000000001E-2</v>
      </c>
      <c r="CS89">
        <f t="shared" si="47"/>
        <v>69</v>
      </c>
      <c r="CT89">
        <f t="shared" ca="1" si="64"/>
        <v>0.76571599999999995</v>
      </c>
      <c r="CU89">
        <f t="shared" ca="1" si="65"/>
        <v>0.78539499999999995</v>
      </c>
      <c r="CV89">
        <f t="shared" ca="1" si="66"/>
        <v>249935</v>
      </c>
      <c r="CW89">
        <f t="shared" ca="1" si="67"/>
        <v>500313</v>
      </c>
      <c r="CX89" t="s">
        <v>777</v>
      </c>
      <c r="CY89">
        <v>651.54499999999996</v>
      </c>
      <c r="CZ89" t="s">
        <v>25</v>
      </c>
      <c r="DA89" t="s">
        <v>757</v>
      </c>
      <c r="DB89" t="s">
        <v>27</v>
      </c>
      <c r="DC89">
        <v>0.78254400000000002</v>
      </c>
      <c r="DD89" t="s">
        <v>28</v>
      </c>
      <c r="DE89">
        <v>250633</v>
      </c>
      <c r="DF89" t="s">
        <v>29</v>
      </c>
      <c r="DG89">
        <v>0.13964642254500001</v>
      </c>
      <c r="DH89" t="s">
        <v>30</v>
      </c>
      <c r="DI89">
        <v>35000</v>
      </c>
      <c r="DJ89" t="s">
        <v>923</v>
      </c>
      <c r="DK89">
        <v>35000</v>
      </c>
      <c r="DL89" t="s">
        <v>778</v>
      </c>
      <c r="DM89" t="s">
        <v>2797</v>
      </c>
      <c r="DN89" t="s">
        <v>2798</v>
      </c>
      <c r="DO89" t="s">
        <v>2799</v>
      </c>
      <c r="DP89">
        <v>6.9890499999999994E-2</v>
      </c>
      <c r="DQ89">
        <v>69</v>
      </c>
      <c r="DR89">
        <f t="shared" ca="1" si="68"/>
        <v>0.77941800000000006</v>
      </c>
      <c r="DS89">
        <f t="shared" ca="1" si="69"/>
        <v>0.78310599999999997</v>
      </c>
      <c r="DT89">
        <f t="shared" ca="1" si="70"/>
        <v>251374</v>
      </c>
      <c r="DU89">
        <f t="shared" ca="1" si="71"/>
        <v>499231</v>
      </c>
      <c r="DV89" t="s">
        <v>777</v>
      </c>
      <c r="DW89">
        <v>659.54100000000005</v>
      </c>
      <c r="DX89" t="s">
        <v>25</v>
      </c>
      <c r="DY89" t="s">
        <v>757</v>
      </c>
      <c r="DZ89" t="s">
        <v>27</v>
      </c>
      <c r="EA89">
        <v>0.77790700000000002</v>
      </c>
      <c r="EB89" t="s">
        <v>28</v>
      </c>
      <c r="EC89">
        <v>250555</v>
      </c>
      <c r="ED89" t="s">
        <v>29</v>
      </c>
      <c r="EE89">
        <v>0.17960107219499999</v>
      </c>
      <c r="EF89" t="s">
        <v>30</v>
      </c>
      <c r="EG89">
        <v>45000</v>
      </c>
      <c r="EH89" t="s">
        <v>923</v>
      </c>
      <c r="EI89">
        <v>45000</v>
      </c>
      <c r="EJ89" t="s">
        <v>778</v>
      </c>
      <c r="EK89" t="s">
        <v>3384</v>
      </c>
      <c r="EL89" t="s">
        <v>3385</v>
      </c>
      <c r="EM89" t="s">
        <v>3386</v>
      </c>
      <c r="EN89">
        <v>7.5358700000000001E-2</v>
      </c>
      <c r="EO89">
        <v>69</v>
      </c>
      <c r="EP89">
        <f t="shared" ca="1" si="72"/>
        <v>0.77523399999999998</v>
      </c>
      <c r="EQ89">
        <f t="shared" ca="1" si="73"/>
        <v>0.78173499999999996</v>
      </c>
      <c r="ER89">
        <f t="shared" ca="1" si="74"/>
        <v>250506</v>
      </c>
      <c r="ES89">
        <f t="shared" ca="1" si="75"/>
        <v>498986</v>
      </c>
      <c r="ET89" t="s">
        <v>777</v>
      </c>
      <c r="EU89">
        <v>657.28700000000003</v>
      </c>
      <c r="EV89" t="s">
        <v>25</v>
      </c>
      <c r="EW89" t="s">
        <v>757</v>
      </c>
      <c r="EX89" t="s">
        <v>27</v>
      </c>
      <c r="EY89">
        <v>0.78035299999999996</v>
      </c>
      <c r="EZ89" t="s">
        <v>28</v>
      </c>
      <c r="FA89">
        <v>249841</v>
      </c>
      <c r="FB89" t="s">
        <v>29</v>
      </c>
      <c r="FC89">
        <v>0.220140424035</v>
      </c>
      <c r="FD89" t="s">
        <v>30</v>
      </c>
      <c r="FE89">
        <v>55000</v>
      </c>
      <c r="FF89" t="s">
        <v>923</v>
      </c>
      <c r="FG89">
        <v>55000</v>
      </c>
      <c r="FH89" t="s">
        <v>778</v>
      </c>
      <c r="FI89" t="s">
        <v>1149</v>
      </c>
      <c r="FJ89" t="s">
        <v>3969</v>
      </c>
      <c r="FK89" t="s">
        <v>3970</v>
      </c>
      <c r="FL89">
        <v>7.5023800000000002E-2</v>
      </c>
      <c r="FM89">
        <v>69</v>
      </c>
      <c r="FN89">
        <f t="shared" ca="1" si="76"/>
        <v>0.74466200000000005</v>
      </c>
      <c r="FO89">
        <f t="shared" ca="1" si="77"/>
        <v>0.78817800000000005</v>
      </c>
      <c r="FP89">
        <f t="shared" ca="1" si="78"/>
        <v>263115</v>
      </c>
      <c r="FQ89">
        <f t="shared" ca="1" si="79"/>
        <v>500308</v>
      </c>
      <c r="FR89" t="s">
        <v>777</v>
      </c>
      <c r="FS89">
        <v>634.07100000000003</v>
      </c>
      <c r="FT89" t="s">
        <v>25</v>
      </c>
      <c r="FU89" t="s">
        <v>757</v>
      </c>
      <c r="FV89" t="s">
        <v>27</v>
      </c>
      <c r="FW89">
        <v>0.79381100000000004</v>
      </c>
      <c r="FX89" t="s">
        <v>28</v>
      </c>
      <c r="FY89">
        <v>250281</v>
      </c>
      <c r="FZ89" t="s">
        <v>29</v>
      </c>
      <c r="GA89">
        <v>3.9955144649999998E-3</v>
      </c>
      <c r="GB89" t="s">
        <v>30</v>
      </c>
      <c r="GC89">
        <v>1000</v>
      </c>
      <c r="GD89" t="s">
        <v>923</v>
      </c>
      <c r="GE89">
        <v>1000</v>
      </c>
      <c r="GF89" t="s">
        <v>778</v>
      </c>
      <c r="GG89" t="s">
        <v>5149</v>
      </c>
      <c r="GH89" t="s">
        <v>5150</v>
      </c>
      <c r="GI89" t="s">
        <v>5151</v>
      </c>
      <c r="GJ89">
        <v>4.5811299999999999E-2</v>
      </c>
      <c r="GK89">
        <v>69</v>
      </c>
      <c r="GL89">
        <f t="shared" ca="1" si="80"/>
        <v>0.76770499999999997</v>
      </c>
      <c r="GM89">
        <f t="shared" ca="1" si="81"/>
        <v>0.773316</v>
      </c>
      <c r="GN89">
        <f t="shared" ca="1" si="82"/>
        <v>248465</v>
      </c>
      <c r="GO89">
        <f t="shared" ca="1" si="83"/>
        <v>499095</v>
      </c>
      <c r="GP89" t="s">
        <v>777</v>
      </c>
      <c r="GQ89">
        <v>656.41200000000003</v>
      </c>
      <c r="GR89" t="s">
        <v>25</v>
      </c>
      <c r="GS89" t="s">
        <v>757</v>
      </c>
      <c r="GT89" t="s">
        <v>27</v>
      </c>
      <c r="GU89">
        <v>0.77732199999999996</v>
      </c>
      <c r="GV89" t="s">
        <v>28</v>
      </c>
      <c r="GW89">
        <v>252128</v>
      </c>
      <c r="GX89" t="s">
        <v>29</v>
      </c>
      <c r="GY89">
        <v>3.9662348054999998E-2</v>
      </c>
      <c r="GZ89" t="s">
        <v>30</v>
      </c>
      <c r="HA89">
        <v>10000</v>
      </c>
      <c r="HB89" t="s">
        <v>923</v>
      </c>
      <c r="HC89">
        <v>10000</v>
      </c>
      <c r="HD89" t="s">
        <v>778</v>
      </c>
      <c r="HE89" t="s">
        <v>5352</v>
      </c>
      <c r="HF89" t="s">
        <v>5353</v>
      </c>
      <c r="HG89" t="s">
        <v>5354</v>
      </c>
      <c r="HH89">
        <v>7.9176099999999999E-2</v>
      </c>
      <c r="HI89">
        <v>69</v>
      </c>
      <c r="HJ89">
        <f t="shared" ca="1" si="84"/>
        <v>0.77204099999999998</v>
      </c>
      <c r="HK89">
        <f t="shared" ca="1" si="85"/>
        <v>0.77952999999999995</v>
      </c>
      <c r="HL89">
        <f t="shared" ca="1" si="86"/>
        <v>250472</v>
      </c>
      <c r="HM89">
        <f t="shared" ca="1" si="87"/>
        <v>497699</v>
      </c>
      <c r="HN89" t="s">
        <v>777</v>
      </c>
      <c r="HO89">
        <v>659.33100000000002</v>
      </c>
      <c r="HP89" t="s">
        <v>25</v>
      </c>
      <c r="HQ89" t="s">
        <v>757</v>
      </c>
      <c r="HR89" t="s">
        <v>27</v>
      </c>
      <c r="HS89">
        <v>0.77845200000000003</v>
      </c>
      <c r="HT89" t="s">
        <v>28</v>
      </c>
      <c r="HU89">
        <v>250284</v>
      </c>
      <c r="HV89" t="s">
        <v>29</v>
      </c>
      <c r="HW89">
        <v>0.25970527222500001</v>
      </c>
      <c r="HX89" t="s">
        <v>30</v>
      </c>
      <c r="HY89">
        <v>65000</v>
      </c>
      <c r="HZ89" t="s">
        <v>923</v>
      </c>
      <c r="IA89">
        <v>65000</v>
      </c>
      <c r="IB89" t="s">
        <v>778</v>
      </c>
      <c r="IC89" t="s">
        <v>5936</v>
      </c>
      <c r="ID89" t="s">
        <v>5937</v>
      </c>
      <c r="IE89" t="s">
        <v>5938</v>
      </c>
      <c r="IF89">
        <v>7.4099399999999996E-2</v>
      </c>
    </row>
    <row r="90" spans="1:240">
      <c r="A90">
        <v>70</v>
      </c>
      <c r="B90">
        <f t="shared" ca="1" si="48"/>
        <v>0.77176900000000004</v>
      </c>
      <c r="C90">
        <f t="shared" ca="1" si="49"/>
        <v>0.76072200000000001</v>
      </c>
      <c r="D90">
        <f t="shared" ca="1" si="50"/>
        <v>246278</v>
      </c>
      <c r="E90">
        <f t="shared" ca="1" si="51"/>
        <v>508581</v>
      </c>
      <c r="F90" t="s">
        <v>782</v>
      </c>
      <c r="G90">
        <v>326.08999999999997</v>
      </c>
      <c r="H90" t="s">
        <v>25</v>
      </c>
      <c r="I90" t="s">
        <v>36</v>
      </c>
      <c r="J90" t="s">
        <v>27</v>
      </c>
      <c r="K90">
        <v>0.78290800000000005</v>
      </c>
      <c r="L90" t="s">
        <v>28</v>
      </c>
      <c r="M90">
        <v>500312</v>
      </c>
      <c r="N90" t="s">
        <v>29</v>
      </c>
      <c r="O90">
        <v>5.996257136E-3</v>
      </c>
      <c r="P90" t="s">
        <v>30</v>
      </c>
      <c r="Q90">
        <v>3000</v>
      </c>
      <c r="R90" t="s">
        <v>923</v>
      </c>
      <c r="S90">
        <v>3000</v>
      </c>
      <c r="T90" t="s">
        <v>783</v>
      </c>
      <c r="U90" t="s">
        <v>4559</v>
      </c>
      <c r="V90" t="s">
        <v>4560</v>
      </c>
      <c r="W90" t="s">
        <v>4561</v>
      </c>
      <c r="X90">
        <v>5.8070499999999997E-2</v>
      </c>
      <c r="Y90">
        <f t="shared" si="88"/>
        <v>70</v>
      </c>
      <c r="Z90">
        <f t="shared" ca="1" si="52"/>
        <v>0.78029999999999999</v>
      </c>
      <c r="AA90">
        <f t="shared" ca="1" si="53"/>
        <v>0.76240399999999997</v>
      </c>
      <c r="AB90">
        <f t="shared" ca="1" si="54"/>
        <v>250283</v>
      </c>
      <c r="AC90">
        <f t="shared" ca="1" si="55"/>
        <v>505241</v>
      </c>
      <c r="AD90" t="s">
        <v>782</v>
      </c>
      <c r="AE90">
        <v>318.39600000000002</v>
      </c>
      <c r="AF90" t="s">
        <v>25</v>
      </c>
      <c r="AG90" t="s">
        <v>36</v>
      </c>
      <c r="AH90" t="s">
        <v>27</v>
      </c>
      <c r="AI90">
        <v>0.78843600000000003</v>
      </c>
      <c r="AJ90" t="s">
        <v>28</v>
      </c>
      <c r="AK90">
        <v>505242</v>
      </c>
      <c r="AL90" t="s">
        <v>29</v>
      </c>
      <c r="AM90">
        <v>9.8962516960000007E-3</v>
      </c>
      <c r="AN90" t="s">
        <v>30</v>
      </c>
      <c r="AO90">
        <v>5000</v>
      </c>
      <c r="AP90" t="s">
        <v>923</v>
      </c>
      <c r="AQ90">
        <v>5000</v>
      </c>
      <c r="AR90" t="s">
        <v>783</v>
      </c>
      <c r="AS90" t="s">
        <v>1029</v>
      </c>
      <c r="AT90" t="s">
        <v>1030</v>
      </c>
      <c r="AU90" t="s">
        <v>1031</v>
      </c>
      <c r="AV90">
        <v>7.3130899999999999E-2</v>
      </c>
      <c r="AW90">
        <f t="shared" si="89"/>
        <v>70</v>
      </c>
      <c r="AX90">
        <f t="shared" ca="1" si="56"/>
        <v>0.782528</v>
      </c>
      <c r="AY90">
        <f t="shared" ca="1" si="57"/>
        <v>0.78024700000000002</v>
      </c>
      <c r="AZ90">
        <f t="shared" ca="1" si="58"/>
        <v>248666</v>
      </c>
      <c r="BA90">
        <f t="shared" ca="1" si="59"/>
        <v>495479</v>
      </c>
      <c r="BB90" t="s">
        <v>782</v>
      </c>
      <c r="BC90">
        <v>332.31799999999998</v>
      </c>
      <c r="BD90" t="s">
        <v>25</v>
      </c>
      <c r="BE90" t="s">
        <v>36</v>
      </c>
      <c r="BF90" t="s">
        <v>27</v>
      </c>
      <c r="BG90">
        <v>0.77427400000000002</v>
      </c>
      <c r="BH90" t="s">
        <v>28</v>
      </c>
      <c r="BI90">
        <v>501945</v>
      </c>
      <c r="BJ90" t="s">
        <v>29</v>
      </c>
      <c r="BK90">
        <v>2.9883723816000001E-2</v>
      </c>
      <c r="BL90" t="s">
        <v>30</v>
      </c>
      <c r="BM90">
        <v>15000</v>
      </c>
      <c r="BN90" t="s">
        <v>923</v>
      </c>
      <c r="BO90">
        <v>15000</v>
      </c>
      <c r="BP90" t="s">
        <v>783</v>
      </c>
      <c r="BQ90" t="s">
        <v>1626</v>
      </c>
      <c r="BR90" t="s">
        <v>1627</v>
      </c>
      <c r="BS90" t="s">
        <v>1628</v>
      </c>
      <c r="BT90">
        <v>7.0449800000000007E-2</v>
      </c>
      <c r="BU90">
        <f t="shared" si="90"/>
        <v>70</v>
      </c>
      <c r="BV90">
        <f t="shared" ca="1" si="60"/>
        <v>0.76414599999999999</v>
      </c>
      <c r="BW90">
        <f t="shared" ca="1" si="61"/>
        <v>0.78488100000000005</v>
      </c>
      <c r="BX90">
        <f t="shared" ca="1" si="62"/>
        <v>248345</v>
      </c>
      <c r="BY90">
        <f t="shared" ca="1" si="63"/>
        <v>503259</v>
      </c>
      <c r="BZ90" t="s">
        <v>782</v>
      </c>
      <c r="CA90">
        <v>328.89400000000001</v>
      </c>
      <c r="CB90" t="s">
        <v>25</v>
      </c>
      <c r="CC90" t="s">
        <v>36</v>
      </c>
      <c r="CD90" t="s">
        <v>27</v>
      </c>
      <c r="CE90">
        <v>0.777277</v>
      </c>
      <c r="CF90" t="s">
        <v>28</v>
      </c>
      <c r="CG90">
        <v>503259</v>
      </c>
      <c r="CH90" t="s">
        <v>29</v>
      </c>
      <c r="CI90">
        <v>4.9676196207999998E-2</v>
      </c>
      <c r="CJ90" t="s">
        <v>30</v>
      </c>
      <c r="CK90">
        <v>25000</v>
      </c>
      <c r="CL90" t="s">
        <v>923</v>
      </c>
      <c r="CM90">
        <v>25000</v>
      </c>
      <c r="CN90" t="s">
        <v>783</v>
      </c>
      <c r="CO90" t="s">
        <v>2206</v>
      </c>
      <c r="CP90" t="s">
        <v>2207</v>
      </c>
      <c r="CQ90" t="s">
        <v>2208</v>
      </c>
      <c r="CR90">
        <v>7.2042599999999998E-2</v>
      </c>
      <c r="CS90">
        <f t="shared" si="47"/>
        <v>70</v>
      </c>
      <c r="CT90">
        <f t="shared" ca="1" si="64"/>
        <v>0.76785899999999996</v>
      </c>
      <c r="CU90">
        <f t="shared" ca="1" si="65"/>
        <v>0.78445299999999996</v>
      </c>
      <c r="CV90">
        <f t="shared" ca="1" si="66"/>
        <v>250633</v>
      </c>
      <c r="CW90">
        <f t="shared" ca="1" si="67"/>
        <v>501712</v>
      </c>
      <c r="CX90" t="s">
        <v>782</v>
      </c>
      <c r="CY90">
        <v>331.20400000000001</v>
      </c>
      <c r="CZ90" t="s">
        <v>25</v>
      </c>
      <c r="DA90" t="s">
        <v>36</v>
      </c>
      <c r="DB90" t="s">
        <v>27</v>
      </c>
      <c r="DC90">
        <v>0.77466999999999997</v>
      </c>
      <c r="DD90" t="s">
        <v>28</v>
      </c>
      <c r="DE90">
        <v>503118</v>
      </c>
      <c r="DF90" t="s">
        <v>29</v>
      </c>
      <c r="DG90">
        <v>6.9566168464000003E-2</v>
      </c>
      <c r="DH90" t="s">
        <v>30</v>
      </c>
      <c r="DI90">
        <v>35000</v>
      </c>
      <c r="DJ90" t="s">
        <v>923</v>
      </c>
      <c r="DK90">
        <v>35000</v>
      </c>
      <c r="DL90" t="s">
        <v>783</v>
      </c>
      <c r="DM90" t="s">
        <v>2800</v>
      </c>
      <c r="DN90" t="s">
        <v>2801</v>
      </c>
      <c r="DO90" t="s">
        <v>2802</v>
      </c>
      <c r="DP90">
        <v>7.1936600000000003E-2</v>
      </c>
      <c r="DQ90">
        <v>70</v>
      </c>
      <c r="DR90">
        <f t="shared" ca="1" si="68"/>
        <v>0.77494799999999997</v>
      </c>
      <c r="DS90">
        <f t="shared" ca="1" si="69"/>
        <v>0.78110500000000005</v>
      </c>
      <c r="DT90">
        <f t="shared" ca="1" si="70"/>
        <v>250284</v>
      </c>
      <c r="DU90">
        <f t="shared" ca="1" si="71"/>
        <v>503040</v>
      </c>
      <c r="DV90" t="s">
        <v>782</v>
      </c>
      <c r="DW90">
        <v>333.62200000000001</v>
      </c>
      <c r="DX90" t="s">
        <v>25</v>
      </c>
      <c r="DY90" t="s">
        <v>36</v>
      </c>
      <c r="DZ90" t="s">
        <v>27</v>
      </c>
      <c r="EA90">
        <v>0.77317999999999998</v>
      </c>
      <c r="EB90" t="s">
        <v>28</v>
      </c>
      <c r="EC90">
        <v>501400</v>
      </c>
      <c r="ED90" t="s">
        <v>29</v>
      </c>
      <c r="EE90">
        <v>8.9748640312E-2</v>
      </c>
      <c r="EF90" t="s">
        <v>30</v>
      </c>
      <c r="EG90">
        <v>45000</v>
      </c>
      <c r="EH90" t="s">
        <v>923</v>
      </c>
      <c r="EI90">
        <v>45000</v>
      </c>
      <c r="EJ90" t="s">
        <v>783</v>
      </c>
      <c r="EK90" t="s">
        <v>3387</v>
      </c>
      <c r="EL90" t="s">
        <v>3388</v>
      </c>
      <c r="EM90" t="s">
        <v>3389</v>
      </c>
      <c r="EN90">
        <v>7.1876599999999999E-2</v>
      </c>
      <c r="EO90">
        <v>70</v>
      </c>
      <c r="EP90">
        <f t="shared" ca="1" si="72"/>
        <v>0.77695400000000003</v>
      </c>
      <c r="EQ90">
        <f t="shared" ca="1" si="73"/>
        <v>0.77903299999999998</v>
      </c>
      <c r="ER90">
        <f t="shared" ca="1" si="74"/>
        <v>248739</v>
      </c>
      <c r="ES90">
        <f t="shared" ca="1" si="75"/>
        <v>502990</v>
      </c>
      <c r="ET90" t="s">
        <v>782</v>
      </c>
      <c r="EU90">
        <v>330.017</v>
      </c>
      <c r="EV90" t="s">
        <v>25</v>
      </c>
      <c r="EW90" t="s">
        <v>36</v>
      </c>
      <c r="EX90" t="s">
        <v>27</v>
      </c>
      <c r="EY90">
        <v>0.77685300000000002</v>
      </c>
      <c r="EZ90" t="s">
        <v>28</v>
      </c>
      <c r="FA90">
        <v>502095</v>
      </c>
      <c r="FB90" t="s">
        <v>29</v>
      </c>
      <c r="FC90">
        <v>0.10954111270399999</v>
      </c>
      <c r="FD90" t="s">
        <v>30</v>
      </c>
      <c r="FE90">
        <v>55000</v>
      </c>
      <c r="FF90" t="s">
        <v>923</v>
      </c>
      <c r="FG90">
        <v>55000</v>
      </c>
      <c r="FH90" t="s">
        <v>783</v>
      </c>
      <c r="FI90" t="s">
        <v>3971</v>
      </c>
      <c r="FJ90" t="s">
        <v>3972</v>
      </c>
      <c r="FK90" t="s">
        <v>3973</v>
      </c>
      <c r="FL90">
        <v>6.9659600000000002E-2</v>
      </c>
      <c r="FM90">
        <v>70</v>
      </c>
      <c r="FN90">
        <f t="shared" ca="1" si="76"/>
        <v>0.75142799999999998</v>
      </c>
      <c r="FO90">
        <f t="shared" ca="1" si="77"/>
        <v>0.78530800000000001</v>
      </c>
      <c r="FP90">
        <f t="shared" ca="1" si="78"/>
        <v>250281</v>
      </c>
      <c r="FQ90">
        <f t="shared" ca="1" si="79"/>
        <v>500309</v>
      </c>
      <c r="FR90" t="s">
        <v>782</v>
      </c>
      <c r="FS90">
        <v>326.37599999999998</v>
      </c>
      <c r="FT90" t="s">
        <v>25</v>
      </c>
      <c r="FU90" t="s">
        <v>36</v>
      </c>
      <c r="FV90" t="s">
        <v>27</v>
      </c>
      <c r="FW90">
        <v>0.78256700000000001</v>
      </c>
      <c r="FX90" t="s">
        <v>28</v>
      </c>
      <c r="FY90">
        <v>500310</v>
      </c>
      <c r="FZ90" t="s">
        <v>29</v>
      </c>
      <c r="GA90">
        <v>1.998762712E-3</v>
      </c>
      <c r="GB90" t="s">
        <v>30</v>
      </c>
      <c r="GC90">
        <v>1000</v>
      </c>
      <c r="GD90" t="s">
        <v>923</v>
      </c>
      <c r="GE90">
        <v>1000</v>
      </c>
      <c r="GF90" t="s">
        <v>783</v>
      </c>
      <c r="GG90" t="s">
        <v>5152</v>
      </c>
      <c r="GH90" t="s">
        <v>5153</v>
      </c>
      <c r="GI90" t="s">
        <v>5154</v>
      </c>
      <c r="GJ90">
        <v>7.2133900000000001E-2</v>
      </c>
      <c r="GK90">
        <v>70</v>
      </c>
      <c r="GL90">
        <f t="shared" ca="1" si="80"/>
        <v>0.77179799999999998</v>
      </c>
      <c r="GM90">
        <f t="shared" ca="1" si="81"/>
        <v>0.77451199999999998</v>
      </c>
      <c r="GN90">
        <f t="shared" ca="1" si="82"/>
        <v>249674</v>
      </c>
      <c r="GO90">
        <f t="shared" ca="1" si="83"/>
        <v>501536</v>
      </c>
      <c r="GP90" t="s">
        <v>782</v>
      </c>
      <c r="GQ90">
        <v>335.41399999999999</v>
      </c>
      <c r="GR90" t="s">
        <v>25</v>
      </c>
      <c r="GS90" t="s">
        <v>36</v>
      </c>
      <c r="GT90" t="s">
        <v>27</v>
      </c>
      <c r="GU90">
        <v>0.769119</v>
      </c>
      <c r="GV90" t="s">
        <v>28</v>
      </c>
      <c r="GW90">
        <v>504001</v>
      </c>
      <c r="GX90" t="s">
        <v>29</v>
      </c>
      <c r="GY90">
        <v>1.9841237824000001E-2</v>
      </c>
      <c r="GZ90" t="s">
        <v>30</v>
      </c>
      <c r="HA90">
        <v>10000</v>
      </c>
      <c r="HB90" t="s">
        <v>923</v>
      </c>
      <c r="HC90">
        <v>10000</v>
      </c>
      <c r="HD90" t="s">
        <v>783</v>
      </c>
      <c r="HE90" t="s">
        <v>5355</v>
      </c>
      <c r="HF90" t="s">
        <v>5356</v>
      </c>
      <c r="HG90" t="s">
        <v>5357</v>
      </c>
      <c r="HH90">
        <v>6.9561100000000001E-2</v>
      </c>
      <c r="HI90">
        <v>70</v>
      </c>
      <c r="HJ90">
        <f t="shared" ca="1" si="84"/>
        <v>0.77379200000000004</v>
      </c>
      <c r="HK90">
        <f t="shared" ca="1" si="85"/>
        <v>0.77765799999999996</v>
      </c>
      <c r="HL90">
        <f t="shared" ca="1" si="86"/>
        <v>250284</v>
      </c>
      <c r="HM90">
        <f t="shared" ca="1" si="87"/>
        <v>503715</v>
      </c>
      <c r="HN90" t="s">
        <v>782</v>
      </c>
      <c r="HO90">
        <v>334.44900000000001</v>
      </c>
      <c r="HP90" t="s">
        <v>25</v>
      </c>
      <c r="HQ90" t="s">
        <v>36</v>
      </c>
      <c r="HR90" t="s">
        <v>27</v>
      </c>
      <c r="HS90">
        <v>0.77190000000000003</v>
      </c>
      <c r="HT90" t="s">
        <v>28</v>
      </c>
      <c r="HU90">
        <v>501820</v>
      </c>
      <c r="HV90" t="s">
        <v>29</v>
      </c>
      <c r="HW90">
        <v>0.12952858482400001</v>
      </c>
      <c r="HX90" t="s">
        <v>30</v>
      </c>
      <c r="HY90">
        <v>65000</v>
      </c>
      <c r="HZ90" t="s">
        <v>923</v>
      </c>
      <c r="IA90">
        <v>65000</v>
      </c>
      <c r="IB90" t="s">
        <v>783</v>
      </c>
      <c r="IC90" t="s">
        <v>5939</v>
      </c>
      <c r="ID90" t="s">
        <v>5940</v>
      </c>
      <c r="IE90" t="s">
        <v>5941</v>
      </c>
      <c r="IF90">
        <v>7.0130899999999996E-2</v>
      </c>
    </row>
    <row r="91" spans="1:240">
      <c r="A91">
        <v>71</v>
      </c>
      <c r="B91">
        <f t="shared" ca="1" si="48"/>
        <v>0.75955300000000003</v>
      </c>
      <c r="C91">
        <f t="shared" ca="1" si="49"/>
        <v>0.74447600000000003</v>
      </c>
      <c r="D91">
        <f t="shared" ca="1" si="50"/>
        <v>250283</v>
      </c>
      <c r="E91">
        <f t="shared" ca="1" si="51"/>
        <v>500312</v>
      </c>
      <c r="F91" t="s">
        <v>787</v>
      </c>
      <c r="G91">
        <v>711.38199999999995</v>
      </c>
      <c r="H91" t="s">
        <v>25</v>
      </c>
      <c r="I91" t="s">
        <v>757</v>
      </c>
      <c r="J91" t="s">
        <v>27</v>
      </c>
      <c r="K91">
        <v>0.74943300000000002</v>
      </c>
      <c r="L91" t="s">
        <v>28</v>
      </c>
      <c r="M91">
        <v>250283</v>
      </c>
      <c r="N91" t="s">
        <v>29</v>
      </c>
      <c r="O91">
        <v>1.1986444395E-2</v>
      </c>
      <c r="P91" t="s">
        <v>30</v>
      </c>
      <c r="Q91">
        <v>3000</v>
      </c>
      <c r="R91" t="s">
        <v>923</v>
      </c>
      <c r="S91">
        <v>3000</v>
      </c>
      <c r="T91" t="s">
        <v>788</v>
      </c>
      <c r="U91" t="s">
        <v>4556</v>
      </c>
      <c r="V91" t="s">
        <v>4557</v>
      </c>
      <c r="W91" t="s">
        <v>4558</v>
      </c>
      <c r="X91">
        <v>9.6720500000000001E-2</v>
      </c>
      <c r="Y91">
        <f t="shared" si="88"/>
        <v>71</v>
      </c>
      <c r="Z91">
        <f t="shared" ca="1" si="52"/>
        <v>0.77343899999999999</v>
      </c>
      <c r="AA91">
        <f t="shared" ca="1" si="53"/>
        <v>0.75298399999999999</v>
      </c>
      <c r="AB91">
        <f t="shared" ca="1" si="54"/>
        <v>250283</v>
      </c>
      <c r="AC91">
        <f t="shared" ca="1" si="55"/>
        <v>495479</v>
      </c>
      <c r="AD91" t="s">
        <v>787</v>
      </c>
      <c r="AE91">
        <v>656.18499999999995</v>
      </c>
      <c r="AF91" t="s">
        <v>25</v>
      </c>
      <c r="AG91" t="s">
        <v>757</v>
      </c>
      <c r="AH91" t="s">
        <v>27</v>
      </c>
      <c r="AI91">
        <v>0.776501</v>
      </c>
      <c r="AJ91" t="s">
        <v>28</v>
      </c>
      <c r="AK91">
        <v>252749</v>
      </c>
      <c r="AL91" t="s">
        <v>29</v>
      </c>
      <c r="AM91">
        <v>1.9782473594999999E-2</v>
      </c>
      <c r="AN91" t="s">
        <v>30</v>
      </c>
      <c r="AO91">
        <v>5000</v>
      </c>
      <c r="AP91" t="s">
        <v>923</v>
      </c>
      <c r="AQ91">
        <v>5000</v>
      </c>
      <c r="AR91" t="s">
        <v>788</v>
      </c>
      <c r="AS91" t="s">
        <v>1026</v>
      </c>
      <c r="AT91" t="s">
        <v>1027</v>
      </c>
      <c r="AU91" t="s">
        <v>1028</v>
      </c>
      <c r="AV91">
        <v>8.8708400000000007E-2</v>
      </c>
      <c r="AW91">
        <f t="shared" si="89"/>
        <v>71</v>
      </c>
      <c r="AX91">
        <f t="shared" ca="1" si="56"/>
        <v>0.76691600000000004</v>
      </c>
      <c r="AY91">
        <f t="shared" ca="1" si="57"/>
        <v>0.76973400000000003</v>
      </c>
      <c r="AZ91">
        <f t="shared" ca="1" si="58"/>
        <v>250284</v>
      </c>
      <c r="BA91">
        <f t="shared" ca="1" si="59"/>
        <v>500313</v>
      </c>
      <c r="BB91" t="s">
        <v>787</v>
      </c>
      <c r="BC91">
        <v>640.63900000000001</v>
      </c>
      <c r="BD91" t="s">
        <v>25</v>
      </c>
      <c r="BE91" t="s">
        <v>757</v>
      </c>
      <c r="BF91" t="s">
        <v>27</v>
      </c>
      <c r="BG91">
        <v>0.78715500000000005</v>
      </c>
      <c r="BH91" t="s">
        <v>28</v>
      </c>
      <c r="BI91">
        <v>251922</v>
      </c>
      <c r="BJ91" t="s">
        <v>29</v>
      </c>
      <c r="BK91">
        <v>5.9542222515E-2</v>
      </c>
      <c r="BL91" t="s">
        <v>30</v>
      </c>
      <c r="BM91">
        <v>15000</v>
      </c>
      <c r="BN91" t="s">
        <v>923</v>
      </c>
      <c r="BO91">
        <v>15000</v>
      </c>
      <c r="BP91" t="s">
        <v>788</v>
      </c>
      <c r="BQ91" t="s">
        <v>1623</v>
      </c>
      <c r="BR91" t="s">
        <v>1624</v>
      </c>
      <c r="BS91" t="s">
        <v>1625</v>
      </c>
      <c r="BT91">
        <v>7.9866599999999996E-2</v>
      </c>
      <c r="BU91">
        <f t="shared" si="90"/>
        <v>71</v>
      </c>
      <c r="BV91">
        <f t="shared" ca="1" si="60"/>
        <v>0.76803999999999994</v>
      </c>
      <c r="BW91">
        <f t="shared" ca="1" si="61"/>
        <v>0.77993599999999996</v>
      </c>
      <c r="BX91">
        <f t="shared" ca="1" si="62"/>
        <v>249311</v>
      </c>
      <c r="BY91">
        <f t="shared" ca="1" si="63"/>
        <v>499339</v>
      </c>
      <c r="BZ91" t="s">
        <v>787</v>
      </c>
      <c r="CA91">
        <v>658.92200000000003</v>
      </c>
      <c r="CB91" t="s">
        <v>25</v>
      </c>
      <c r="CC91" t="s">
        <v>757</v>
      </c>
      <c r="CD91" t="s">
        <v>27</v>
      </c>
      <c r="CE91">
        <v>0.77641199999999999</v>
      </c>
      <c r="CF91" t="s">
        <v>28</v>
      </c>
      <c r="CG91">
        <v>251757</v>
      </c>
      <c r="CH91" t="s">
        <v>29</v>
      </c>
      <c r="CI91">
        <v>9.9301971434999997E-2</v>
      </c>
      <c r="CJ91" t="s">
        <v>30</v>
      </c>
      <c r="CK91">
        <v>25000</v>
      </c>
      <c r="CL91" t="s">
        <v>923</v>
      </c>
      <c r="CM91">
        <v>25000</v>
      </c>
      <c r="CN91" t="s">
        <v>788</v>
      </c>
      <c r="CO91" t="s">
        <v>2203</v>
      </c>
      <c r="CP91" t="s">
        <v>2204</v>
      </c>
      <c r="CQ91" t="s">
        <v>2205</v>
      </c>
      <c r="CR91">
        <v>7.3085600000000001E-2</v>
      </c>
      <c r="CS91">
        <f t="shared" si="47"/>
        <v>71</v>
      </c>
      <c r="CT91">
        <f t="shared" ca="1" si="64"/>
        <v>0.77329599999999998</v>
      </c>
      <c r="CU91">
        <f t="shared" ca="1" si="65"/>
        <v>0.77856000000000003</v>
      </c>
      <c r="CV91">
        <f t="shared" ca="1" si="66"/>
        <v>251335</v>
      </c>
      <c r="CW91">
        <f t="shared" ca="1" si="67"/>
        <v>498923</v>
      </c>
      <c r="CX91" t="s">
        <v>787</v>
      </c>
      <c r="CY91">
        <v>651.54499999999996</v>
      </c>
      <c r="CZ91" t="s">
        <v>25</v>
      </c>
      <c r="DA91" t="s">
        <v>757</v>
      </c>
      <c r="DB91" t="s">
        <v>27</v>
      </c>
      <c r="DC91">
        <v>0.78254400000000002</v>
      </c>
      <c r="DD91" t="s">
        <v>28</v>
      </c>
      <c r="DE91">
        <v>250633</v>
      </c>
      <c r="DF91" t="s">
        <v>29</v>
      </c>
      <c r="DG91">
        <v>0.13964642254500001</v>
      </c>
      <c r="DH91" t="s">
        <v>30</v>
      </c>
      <c r="DI91">
        <v>35000</v>
      </c>
      <c r="DJ91" t="s">
        <v>923</v>
      </c>
      <c r="DK91">
        <v>35000</v>
      </c>
      <c r="DL91" t="s">
        <v>788</v>
      </c>
      <c r="DM91" t="s">
        <v>2797</v>
      </c>
      <c r="DN91" t="s">
        <v>2798</v>
      </c>
      <c r="DO91" t="s">
        <v>2799</v>
      </c>
      <c r="DP91">
        <v>6.9890499999999994E-2</v>
      </c>
      <c r="DQ91">
        <v>71</v>
      </c>
      <c r="DR91">
        <f t="shared" ca="1" si="68"/>
        <v>0.77946199999999999</v>
      </c>
      <c r="DS91">
        <f t="shared" ca="1" si="69"/>
        <v>0.78071000000000002</v>
      </c>
      <c r="DT91">
        <f t="shared" ca="1" si="70"/>
        <v>250284</v>
      </c>
      <c r="DU91">
        <f t="shared" ca="1" si="71"/>
        <v>500313</v>
      </c>
      <c r="DV91" t="s">
        <v>787</v>
      </c>
      <c r="DW91">
        <v>659.54100000000005</v>
      </c>
      <c r="DX91" t="s">
        <v>25</v>
      </c>
      <c r="DY91" t="s">
        <v>757</v>
      </c>
      <c r="DZ91" t="s">
        <v>27</v>
      </c>
      <c r="EA91">
        <v>0.77790700000000002</v>
      </c>
      <c r="EB91" t="s">
        <v>28</v>
      </c>
      <c r="EC91">
        <v>250555</v>
      </c>
      <c r="ED91" t="s">
        <v>29</v>
      </c>
      <c r="EE91">
        <v>0.17960107219499999</v>
      </c>
      <c r="EF91" t="s">
        <v>30</v>
      </c>
      <c r="EG91">
        <v>45000</v>
      </c>
      <c r="EH91" t="s">
        <v>923</v>
      </c>
      <c r="EI91">
        <v>45000</v>
      </c>
      <c r="EJ91" t="s">
        <v>788</v>
      </c>
      <c r="EK91" t="s">
        <v>3384</v>
      </c>
      <c r="EL91" t="s">
        <v>3385</v>
      </c>
      <c r="EM91" t="s">
        <v>3386</v>
      </c>
      <c r="EN91">
        <v>7.5358700000000001E-2</v>
      </c>
      <c r="EO91">
        <v>71</v>
      </c>
      <c r="EP91">
        <f t="shared" ca="1" si="72"/>
        <v>0.76948700000000003</v>
      </c>
      <c r="EQ91">
        <f t="shared" ca="1" si="73"/>
        <v>0.77947299999999997</v>
      </c>
      <c r="ER91">
        <f t="shared" ca="1" si="74"/>
        <v>250506</v>
      </c>
      <c r="ES91">
        <f t="shared" ca="1" si="75"/>
        <v>500313</v>
      </c>
      <c r="ET91" t="s">
        <v>787</v>
      </c>
      <c r="EU91">
        <v>657.28700000000003</v>
      </c>
      <c r="EV91" t="s">
        <v>25</v>
      </c>
      <c r="EW91" t="s">
        <v>757</v>
      </c>
      <c r="EX91" t="s">
        <v>27</v>
      </c>
      <c r="EY91">
        <v>0.78035299999999996</v>
      </c>
      <c r="EZ91" t="s">
        <v>28</v>
      </c>
      <c r="FA91">
        <v>249841</v>
      </c>
      <c r="FB91" t="s">
        <v>29</v>
      </c>
      <c r="FC91">
        <v>0.220140424035</v>
      </c>
      <c r="FD91" t="s">
        <v>30</v>
      </c>
      <c r="FE91">
        <v>55000</v>
      </c>
      <c r="FF91" t="s">
        <v>923</v>
      </c>
      <c r="FG91">
        <v>55000</v>
      </c>
      <c r="FH91" t="s">
        <v>788</v>
      </c>
      <c r="FI91" t="s">
        <v>1149</v>
      </c>
      <c r="FJ91" t="s">
        <v>3969</v>
      </c>
      <c r="FK91" t="s">
        <v>3970</v>
      </c>
      <c r="FL91">
        <v>7.5023800000000002E-2</v>
      </c>
      <c r="FM91">
        <v>71</v>
      </c>
      <c r="FN91">
        <f t="shared" ca="1" si="76"/>
        <v>0.79565399999999997</v>
      </c>
      <c r="FO91">
        <f t="shared" ca="1" si="77"/>
        <v>0.72945300000000002</v>
      </c>
      <c r="FP91">
        <f t="shared" ca="1" si="78"/>
        <v>238640</v>
      </c>
      <c r="FQ91">
        <f t="shared" ca="1" si="79"/>
        <v>500309</v>
      </c>
      <c r="FR91" t="s">
        <v>787</v>
      </c>
      <c r="FS91">
        <v>634.07100000000003</v>
      </c>
      <c r="FT91" t="s">
        <v>25</v>
      </c>
      <c r="FU91" t="s">
        <v>757</v>
      </c>
      <c r="FV91" t="s">
        <v>27</v>
      </c>
      <c r="FW91">
        <v>0.79381100000000004</v>
      </c>
      <c r="FX91" t="s">
        <v>28</v>
      </c>
      <c r="FY91">
        <v>250281</v>
      </c>
      <c r="FZ91" t="s">
        <v>29</v>
      </c>
      <c r="GA91">
        <v>3.9955144649999998E-3</v>
      </c>
      <c r="GB91" t="s">
        <v>30</v>
      </c>
      <c r="GC91">
        <v>1000</v>
      </c>
      <c r="GD91" t="s">
        <v>923</v>
      </c>
      <c r="GE91">
        <v>1000</v>
      </c>
      <c r="GF91" t="s">
        <v>788</v>
      </c>
      <c r="GG91" t="s">
        <v>5149</v>
      </c>
      <c r="GH91" t="s">
        <v>5150</v>
      </c>
      <c r="GI91" t="s">
        <v>5151</v>
      </c>
      <c r="GJ91">
        <v>4.5811299999999999E-2</v>
      </c>
      <c r="GK91">
        <v>71</v>
      </c>
      <c r="GL91">
        <f t="shared" ca="1" si="80"/>
        <v>0.77023399999999997</v>
      </c>
      <c r="GM91">
        <f t="shared" ca="1" si="81"/>
        <v>0.78903400000000001</v>
      </c>
      <c r="GN91">
        <f t="shared" ca="1" si="82"/>
        <v>248465</v>
      </c>
      <c r="GO91">
        <f t="shared" ca="1" si="83"/>
        <v>494285</v>
      </c>
      <c r="GP91" t="s">
        <v>787</v>
      </c>
      <c r="GQ91">
        <v>656.41200000000003</v>
      </c>
      <c r="GR91" t="s">
        <v>25</v>
      </c>
      <c r="GS91" t="s">
        <v>757</v>
      </c>
      <c r="GT91" t="s">
        <v>27</v>
      </c>
      <c r="GU91">
        <v>0.77732199999999996</v>
      </c>
      <c r="GV91" t="s">
        <v>28</v>
      </c>
      <c r="GW91">
        <v>252128</v>
      </c>
      <c r="GX91" t="s">
        <v>29</v>
      </c>
      <c r="GY91">
        <v>3.9662348054999998E-2</v>
      </c>
      <c r="GZ91" t="s">
        <v>30</v>
      </c>
      <c r="HA91">
        <v>10000</v>
      </c>
      <c r="HB91" t="s">
        <v>923</v>
      </c>
      <c r="HC91">
        <v>10000</v>
      </c>
      <c r="HD91" t="s">
        <v>788</v>
      </c>
      <c r="HE91" t="s">
        <v>5352</v>
      </c>
      <c r="HF91" t="s">
        <v>5353</v>
      </c>
      <c r="HG91" t="s">
        <v>5354</v>
      </c>
      <c r="HH91">
        <v>7.9176099999999999E-2</v>
      </c>
      <c r="HI91">
        <v>71</v>
      </c>
      <c r="HJ91">
        <f t="shared" ca="1" si="84"/>
        <v>0.77507099999999995</v>
      </c>
      <c r="HK91">
        <f t="shared" ca="1" si="85"/>
        <v>0.78072299999999994</v>
      </c>
      <c r="HL91">
        <f t="shared" ca="1" si="86"/>
        <v>250096</v>
      </c>
      <c r="HM91">
        <f t="shared" ca="1" si="87"/>
        <v>499938</v>
      </c>
      <c r="HN91" t="s">
        <v>787</v>
      </c>
      <c r="HO91">
        <v>659.33100000000002</v>
      </c>
      <c r="HP91" t="s">
        <v>25</v>
      </c>
      <c r="HQ91" t="s">
        <v>757</v>
      </c>
      <c r="HR91" t="s">
        <v>27</v>
      </c>
      <c r="HS91">
        <v>0.77845200000000003</v>
      </c>
      <c r="HT91" t="s">
        <v>28</v>
      </c>
      <c r="HU91">
        <v>250284</v>
      </c>
      <c r="HV91" t="s">
        <v>29</v>
      </c>
      <c r="HW91">
        <v>0.25970527222500001</v>
      </c>
      <c r="HX91" t="s">
        <v>30</v>
      </c>
      <c r="HY91">
        <v>65000</v>
      </c>
      <c r="HZ91" t="s">
        <v>923</v>
      </c>
      <c r="IA91">
        <v>65000</v>
      </c>
      <c r="IB91" t="s">
        <v>788</v>
      </c>
      <c r="IC91" t="s">
        <v>5936</v>
      </c>
      <c r="ID91" t="s">
        <v>5937</v>
      </c>
      <c r="IE91" t="s">
        <v>5938</v>
      </c>
      <c r="IF91">
        <v>7.4099399999999996E-2</v>
      </c>
    </row>
    <row r="92" spans="1:240">
      <c r="A92">
        <v>72</v>
      </c>
      <c r="B92">
        <f t="shared" ca="1" si="48"/>
        <v>0.77941899999999997</v>
      </c>
      <c r="C92">
        <f t="shared" ca="1" si="49"/>
        <v>0.77954299999999999</v>
      </c>
      <c r="D92">
        <f t="shared" ca="1" si="50"/>
        <v>250283</v>
      </c>
      <c r="E92">
        <f t="shared" ca="1" si="51"/>
        <v>500312</v>
      </c>
      <c r="F92" t="s">
        <v>787</v>
      </c>
      <c r="G92">
        <v>326.08999999999997</v>
      </c>
      <c r="H92" t="s">
        <v>25</v>
      </c>
      <c r="I92" t="s">
        <v>36</v>
      </c>
      <c r="J92" t="s">
        <v>27</v>
      </c>
      <c r="K92">
        <v>0.78290800000000005</v>
      </c>
      <c r="L92" t="s">
        <v>28</v>
      </c>
      <c r="M92">
        <v>500312</v>
      </c>
      <c r="N92" t="s">
        <v>29</v>
      </c>
      <c r="O92">
        <v>5.996257136E-3</v>
      </c>
      <c r="P92" t="s">
        <v>30</v>
      </c>
      <c r="Q92">
        <v>3000</v>
      </c>
      <c r="R92" t="s">
        <v>923</v>
      </c>
      <c r="S92">
        <v>3000</v>
      </c>
      <c r="T92" t="s">
        <v>783</v>
      </c>
      <c r="U92" t="s">
        <v>4559</v>
      </c>
      <c r="V92" t="s">
        <v>4560</v>
      </c>
      <c r="W92" t="s">
        <v>4561</v>
      </c>
      <c r="X92">
        <v>5.8070499999999997E-2</v>
      </c>
      <c r="Y92">
        <f t="shared" si="88"/>
        <v>72</v>
      </c>
      <c r="Z92">
        <f t="shared" ca="1" si="52"/>
        <v>0.77232500000000004</v>
      </c>
      <c r="AA92">
        <f t="shared" ca="1" si="53"/>
        <v>0.78022999999999998</v>
      </c>
      <c r="AB92">
        <f t="shared" ca="1" si="54"/>
        <v>247865</v>
      </c>
      <c r="AC92">
        <f t="shared" ca="1" si="55"/>
        <v>500312</v>
      </c>
      <c r="AD92" t="s">
        <v>787</v>
      </c>
      <c r="AE92">
        <v>318.39600000000002</v>
      </c>
      <c r="AF92" t="s">
        <v>25</v>
      </c>
      <c r="AG92" t="s">
        <v>36</v>
      </c>
      <c r="AH92" t="s">
        <v>27</v>
      </c>
      <c r="AI92">
        <v>0.78843600000000003</v>
      </c>
      <c r="AJ92" t="s">
        <v>28</v>
      </c>
      <c r="AK92">
        <v>505242</v>
      </c>
      <c r="AL92" t="s">
        <v>29</v>
      </c>
      <c r="AM92">
        <v>9.8962516960000007E-3</v>
      </c>
      <c r="AN92" t="s">
        <v>30</v>
      </c>
      <c r="AO92">
        <v>5000</v>
      </c>
      <c r="AP92" t="s">
        <v>923</v>
      </c>
      <c r="AQ92">
        <v>5000</v>
      </c>
      <c r="AR92" t="s">
        <v>783</v>
      </c>
      <c r="AS92" t="s">
        <v>1029</v>
      </c>
      <c r="AT92" t="s">
        <v>1030</v>
      </c>
      <c r="AU92" t="s">
        <v>1031</v>
      </c>
      <c r="AV92">
        <v>7.3130899999999999E-2</v>
      </c>
      <c r="AW92">
        <f t="shared" si="89"/>
        <v>72</v>
      </c>
      <c r="AX92">
        <f t="shared" ca="1" si="56"/>
        <v>0.78071500000000005</v>
      </c>
      <c r="AY92">
        <f t="shared" ca="1" si="57"/>
        <v>0.78955399999999998</v>
      </c>
      <c r="AZ92">
        <f t="shared" ca="1" si="58"/>
        <v>248666</v>
      </c>
      <c r="BA92">
        <f t="shared" ca="1" si="59"/>
        <v>495479</v>
      </c>
      <c r="BB92" t="s">
        <v>787</v>
      </c>
      <c r="BC92">
        <v>332.31799999999998</v>
      </c>
      <c r="BD92" t="s">
        <v>25</v>
      </c>
      <c r="BE92" t="s">
        <v>36</v>
      </c>
      <c r="BF92" t="s">
        <v>27</v>
      </c>
      <c r="BG92">
        <v>0.77427400000000002</v>
      </c>
      <c r="BH92" t="s">
        <v>28</v>
      </c>
      <c r="BI92">
        <v>501945</v>
      </c>
      <c r="BJ92" t="s">
        <v>29</v>
      </c>
      <c r="BK92">
        <v>2.9883723816000001E-2</v>
      </c>
      <c r="BL92" t="s">
        <v>30</v>
      </c>
      <c r="BM92">
        <v>15000</v>
      </c>
      <c r="BN92" t="s">
        <v>923</v>
      </c>
      <c r="BO92">
        <v>15000</v>
      </c>
      <c r="BP92" t="s">
        <v>783</v>
      </c>
      <c r="BQ92" t="s">
        <v>1626</v>
      </c>
      <c r="BR92" t="s">
        <v>1627</v>
      </c>
      <c r="BS92" t="s">
        <v>1628</v>
      </c>
      <c r="BT92">
        <v>7.0449800000000007E-2</v>
      </c>
      <c r="BU92">
        <f t="shared" si="90"/>
        <v>72</v>
      </c>
      <c r="BV92">
        <f t="shared" ca="1" si="60"/>
        <v>0.786829</v>
      </c>
      <c r="BW92">
        <f t="shared" ca="1" si="61"/>
        <v>0.77868499999999996</v>
      </c>
      <c r="BX92">
        <f t="shared" ca="1" si="62"/>
        <v>251264</v>
      </c>
      <c r="BY92">
        <f t="shared" ca="1" si="63"/>
        <v>498368</v>
      </c>
      <c r="BZ92" t="s">
        <v>787</v>
      </c>
      <c r="CA92">
        <v>328.89400000000001</v>
      </c>
      <c r="CB92" t="s">
        <v>25</v>
      </c>
      <c r="CC92" t="s">
        <v>36</v>
      </c>
      <c r="CD92" t="s">
        <v>27</v>
      </c>
      <c r="CE92">
        <v>0.777277</v>
      </c>
      <c r="CF92" t="s">
        <v>28</v>
      </c>
      <c r="CG92">
        <v>503259</v>
      </c>
      <c r="CH92" t="s">
        <v>29</v>
      </c>
      <c r="CI92">
        <v>4.9676196207999998E-2</v>
      </c>
      <c r="CJ92" t="s">
        <v>30</v>
      </c>
      <c r="CK92">
        <v>25000</v>
      </c>
      <c r="CL92" t="s">
        <v>923</v>
      </c>
      <c r="CM92">
        <v>25000</v>
      </c>
      <c r="CN92" t="s">
        <v>783</v>
      </c>
      <c r="CO92" t="s">
        <v>2206</v>
      </c>
      <c r="CP92" t="s">
        <v>2207</v>
      </c>
      <c r="CQ92" t="s">
        <v>2208</v>
      </c>
      <c r="CR92">
        <v>7.2042599999999998E-2</v>
      </c>
      <c r="CS92">
        <f t="shared" si="47"/>
        <v>72</v>
      </c>
      <c r="CT92">
        <f t="shared" ca="1" si="64"/>
        <v>0.77843600000000002</v>
      </c>
      <c r="CU92">
        <f t="shared" ca="1" si="65"/>
        <v>0.77885800000000005</v>
      </c>
      <c r="CV92">
        <f t="shared" ca="1" si="66"/>
        <v>251335</v>
      </c>
      <c r="CW92">
        <f t="shared" ca="1" si="67"/>
        <v>500313</v>
      </c>
      <c r="CX92" t="s">
        <v>787</v>
      </c>
      <c r="CY92">
        <v>331.20400000000001</v>
      </c>
      <c r="CZ92" t="s">
        <v>25</v>
      </c>
      <c r="DA92" t="s">
        <v>36</v>
      </c>
      <c r="DB92" t="s">
        <v>27</v>
      </c>
      <c r="DC92">
        <v>0.77466999999999997</v>
      </c>
      <c r="DD92" t="s">
        <v>28</v>
      </c>
      <c r="DE92">
        <v>503118</v>
      </c>
      <c r="DF92" t="s">
        <v>29</v>
      </c>
      <c r="DG92">
        <v>6.9566168464000003E-2</v>
      </c>
      <c r="DH92" t="s">
        <v>30</v>
      </c>
      <c r="DI92">
        <v>35000</v>
      </c>
      <c r="DJ92" t="s">
        <v>923</v>
      </c>
      <c r="DK92">
        <v>35000</v>
      </c>
      <c r="DL92" t="s">
        <v>783</v>
      </c>
      <c r="DM92" t="s">
        <v>2800</v>
      </c>
      <c r="DN92" t="s">
        <v>2801</v>
      </c>
      <c r="DO92" t="s">
        <v>2802</v>
      </c>
      <c r="DP92">
        <v>7.1936600000000003E-2</v>
      </c>
      <c r="DQ92">
        <v>72</v>
      </c>
      <c r="DR92">
        <f t="shared" ca="1" si="68"/>
        <v>0.78406699999999996</v>
      </c>
      <c r="DS92">
        <f t="shared" ca="1" si="69"/>
        <v>0.77859599999999995</v>
      </c>
      <c r="DT92">
        <f t="shared" ca="1" si="70"/>
        <v>251374</v>
      </c>
      <c r="DU92">
        <f t="shared" ca="1" si="71"/>
        <v>500856</v>
      </c>
      <c r="DV92" t="s">
        <v>787</v>
      </c>
      <c r="DW92">
        <v>333.62200000000001</v>
      </c>
      <c r="DX92" t="s">
        <v>25</v>
      </c>
      <c r="DY92" t="s">
        <v>36</v>
      </c>
      <c r="DZ92" t="s">
        <v>27</v>
      </c>
      <c r="EA92">
        <v>0.77317999999999998</v>
      </c>
      <c r="EB92" t="s">
        <v>28</v>
      </c>
      <c r="EC92">
        <v>501400</v>
      </c>
      <c r="ED92" t="s">
        <v>29</v>
      </c>
      <c r="EE92">
        <v>8.9748640312E-2</v>
      </c>
      <c r="EF92" t="s">
        <v>30</v>
      </c>
      <c r="EG92">
        <v>45000</v>
      </c>
      <c r="EH92" t="s">
        <v>923</v>
      </c>
      <c r="EI92">
        <v>45000</v>
      </c>
      <c r="EJ92" t="s">
        <v>783</v>
      </c>
      <c r="EK92" t="s">
        <v>3387</v>
      </c>
      <c r="EL92" t="s">
        <v>3388</v>
      </c>
      <c r="EM92" t="s">
        <v>3389</v>
      </c>
      <c r="EN92">
        <v>7.1876599999999999E-2</v>
      </c>
      <c r="EO92">
        <v>72</v>
      </c>
      <c r="EP92">
        <f t="shared" ca="1" si="72"/>
        <v>0.78434400000000004</v>
      </c>
      <c r="EQ92">
        <f t="shared" ca="1" si="73"/>
        <v>0.77871299999999999</v>
      </c>
      <c r="ER92">
        <f t="shared" ca="1" si="74"/>
        <v>251175</v>
      </c>
      <c r="ES92">
        <f t="shared" ca="1" si="75"/>
        <v>499870</v>
      </c>
      <c r="ET92" t="s">
        <v>787</v>
      </c>
      <c r="EU92">
        <v>330.017</v>
      </c>
      <c r="EV92" t="s">
        <v>25</v>
      </c>
      <c r="EW92" t="s">
        <v>36</v>
      </c>
      <c r="EX92" t="s">
        <v>27</v>
      </c>
      <c r="EY92">
        <v>0.77685300000000002</v>
      </c>
      <c r="EZ92" t="s">
        <v>28</v>
      </c>
      <c r="FA92">
        <v>502095</v>
      </c>
      <c r="FB92" t="s">
        <v>29</v>
      </c>
      <c r="FC92">
        <v>0.10954111270399999</v>
      </c>
      <c r="FD92" t="s">
        <v>30</v>
      </c>
      <c r="FE92">
        <v>55000</v>
      </c>
      <c r="FF92" t="s">
        <v>923</v>
      </c>
      <c r="FG92">
        <v>55000</v>
      </c>
      <c r="FH92" t="s">
        <v>783</v>
      </c>
      <c r="FI92" t="s">
        <v>3971</v>
      </c>
      <c r="FJ92" t="s">
        <v>3972</v>
      </c>
      <c r="FK92" t="s">
        <v>3973</v>
      </c>
      <c r="FL92">
        <v>6.9659600000000002E-2</v>
      </c>
      <c r="FM92">
        <v>72</v>
      </c>
      <c r="FN92">
        <f t="shared" ca="1" si="76"/>
        <v>0.80437099999999995</v>
      </c>
      <c r="FO92">
        <f t="shared" ca="1" si="77"/>
        <v>0.73976699999999995</v>
      </c>
      <c r="FP92">
        <f t="shared" ca="1" si="78"/>
        <v>250281</v>
      </c>
      <c r="FQ92">
        <f t="shared" ca="1" si="79"/>
        <v>477032</v>
      </c>
      <c r="FR92" t="s">
        <v>787</v>
      </c>
      <c r="FS92">
        <v>326.37599999999998</v>
      </c>
      <c r="FT92" t="s">
        <v>25</v>
      </c>
      <c r="FU92" t="s">
        <v>36</v>
      </c>
      <c r="FV92" t="s">
        <v>27</v>
      </c>
      <c r="FW92">
        <v>0.78256700000000001</v>
      </c>
      <c r="FX92" t="s">
        <v>28</v>
      </c>
      <c r="FY92">
        <v>500310</v>
      </c>
      <c r="FZ92" t="s">
        <v>29</v>
      </c>
      <c r="GA92">
        <v>1.998762712E-3</v>
      </c>
      <c r="GB92" t="s">
        <v>30</v>
      </c>
      <c r="GC92">
        <v>1000</v>
      </c>
      <c r="GD92" t="s">
        <v>923</v>
      </c>
      <c r="GE92">
        <v>1000</v>
      </c>
      <c r="GF92" t="s">
        <v>783</v>
      </c>
      <c r="GG92" t="s">
        <v>5152</v>
      </c>
      <c r="GH92" t="s">
        <v>5153</v>
      </c>
      <c r="GI92" t="s">
        <v>5154</v>
      </c>
      <c r="GJ92">
        <v>7.2133900000000001E-2</v>
      </c>
      <c r="GK92">
        <v>72</v>
      </c>
      <c r="GL92">
        <f t="shared" ca="1" si="80"/>
        <v>0.76205199999999995</v>
      </c>
      <c r="GM92">
        <f t="shared" ca="1" si="81"/>
        <v>0.77756099999999995</v>
      </c>
      <c r="GN92">
        <f t="shared" ca="1" si="82"/>
        <v>250895</v>
      </c>
      <c r="GO92">
        <f t="shared" ca="1" si="83"/>
        <v>494285</v>
      </c>
      <c r="GP92" t="s">
        <v>787</v>
      </c>
      <c r="GQ92">
        <v>335.41399999999999</v>
      </c>
      <c r="GR92" t="s">
        <v>25</v>
      </c>
      <c r="GS92" t="s">
        <v>36</v>
      </c>
      <c r="GT92" t="s">
        <v>27</v>
      </c>
      <c r="GU92">
        <v>0.769119</v>
      </c>
      <c r="GV92" t="s">
        <v>28</v>
      </c>
      <c r="GW92">
        <v>504001</v>
      </c>
      <c r="GX92" t="s">
        <v>29</v>
      </c>
      <c r="GY92">
        <v>1.9841237824000001E-2</v>
      </c>
      <c r="GZ92" t="s">
        <v>30</v>
      </c>
      <c r="HA92">
        <v>10000</v>
      </c>
      <c r="HB92" t="s">
        <v>923</v>
      </c>
      <c r="HC92">
        <v>10000</v>
      </c>
      <c r="HD92" t="s">
        <v>783</v>
      </c>
      <c r="HE92" t="s">
        <v>5355</v>
      </c>
      <c r="HF92" t="s">
        <v>5356</v>
      </c>
      <c r="HG92" t="s">
        <v>5357</v>
      </c>
      <c r="HH92">
        <v>6.9561100000000001E-2</v>
      </c>
      <c r="HI92">
        <v>72</v>
      </c>
      <c r="HJ92">
        <f t="shared" ca="1" si="84"/>
        <v>0.776555</v>
      </c>
      <c r="HK92">
        <f t="shared" ca="1" si="85"/>
        <v>0.77908500000000003</v>
      </c>
      <c r="HL92">
        <f t="shared" ca="1" si="86"/>
        <v>250848</v>
      </c>
      <c r="HM92">
        <f t="shared" ca="1" si="87"/>
        <v>499564</v>
      </c>
      <c r="HN92" t="s">
        <v>787</v>
      </c>
      <c r="HO92">
        <v>334.44900000000001</v>
      </c>
      <c r="HP92" t="s">
        <v>25</v>
      </c>
      <c r="HQ92" t="s">
        <v>36</v>
      </c>
      <c r="HR92" t="s">
        <v>27</v>
      </c>
      <c r="HS92">
        <v>0.77190000000000003</v>
      </c>
      <c r="HT92" t="s">
        <v>28</v>
      </c>
      <c r="HU92">
        <v>501820</v>
      </c>
      <c r="HV92" t="s">
        <v>29</v>
      </c>
      <c r="HW92">
        <v>0.12952858482400001</v>
      </c>
      <c r="HX92" t="s">
        <v>30</v>
      </c>
      <c r="HY92">
        <v>65000</v>
      </c>
      <c r="HZ92" t="s">
        <v>923</v>
      </c>
      <c r="IA92">
        <v>65000</v>
      </c>
      <c r="IB92" t="s">
        <v>783</v>
      </c>
      <c r="IC92" t="s">
        <v>5939</v>
      </c>
      <c r="ID92" t="s">
        <v>5940</v>
      </c>
      <c r="IE92" t="s">
        <v>5941</v>
      </c>
      <c r="IF92">
        <v>7.0130899999999996E-2</v>
      </c>
    </row>
    <row r="93" spans="1:240">
      <c r="A93">
        <v>73</v>
      </c>
      <c r="B93">
        <f t="shared" ca="1" si="48"/>
        <v>0.76355499999999998</v>
      </c>
      <c r="C93">
        <f t="shared" ca="1" si="49"/>
        <v>0.79345200000000005</v>
      </c>
      <c r="D93">
        <f t="shared" ca="1" si="50"/>
        <v>254420</v>
      </c>
      <c r="E93">
        <f t="shared" ca="1" si="51"/>
        <v>500311</v>
      </c>
      <c r="F93" t="s">
        <v>777</v>
      </c>
      <c r="G93">
        <v>693.71600000000001</v>
      </c>
      <c r="H93" t="s">
        <v>25</v>
      </c>
      <c r="I93" t="s">
        <v>757</v>
      </c>
      <c r="J93" t="s">
        <v>27</v>
      </c>
      <c r="K93">
        <v>0.76506099999999999</v>
      </c>
      <c r="L93" t="s">
        <v>28</v>
      </c>
      <c r="M93">
        <v>246278</v>
      </c>
      <c r="N93" t="s">
        <v>29</v>
      </c>
      <c r="O93">
        <v>1.2181345125E-2</v>
      </c>
      <c r="P93" t="s">
        <v>30</v>
      </c>
      <c r="Q93">
        <v>3000</v>
      </c>
      <c r="R93" t="s">
        <v>923</v>
      </c>
      <c r="S93">
        <v>3000</v>
      </c>
      <c r="T93" t="s">
        <v>778</v>
      </c>
      <c r="U93" t="s">
        <v>4562</v>
      </c>
      <c r="V93" t="s">
        <v>4563</v>
      </c>
      <c r="W93" t="s">
        <v>4564</v>
      </c>
      <c r="X93">
        <v>6.1861899999999997E-2</v>
      </c>
      <c r="Y93">
        <f t="shared" si="88"/>
        <v>73</v>
      </c>
      <c r="Z93">
        <f t="shared" ca="1" si="52"/>
        <v>0.77839700000000001</v>
      </c>
      <c r="AA93">
        <f t="shared" ca="1" si="53"/>
        <v>0.78832800000000003</v>
      </c>
      <c r="AB93">
        <f t="shared" ca="1" si="54"/>
        <v>252749</v>
      </c>
      <c r="AC93">
        <f t="shared" ca="1" si="55"/>
        <v>495478</v>
      </c>
      <c r="AD93" t="s">
        <v>777</v>
      </c>
      <c r="AE93">
        <v>685.66099999999994</v>
      </c>
      <c r="AF93" t="s">
        <v>25</v>
      </c>
      <c r="AG93" t="s">
        <v>757</v>
      </c>
      <c r="AH93" t="s">
        <v>27</v>
      </c>
      <c r="AI93">
        <v>0.76336000000000004</v>
      </c>
      <c r="AJ93" t="s">
        <v>28</v>
      </c>
      <c r="AK93">
        <v>250283</v>
      </c>
      <c r="AL93" t="s">
        <v>29</v>
      </c>
      <c r="AM93">
        <v>1.9977374324999998E-2</v>
      </c>
      <c r="AN93" t="s">
        <v>30</v>
      </c>
      <c r="AO93">
        <v>5000</v>
      </c>
      <c r="AP93" t="s">
        <v>923</v>
      </c>
      <c r="AQ93">
        <v>5000</v>
      </c>
      <c r="AR93" t="s">
        <v>778</v>
      </c>
      <c r="AS93" t="s">
        <v>1032</v>
      </c>
      <c r="AT93" t="s">
        <v>1033</v>
      </c>
      <c r="AU93" t="s">
        <v>1034</v>
      </c>
      <c r="AV93">
        <v>6.6931699999999997E-2</v>
      </c>
      <c r="AW93">
        <f t="shared" si="89"/>
        <v>73</v>
      </c>
      <c r="AX93">
        <f t="shared" ca="1" si="56"/>
        <v>0.77862799999999999</v>
      </c>
      <c r="AY93">
        <f t="shared" ca="1" si="57"/>
        <v>0.786138</v>
      </c>
      <c r="AZ93">
        <f t="shared" ca="1" si="58"/>
        <v>251922</v>
      </c>
      <c r="BA93">
        <f t="shared" ca="1" si="59"/>
        <v>498691</v>
      </c>
      <c r="BB93" t="s">
        <v>777</v>
      </c>
      <c r="BC93">
        <v>681.66499999999996</v>
      </c>
      <c r="BD93" t="s">
        <v>25</v>
      </c>
      <c r="BE93" t="s">
        <v>757</v>
      </c>
      <c r="BF93" t="s">
        <v>27</v>
      </c>
      <c r="BG93">
        <v>0.76434800000000003</v>
      </c>
      <c r="BH93" t="s">
        <v>28</v>
      </c>
      <c r="BI93">
        <v>251100</v>
      </c>
      <c r="BJ93" t="s">
        <v>29</v>
      </c>
      <c r="BK93">
        <v>5.9737123245000003E-2</v>
      </c>
      <c r="BL93" t="s">
        <v>30</v>
      </c>
      <c r="BM93">
        <v>15000</v>
      </c>
      <c r="BN93" t="s">
        <v>923</v>
      </c>
      <c r="BO93">
        <v>15000</v>
      </c>
      <c r="BP93" t="s">
        <v>778</v>
      </c>
      <c r="BQ93" t="s">
        <v>1629</v>
      </c>
      <c r="BR93" t="s">
        <v>1630</v>
      </c>
      <c r="BS93" t="s">
        <v>1631</v>
      </c>
      <c r="BT93">
        <v>6.4758599999999999E-2</v>
      </c>
      <c r="BU93">
        <f t="shared" si="90"/>
        <v>73</v>
      </c>
      <c r="BV93">
        <f t="shared" ca="1" si="60"/>
        <v>0.77276400000000001</v>
      </c>
      <c r="BW93">
        <f t="shared" ca="1" si="61"/>
        <v>0.77270300000000003</v>
      </c>
      <c r="BX93">
        <f t="shared" ca="1" si="62"/>
        <v>251757</v>
      </c>
      <c r="BY93">
        <f t="shared" ca="1" si="63"/>
        <v>499339</v>
      </c>
      <c r="BZ93" t="s">
        <v>777</v>
      </c>
      <c r="CA93">
        <v>652.84400000000005</v>
      </c>
      <c r="CB93" t="s">
        <v>25</v>
      </c>
      <c r="CC93" t="s">
        <v>757</v>
      </c>
      <c r="CD93" t="s">
        <v>27</v>
      </c>
      <c r="CE93">
        <v>0.78230999999999995</v>
      </c>
      <c r="CF93" t="s">
        <v>28</v>
      </c>
      <c r="CG93">
        <v>250284</v>
      </c>
      <c r="CH93" t="s">
        <v>29</v>
      </c>
      <c r="CI93">
        <v>9.9886673625000005E-2</v>
      </c>
      <c r="CJ93" t="s">
        <v>30</v>
      </c>
      <c r="CK93">
        <v>25000</v>
      </c>
      <c r="CL93" t="s">
        <v>923</v>
      </c>
      <c r="CM93">
        <v>25000</v>
      </c>
      <c r="CN93" t="s">
        <v>778</v>
      </c>
      <c r="CO93" t="s">
        <v>2209</v>
      </c>
      <c r="CP93" t="s">
        <v>2210</v>
      </c>
      <c r="CQ93" t="s">
        <v>2211</v>
      </c>
      <c r="CR93">
        <v>6.8186700000000003E-2</v>
      </c>
      <c r="CS93">
        <f t="shared" si="47"/>
        <v>73</v>
      </c>
      <c r="CT93">
        <f t="shared" ca="1" si="64"/>
        <v>0.77767399999999998</v>
      </c>
      <c r="CU93">
        <f t="shared" ca="1" si="65"/>
        <v>0.77543700000000004</v>
      </c>
      <c r="CV93">
        <f t="shared" ca="1" si="66"/>
        <v>250633</v>
      </c>
      <c r="CW93">
        <f t="shared" ca="1" si="67"/>
        <v>500313</v>
      </c>
      <c r="CX93" t="s">
        <v>777</v>
      </c>
      <c r="CY93">
        <v>662.49</v>
      </c>
      <c r="CZ93" t="s">
        <v>25</v>
      </c>
      <c r="DA93" t="s">
        <v>757</v>
      </c>
      <c r="DB93" t="s">
        <v>27</v>
      </c>
      <c r="DC93">
        <v>0.77821600000000002</v>
      </c>
      <c r="DD93" t="s">
        <v>28</v>
      </c>
      <c r="DE93">
        <v>249242</v>
      </c>
      <c r="DF93" t="s">
        <v>29</v>
      </c>
      <c r="DG93">
        <v>0.14042602546499999</v>
      </c>
      <c r="DH93" t="s">
        <v>30</v>
      </c>
      <c r="DI93">
        <v>35000</v>
      </c>
      <c r="DJ93" t="s">
        <v>923</v>
      </c>
      <c r="DK93">
        <v>35000</v>
      </c>
      <c r="DL93" t="s">
        <v>778</v>
      </c>
      <c r="DM93" t="s">
        <v>2803</v>
      </c>
      <c r="DN93" t="s">
        <v>2804</v>
      </c>
      <c r="DO93" t="s">
        <v>2805</v>
      </c>
      <c r="DP93">
        <v>8.00178E-2</v>
      </c>
      <c r="DQ93">
        <v>73</v>
      </c>
      <c r="DR93">
        <f t="shared" ca="1" si="68"/>
        <v>0.77631600000000001</v>
      </c>
      <c r="DS93">
        <f t="shared" ca="1" si="69"/>
        <v>0.77615999999999996</v>
      </c>
      <c r="DT93">
        <f t="shared" ca="1" si="70"/>
        <v>251374</v>
      </c>
      <c r="DU93">
        <f t="shared" ca="1" si="71"/>
        <v>500313</v>
      </c>
      <c r="DV93" t="s">
        <v>777</v>
      </c>
      <c r="DW93">
        <v>673.87599999999998</v>
      </c>
      <c r="DX93" t="s">
        <v>25</v>
      </c>
      <c r="DY93" t="s">
        <v>757</v>
      </c>
      <c r="DZ93" t="s">
        <v>27</v>
      </c>
      <c r="EA93">
        <v>0.77167300000000005</v>
      </c>
      <c r="EB93" t="s">
        <v>28</v>
      </c>
      <c r="EC93">
        <v>249203</v>
      </c>
      <c r="ED93" t="s">
        <v>29</v>
      </c>
      <c r="EE93">
        <v>0.180575575845</v>
      </c>
      <c r="EF93" t="s">
        <v>30</v>
      </c>
      <c r="EG93">
        <v>45000</v>
      </c>
      <c r="EH93" t="s">
        <v>923</v>
      </c>
      <c r="EI93">
        <v>45000</v>
      </c>
      <c r="EJ93" t="s">
        <v>778</v>
      </c>
      <c r="EK93" t="s">
        <v>3390</v>
      </c>
      <c r="EL93" t="s">
        <v>3391</v>
      </c>
      <c r="EM93" t="s">
        <v>3392</v>
      </c>
      <c r="EN93">
        <v>7.4984400000000007E-2</v>
      </c>
      <c r="EO93">
        <v>73</v>
      </c>
      <c r="EP93">
        <f t="shared" ca="1" si="72"/>
        <v>0.77284399999999998</v>
      </c>
      <c r="EQ93">
        <f t="shared" ca="1" si="73"/>
        <v>0.772621</v>
      </c>
      <c r="ER93">
        <f t="shared" ca="1" si="74"/>
        <v>250062</v>
      </c>
      <c r="ES93">
        <f t="shared" ca="1" si="75"/>
        <v>500313</v>
      </c>
      <c r="ET93" t="s">
        <v>777</v>
      </c>
      <c r="EU93">
        <v>658.84100000000001</v>
      </c>
      <c r="EV93" t="s">
        <v>25</v>
      </c>
      <c r="EW93" t="s">
        <v>757</v>
      </c>
      <c r="EX93" t="s">
        <v>27</v>
      </c>
      <c r="EY93">
        <v>0.77977700000000005</v>
      </c>
      <c r="EZ93" t="s">
        <v>28</v>
      </c>
      <c r="FA93">
        <v>249620</v>
      </c>
      <c r="FB93" t="s">
        <v>29</v>
      </c>
      <c r="FC93">
        <v>0.22033532476500001</v>
      </c>
      <c r="FD93" t="s">
        <v>30</v>
      </c>
      <c r="FE93">
        <v>55000</v>
      </c>
      <c r="FF93" t="s">
        <v>923</v>
      </c>
      <c r="FG93">
        <v>55000</v>
      </c>
      <c r="FH93" t="s">
        <v>778</v>
      </c>
      <c r="FI93" t="s">
        <v>3974</v>
      </c>
      <c r="FJ93" t="s">
        <v>3975</v>
      </c>
      <c r="FK93" t="s">
        <v>3976</v>
      </c>
      <c r="FL93">
        <v>7.3761800000000002E-2</v>
      </c>
      <c r="FM93">
        <v>73</v>
      </c>
      <c r="FN93">
        <f t="shared" ca="1" si="76"/>
        <v>0.80782500000000002</v>
      </c>
      <c r="FO93">
        <f t="shared" ca="1" si="77"/>
        <v>0.76305900000000004</v>
      </c>
      <c r="FP93">
        <f t="shared" ca="1" si="78"/>
        <v>263115</v>
      </c>
      <c r="FQ93">
        <f t="shared" ca="1" si="79"/>
        <v>500301</v>
      </c>
      <c r="FR93" t="s">
        <v>777</v>
      </c>
      <c r="FS93">
        <v>702.58500000000004</v>
      </c>
      <c r="FT93" t="s">
        <v>25</v>
      </c>
      <c r="FU93" t="s">
        <v>757</v>
      </c>
      <c r="FV93" t="s">
        <v>27</v>
      </c>
      <c r="FW93">
        <v>0.77228799999999997</v>
      </c>
      <c r="FX93" t="s">
        <v>28</v>
      </c>
      <c r="FY93">
        <v>238640</v>
      </c>
      <c r="FZ93" t="s">
        <v>29</v>
      </c>
      <c r="GA93">
        <v>4.1904151949999999E-3</v>
      </c>
      <c r="GB93" t="s">
        <v>30</v>
      </c>
      <c r="GC93">
        <v>1000</v>
      </c>
      <c r="GD93" t="s">
        <v>923</v>
      </c>
      <c r="GE93">
        <v>1000</v>
      </c>
      <c r="GF93" t="s">
        <v>778</v>
      </c>
      <c r="GG93" t="s">
        <v>5155</v>
      </c>
      <c r="GH93" t="s">
        <v>5156</v>
      </c>
      <c r="GI93" t="s">
        <v>5157</v>
      </c>
      <c r="GJ93">
        <v>8.0171300000000001E-2</v>
      </c>
      <c r="GK93">
        <v>73</v>
      </c>
      <c r="GL93">
        <f t="shared" ca="1" si="80"/>
        <v>0.76188500000000003</v>
      </c>
      <c r="GM93">
        <f t="shared" ca="1" si="81"/>
        <v>0.76917899999999995</v>
      </c>
      <c r="GN93">
        <f t="shared" ca="1" si="82"/>
        <v>250895</v>
      </c>
      <c r="GO93">
        <f t="shared" ca="1" si="83"/>
        <v>496679</v>
      </c>
      <c r="GP93" t="s">
        <v>777</v>
      </c>
      <c r="GQ93">
        <v>665.33100000000002</v>
      </c>
      <c r="GR93" t="s">
        <v>25</v>
      </c>
      <c r="GS93" t="s">
        <v>757</v>
      </c>
      <c r="GT93" t="s">
        <v>27</v>
      </c>
      <c r="GU93">
        <v>0.77209399999999995</v>
      </c>
      <c r="GV93" t="s">
        <v>28</v>
      </c>
      <c r="GW93">
        <v>252128</v>
      </c>
      <c r="GX93" t="s">
        <v>29</v>
      </c>
      <c r="GY93">
        <v>3.9662348054999998E-2</v>
      </c>
      <c r="GZ93" t="s">
        <v>30</v>
      </c>
      <c r="HA93">
        <v>10000</v>
      </c>
      <c r="HB93" t="s">
        <v>923</v>
      </c>
      <c r="HC93">
        <v>10000</v>
      </c>
      <c r="HD93" t="s">
        <v>778</v>
      </c>
      <c r="HE93" t="s">
        <v>5358</v>
      </c>
      <c r="HF93" t="s">
        <v>5359</v>
      </c>
      <c r="HG93" t="s">
        <v>5360</v>
      </c>
      <c r="HH93">
        <v>6.3780199999999995E-2</v>
      </c>
      <c r="HI93">
        <v>73</v>
      </c>
      <c r="HJ93">
        <f t="shared" ca="1" si="84"/>
        <v>0.77311099999999999</v>
      </c>
      <c r="HK93">
        <f t="shared" ca="1" si="85"/>
        <v>0.77415299999999998</v>
      </c>
      <c r="HL93">
        <f t="shared" ca="1" si="86"/>
        <v>250096</v>
      </c>
      <c r="HM93">
        <f t="shared" ca="1" si="87"/>
        <v>500689</v>
      </c>
      <c r="HN93" t="s">
        <v>777</v>
      </c>
      <c r="HO93">
        <v>670.69500000000005</v>
      </c>
      <c r="HP93" t="s">
        <v>25</v>
      </c>
      <c r="HQ93" t="s">
        <v>757</v>
      </c>
      <c r="HR93" t="s">
        <v>27</v>
      </c>
      <c r="HS93">
        <v>0.77298699999999998</v>
      </c>
      <c r="HT93" t="s">
        <v>28</v>
      </c>
      <c r="HU93">
        <v>249535</v>
      </c>
      <c r="HV93" t="s">
        <v>29</v>
      </c>
      <c r="HW93">
        <v>0.26048487514500002</v>
      </c>
      <c r="HX93" t="s">
        <v>30</v>
      </c>
      <c r="HY93">
        <v>65000</v>
      </c>
      <c r="HZ93" t="s">
        <v>923</v>
      </c>
      <c r="IA93">
        <v>65000</v>
      </c>
      <c r="IB93" t="s">
        <v>778</v>
      </c>
      <c r="IC93" t="s">
        <v>5942</v>
      </c>
      <c r="ID93" t="s">
        <v>5943</v>
      </c>
      <c r="IE93" t="s">
        <v>5944</v>
      </c>
      <c r="IF93">
        <v>7.6364100000000004E-2</v>
      </c>
    </row>
    <row r="94" spans="1:240">
      <c r="A94">
        <v>74</v>
      </c>
      <c r="B94">
        <f t="shared" ca="1" si="48"/>
        <v>0.77480000000000004</v>
      </c>
      <c r="C94">
        <f t="shared" ca="1" si="49"/>
        <v>0.75778699999999999</v>
      </c>
      <c r="D94">
        <f t="shared" ca="1" si="50"/>
        <v>246278</v>
      </c>
      <c r="E94">
        <f t="shared" ca="1" si="51"/>
        <v>500312</v>
      </c>
      <c r="F94" t="s">
        <v>782</v>
      </c>
      <c r="G94">
        <v>338.464</v>
      </c>
      <c r="H94" t="s">
        <v>25</v>
      </c>
      <c r="I94" t="s">
        <v>36</v>
      </c>
      <c r="J94" t="s">
        <v>27</v>
      </c>
      <c r="K94">
        <v>0.76846300000000001</v>
      </c>
      <c r="L94" t="s">
        <v>28</v>
      </c>
      <c r="M94">
        <v>500312</v>
      </c>
      <c r="N94" t="s">
        <v>29</v>
      </c>
      <c r="O94">
        <v>5.9962561359999996E-3</v>
      </c>
      <c r="P94" t="s">
        <v>30</v>
      </c>
      <c r="Q94">
        <v>3000</v>
      </c>
      <c r="R94" t="s">
        <v>923</v>
      </c>
      <c r="S94">
        <v>3000</v>
      </c>
      <c r="T94" t="s">
        <v>783</v>
      </c>
      <c r="U94" t="s">
        <v>4565</v>
      </c>
      <c r="V94" t="s">
        <v>4566</v>
      </c>
      <c r="W94" t="s">
        <v>4567</v>
      </c>
      <c r="X94">
        <v>6.2207800000000001E-2</v>
      </c>
      <c r="Y94">
        <f t="shared" si="88"/>
        <v>74</v>
      </c>
      <c r="Z94">
        <f t="shared" ca="1" si="52"/>
        <v>0.76349699999999998</v>
      </c>
      <c r="AA94">
        <f t="shared" ca="1" si="53"/>
        <v>0.77297800000000005</v>
      </c>
      <c r="AB94">
        <f t="shared" ca="1" si="54"/>
        <v>247865</v>
      </c>
      <c r="AC94">
        <f t="shared" ca="1" si="55"/>
        <v>500312</v>
      </c>
      <c r="AD94" t="s">
        <v>782</v>
      </c>
      <c r="AE94">
        <v>341.24</v>
      </c>
      <c r="AF94" t="s">
        <v>25</v>
      </c>
      <c r="AG94" t="s">
        <v>36</v>
      </c>
      <c r="AH94" t="s">
        <v>27</v>
      </c>
      <c r="AI94">
        <v>0.76905599999999996</v>
      </c>
      <c r="AJ94" t="s">
        <v>28</v>
      </c>
      <c r="AK94">
        <v>495479</v>
      </c>
      <c r="AL94" t="s">
        <v>29</v>
      </c>
      <c r="AM94">
        <v>1.0091250424E-2</v>
      </c>
      <c r="AN94" t="s">
        <v>30</v>
      </c>
      <c r="AO94">
        <v>5000</v>
      </c>
      <c r="AP94" t="s">
        <v>923</v>
      </c>
      <c r="AQ94">
        <v>5000</v>
      </c>
      <c r="AR94" t="s">
        <v>783</v>
      </c>
      <c r="AS94" t="s">
        <v>1035</v>
      </c>
      <c r="AT94" t="s">
        <v>1036</v>
      </c>
      <c r="AU94" t="s">
        <v>1037</v>
      </c>
      <c r="AV94">
        <v>7.0652900000000005E-2</v>
      </c>
      <c r="AW94">
        <f t="shared" si="89"/>
        <v>74</v>
      </c>
      <c r="AX94">
        <f t="shared" ca="1" si="56"/>
        <v>0.77947900000000003</v>
      </c>
      <c r="AY94">
        <f t="shared" ca="1" si="57"/>
        <v>0.76612199999999997</v>
      </c>
      <c r="AZ94">
        <f t="shared" ca="1" si="58"/>
        <v>251100</v>
      </c>
      <c r="BA94">
        <f t="shared" ca="1" si="59"/>
        <v>498691</v>
      </c>
      <c r="BB94" t="s">
        <v>782</v>
      </c>
      <c r="BC94">
        <v>327.80500000000001</v>
      </c>
      <c r="BD94" t="s">
        <v>25</v>
      </c>
      <c r="BE94" t="s">
        <v>36</v>
      </c>
      <c r="BF94" t="s">
        <v>27</v>
      </c>
      <c r="BG94">
        <v>0.779586</v>
      </c>
      <c r="BH94" t="s">
        <v>28</v>
      </c>
      <c r="BI94">
        <v>501945</v>
      </c>
      <c r="BJ94" t="s">
        <v>29</v>
      </c>
      <c r="BK94">
        <v>2.9883730816000001E-2</v>
      </c>
      <c r="BL94" t="s">
        <v>30</v>
      </c>
      <c r="BM94">
        <v>15000</v>
      </c>
      <c r="BN94" t="s">
        <v>923</v>
      </c>
      <c r="BO94">
        <v>15000</v>
      </c>
      <c r="BP94" t="s">
        <v>783</v>
      </c>
      <c r="BQ94" t="s">
        <v>1632</v>
      </c>
      <c r="BR94" t="s">
        <v>1633</v>
      </c>
      <c r="BS94" t="s">
        <v>1634</v>
      </c>
      <c r="BT94">
        <v>7.3008500000000004E-2</v>
      </c>
      <c r="BU94">
        <f t="shared" si="90"/>
        <v>74</v>
      </c>
      <c r="BV94">
        <f t="shared" ca="1" si="60"/>
        <v>0.78457900000000003</v>
      </c>
      <c r="BW94">
        <f t="shared" ca="1" si="61"/>
        <v>0.77054699999999998</v>
      </c>
      <c r="BX94">
        <f t="shared" ca="1" si="62"/>
        <v>249796</v>
      </c>
      <c r="BY94">
        <f t="shared" ca="1" si="63"/>
        <v>499339</v>
      </c>
      <c r="BZ94" t="s">
        <v>782</v>
      </c>
      <c r="CA94">
        <v>327.97399999999999</v>
      </c>
      <c r="CB94" t="s">
        <v>25</v>
      </c>
      <c r="CC94" t="s">
        <v>36</v>
      </c>
      <c r="CD94" t="s">
        <v>27</v>
      </c>
      <c r="CE94">
        <v>0.77989299999999995</v>
      </c>
      <c r="CF94" t="s">
        <v>28</v>
      </c>
      <c r="CG94">
        <v>501291</v>
      </c>
      <c r="CH94" t="s">
        <v>29</v>
      </c>
      <c r="CI94">
        <v>4.9871194936E-2</v>
      </c>
      <c r="CJ94" t="s">
        <v>30</v>
      </c>
      <c r="CK94">
        <v>25000</v>
      </c>
      <c r="CL94" t="s">
        <v>923</v>
      </c>
      <c r="CM94">
        <v>25000</v>
      </c>
      <c r="CN94" t="s">
        <v>783</v>
      </c>
      <c r="CO94" t="s">
        <v>2212</v>
      </c>
      <c r="CP94" t="s">
        <v>2213</v>
      </c>
      <c r="CQ94" t="s">
        <v>2214</v>
      </c>
      <c r="CR94">
        <v>6.5759399999999996E-2</v>
      </c>
      <c r="CS94">
        <f t="shared" si="47"/>
        <v>74</v>
      </c>
      <c r="CT94">
        <f t="shared" ca="1" si="64"/>
        <v>0.78022000000000002</v>
      </c>
      <c r="CU94">
        <f t="shared" ca="1" si="65"/>
        <v>0.77307199999999998</v>
      </c>
      <c r="CV94">
        <f t="shared" ca="1" si="66"/>
        <v>250284</v>
      </c>
      <c r="CW94">
        <f t="shared" ca="1" si="67"/>
        <v>499617</v>
      </c>
      <c r="CX94" t="s">
        <v>782</v>
      </c>
      <c r="CY94">
        <v>335.53300000000002</v>
      </c>
      <c r="CZ94" t="s">
        <v>25</v>
      </c>
      <c r="DA94" t="s">
        <v>36</v>
      </c>
      <c r="DB94" t="s">
        <v>27</v>
      </c>
      <c r="DC94">
        <v>0.77234899999999995</v>
      </c>
      <c r="DD94" t="s">
        <v>28</v>
      </c>
      <c r="DE94">
        <v>499617</v>
      </c>
      <c r="DF94" t="s">
        <v>29</v>
      </c>
      <c r="DG94">
        <v>7.0053666784000004E-2</v>
      </c>
      <c r="DH94" t="s">
        <v>30</v>
      </c>
      <c r="DI94">
        <v>35000</v>
      </c>
      <c r="DJ94" t="s">
        <v>923</v>
      </c>
      <c r="DK94">
        <v>35000</v>
      </c>
      <c r="DL94" t="s">
        <v>783</v>
      </c>
      <c r="DM94" t="s">
        <v>2806</v>
      </c>
      <c r="DN94" t="s">
        <v>2807</v>
      </c>
      <c r="DO94" t="s">
        <v>2808</v>
      </c>
      <c r="DP94">
        <v>6.9755800000000007E-2</v>
      </c>
      <c r="DQ94">
        <v>74</v>
      </c>
      <c r="DR94">
        <f t="shared" ca="1" si="68"/>
        <v>0.781972</v>
      </c>
      <c r="DS94">
        <f t="shared" ca="1" si="69"/>
        <v>0.77493000000000001</v>
      </c>
      <c r="DT94">
        <f t="shared" ca="1" si="70"/>
        <v>250013</v>
      </c>
      <c r="DU94">
        <f t="shared" ca="1" si="71"/>
        <v>500313</v>
      </c>
      <c r="DV94" t="s">
        <v>782</v>
      </c>
      <c r="DW94">
        <v>336.49099999999999</v>
      </c>
      <c r="DX94" t="s">
        <v>25</v>
      </c>
      <c r="DY94" t="s">
        <v>36</v>
      </c>
      <c r="DZ94" t="s">
        <v>27</v>
      </c>
      <c r="EA94">
        <v>0.769876</v>
      </c>
      <c r="EB94" t="s">
        <v>28</v>
      </c>
      <c r="EC94">
        <v>501400</v>
      </c>
      <c r="ED94" t="s">
        <v>29</v>
      </c>
      <c r="EE94">
        <v>8.9748639312E-2</v>
      </c>
      <c r="EF94" t="s">
        <v>30</v>
      </c>
      <c r="EG94">
        <v>45000</v>
      </c>
      <c r="EH94" t="s">
        <v>923</v>
      </c>
      <c r="EI94">
        <v>45000</v>
      </c>
      <c r="EJ94" t="s">
        <v>783</v>
      </c>
      <c r="EK94" t="s">
        <v>3393</v>
      </c>
      <c r="EL94" t="s">
        <v>3394</v>
      </c>
      <c r="EM94" t="s">
        <v>3395</v>
      </c>
      <c r="EN94">
        <v>7.2006200000000006E-2</v>
      </c>
      <c r="EO94">
        <v>74</v>
      </c>
      <c r="EP94">
        <f t="shared" ca="1" si="72"/>
        <v>0.77845600000000004</v>
      </c>
      <c r="EQ94">
        <f t="shared" ca="1" si="73"/>
        <v>0.77513100000000001</v>
      </c>
      <c r="ER94">
        <f t="shared" ca="1" si="74"/>
        <v>250062</v>
      </c>
      <c r="ES94">
        <f t="shared" ca="1" si="75"/>
        <v>499870</v>
      </c>
      <c r="ET94" t="s">
        <v>782</v>
      </c>
      <c r="EU94">
        <v>333.892</v>
      </c>
      <c r="EV94" t="s">
        <v>25</v>
      </c>
      <c r="EW94" t="s">
        <v>36</v>
      </c>
      <c r="EX94" t="s">
        <v>27</v>
      </c>
      <c r="EY94">
        <v>0.77233200000000002</v>
      </c>
      <c r="EZ94" t="s">
        <v>28</v>
      </c>
      <c r="FA94">
        <v>502095</v>
      </c>
      <c r="FB94" t="s">
        <v>29</v>
      </c>
      <c r="FC94">
        <v>0.10954111170399999</v>
      </c>
      <c r="FD94" t="s">
        <v>30</v>
      </c>
      <c r="FE94">
        <v>55000</v>
      </c>
      <c r="FF94" t="s">
        <v>923</v>
      </c>
      <c r="FG94">
        <v>55000</v>
      </c>
      <c r="FH94" t="s">
        <v>783</v>
      </c>
      <c r="FI94" t="s">
        <v>3977</v>
      </c>
      <c r="FJ94" t="s">
        <v>3978</v>
      </c>
      <c r="FK94" t="s">
        <v>3979</v>
      </c>
      <c r="FL94">
        <v>7.11952E-2</v>
      </c>
      <c r="FM94">
        <v>74</v>
      </c>
      <c r="FN94">
        <f t="shared" ca="1" si="76"/>
        <v>0.78256000000000003</v>
      </c>
      <c r="FO94">
        <f t="shared" ca="1" si="77"/>
        <v>0.75700299999999998</v>
      </c>
      <c r="FP94">
        <f t="shared" ca="1" si="78"/>
        <v>250281</v>
      </c>
      <c r="FQ94">
        <f t="shared" ca="1" si="79"/>
        <v>500304</v>
      </c>
      <c r="FR94" t="s">
        <v>782</v>
      </c>
      <c r="FS94">
        <v>314.97899999999998</v>
      </c>
      <c r="FT94" t="s">
        <v>25</v>
      </c>
      <c r="FU94" t="s">
        <v>36</v>
      </c>
      <c r="FV94" t="s">
        <v>27</v>
      </c>
      <c r="FW94">
        <v>0.77692600000000001</v>
      </c>
      <c r="FX94" t="s">
        <v>28</v>
      </c>
      <c r="FY94">
        <v>525966</v>
      </c>
      <c r="FZ94" t="s">
        <v>29</v>
      </c>
      <c r="GA94">
        <v>1.9012618480000001E-3</v>
      </c>
      <c r="GB94" t="s">
        <v>30</v>
      </c>
      <c r="GC94">
        <v>1000</v>
      </c>
      <c r="GD94" t="s">
        <v>923</v>
      </c>
      <c r="GE94">
        <v>1000</v>
      </c>
      <c r="GF94" t="s">
        <v>783</v>
      </c>
      <c r="GG94" t="s">
        <v>5158</v>
      </c>
      <c r="GH94" t="s">
        <v>5159</v>
      </c>
      <c r="GI94" t="s">
        <v>5160</v>
      </c>
      <c r="GJ94">
        <v>7.7618999999999994E-2</v>
      </c>
      <c r="GK94">
        <v>74</v>
      </c>
      <c r="GL94">
        <f t="shared" ca="1" si="80"/>
        <v>0.77060200000000001</v>
      </c>
      <c r="GM94">
        <f t="shared" ca="1" si="81"/>
        <v>0.75655700000000004</v>
      </c>
      <c r="GN94">
        <f t="shared" ca="1" si="82"/>
        <v>252128</v>
      </c>
      <c r="GO94">
        <f t="shared" ca="1" si="83"/>
        <v>504001</v>
      </c>
      <c r="GP94" t="s">
        <v>782</v>
      </c>
      <c r="GQ94">
        <v>335.98500000000001</v>
      </c>
      <c r="GR94" t="s">
        <v>25</v>
      </c>
      <c r="GS94" t="s">
        <v>36</v>
      </c>
      <c r="GT94" t="s">
        <v>27</v>
      </c>
      <c r="GU94">
        <v>0.77223299999999995</v>
      </c>
      <c r="GV94" t="s">
        <v>28</v>
      </c>
      <c r="GW94">
        <v>499096</v>
      </c>
      <c r="GX94" t="s">
        <v>29</v>
      </c>
      <c r="GY94">
        <v>2.0036244551999999E-2</v>
      </c>
      <c r="GZ94" t="s">
        <v>30</v>
      </c>
      <c r="HA94">
        <v>10000</v>
      </c>
      <c r="HB94" t="s">
        <v>923</v>
      </c>
      <c r="HC94">
        <v>10000</v>
      </c>
      <c r="HD94" t="s">
        <v>783</v>
      </c>
      <c r="HE94" t="s">
        <v>2075</v>
      </c>
      <c r="HF94" t="s">
        <v>5361</v>
      </c>
      <c r="HG94" t="s">
        <v>5362</v>
      </c>
      <c r="HH94">
        <v>6.7872699999999994E-2</v>
      </c>
      <c r="HI94">
        <v>74</v>
      </c>
      <c r="HJ94">
        <f t="shared" ca="1" si="84"/>
        <v>0.780165</v>
      </c>
      <c r="HK94">
        <f t="shared" ca="1" si="85"/>
        <v>0.77487099999999998</v>
      </c>
      <c r="HL94">
        <f t="shared" ca="1" si="86"/>
        <v>250096</v>
      </c>
      <c r="HM94">
        <f t="shared" ca="1" si="87"/>
        <v>500689</v>
      </c>
      <c r="HN94" t="s">
        <v>782</v>
      </c>
      <c r="HO94">
        <v>333.04199999999997</v>
      </c>
      <c r="HP94" t="s">
        <v>25</v>
      </c>
      <c r="HQ94" t="s">
        <v>36</v>
      </c>
      <c r="HR94" t="s">
        <v>27</v>
      </c>
      <c r="HS94">
        <v>0.77323799999999998</v>
      </c>
      <c r="HT94" t="s">
        <v>28</v>
      </c>
      <c r="HU94">
        <v>502198</v>
      </c>
      <c r="HV94" t="s">
        <v>29</v>
      </c>
      <c r="HW94">
        <v>0.12943108396</v>
      </c>
      <c r="HX94" t="s">
        <v>30</v>
      </c>
      <c r="HY94">
        <v>65000</v>
      </c>
      <c r="HZ94" t="s">
        <v>923</v>
      </c>
      <c r="IA94">
        <v>65000</v>
      </c>
      <c r="IB94" t="s">
        <v>783</v>
      </c>
      <c r="IC94" t="s">
        <v>5945</v>
      </c>
      <c r="ID94" t="s">
        <v>5946</v>
      </c>
      <c r="IE94" t="s">
        <v>5947</v>
      </c>
      <c r="IF94">
        <v>7.1873699999999999E-2</v>
      </c>
    </row>
    <row r="95" spans="1:240">
      <c r="A95">
        <v>75</v>
      </c>
      <c r="B95">
        <f t="shared" ca="1" si="48"/>
        <v>0.76508500000000002</v>
      </c>
      <c r="C95">
        <f t="shared" ca="1" si="49"/>
        <v>0.76878400000000002</v>
      </c>
      <c r="D95">
        <f t="shared" ca="1" si="50"/>
        <v>250283</v>
      </c>
      <c r="E95">
        <f t="shared" ca="1" si="51"/>
        <v>500312</v>
      </c>
      <c r="F95" t="s">
        <v>787</v>
      </c>
      <c r="G95">
        <v>693.71600000000001</v>
      </c>
      <c r="H95" t="s">
        <v>25</v>
      </c>
      <c r="I95" t="s">
        <v>757</v>
      </c>
      <c r="J95" t="s">
        <v>27</v>
      </c>
      <c r="K95">
        <v>0.76506099999999999</v>
      </c>
      <c r="L95" t="s">
        <v>28</v>
      </c>
      <c r="M95">
        <v>246278</v>
      </c>
      <c r="N95" t="s">
        <v>29</v>
      </c>
      <c r="O95">
        <v>1.2181345125E-2</v>
      </c>
      <c r="P95" t="s">
        <v>30</v>
      </c>
      <c r="Q95">
        <v>3000</v>
      </c>
      <c r="R95" t="s">
        <v>923</v>
      </c>
      <c r="S95">
        <v>3000</v>
      </c>
      <c r="T95" t="s">
        <v>788</v>
      </c>
      <c r="U95" t="s">
        <v>4562</v>
      </c>
      <c r="V95" t="s">
        <v>4563</v>
      </c>
      <c r="W95" t="s">
        <v>4564</v>
      </c>
      <c r="X95">
        <v>6.1861899999999997E-2</v>
      </c>
      <c r="Y95">
        <f t="shared" si="88"/>
        <v>75</v>
      </c>
      <c r="Z95">
        <f t="shared" ca="1" si="52"/>
        <v>0.75990599999999997</v>
      </c>
      <c r="AA95">
        <f t="shared" ca="1" si="53"/>
        <v>0.76720999999999995</v>
      </c>
      <c r="AB95">
        <f t="shared" ca="1" si="54"/>
        <v>250283</v>
      </c>
      <c r="AC95">
        <f t="shared" ca="1" si="55"/>
        <v>500312</v>
      </c>
      <c r="AD95" t="s">
        <v>787</v>
      </c>
      <c r="AE95">
        <v>685.66099999999994</v>
      </c>
      <c r="AF95" t="s">
        <v>25</v>
      </c>
      <c r="AG95" t="s">
        <v>757</v>
      </c>
      <c r="AH95" t="s">
        <v>27</v>
      </c>
      <c r="AI95">
        <v>0.76336000000000004</v>
      </c>
      <c r="AJ95" t="s">
        <v>28</v>
      </c>
      <c r="AK95">
        <v>250283</v>
      </c>
      <c r="AL95" t="s">
        <v>29</v>
      </c>
      <c r="AM95">
        <v>1.9977374324999998E-2</v>
      </c>
      <c r="AN95" t="s">
        <v>30</v>
      </c>
      <c r="AO95">
        <v>5000</v>
      </c>
      <c r="AP95" t="s">
        <v>923</v>
      </c>
      <c r="AQ95">
        <v>5000</v>
      </c>
      <c r="AR95" t="s">
        <v>788</v>
      </c>
      <c r="AS95" t="s">
        <v>1032</v>
      </c>
      <c r="AT95" t="s">
        <v>1033</v>
      </c>
      <c r="AU95" t="s">
        <v>1034</v>
      </c>
      <c r="AV95">
        <v>6.6931699999999997E-2</v>
      </c>
      <c r="AW95">
        <f t="shared" si="89"/>
        <v>75</v>
      </c>
      <c r="AX95">
        <f t="shared" ca="1" si="56"/>
        <v>0.78454500000000005</v>
      </c>
      <c r="AY95">
        <f t="shared" ca="1" si="57"/>
        <v>0.76229899999999995</v>
      </c>
      <c r="AZ95">
        <f t="shared" ca="1" si="58"/>
        <v>252749</v>
      </c>
      <c r="BA95">
        <f t="shared" ca="1" si="59"/>
        <v>506907</v>
      </c>
      <c r="BB95" t="s">
        <v>787</v>
      </c>
      <c r="BC95">
        <v>681.66499999999996</v>
      </c>
      <c r="BD95" t="s">
        <v>25</v>
      </c>
      <c r="BE95" t="s">
        <v>757</v>
      </c>
      <c r="BF95" t="s">
        <v>27</v>
      </c>
      <c r="BG95">
        <v>0.76434800000000003</v>
      </c>
      <c r="BH95" t="s">
        <v>28</v>
      </c>
      <c r="BI95">
        <v>251100</v>
      </c>
      <c r="BJ95" t="s">
        <v>29</v>
      </c>
      <c r="BK95">
        <v>5.9737123245000003E-2</v>
      </c>
      <c r="BL95" t="s">
        <v>30</v>
      </c>
      <c r="BM95">
        <v>15000</v>
      </c>
      <c r="BN95" t="s">
        <v>923</v>
      </c>
      <c r="BO95">
        <v>15000</v>
      </c>
      <c r="BP95" t="s">
        <v>788</v>
      </c>
      <c r="BQ95" t="s">
        <v>1629</v>
      </c>
      <c r="BR95" t="s">
        <v>1630</v>
      </c>
      <c r="BS95" t="s">
        <v>1631</v>
      </c>
      <c r="BT95">
        <v>6.4758599999999999E-2</v>
      </c>
      <c r="BU95">
        <f t="shared" si="90"/>
        <v>75</v>
      </c>
      <c r="BV95">
        <f t="shared" ca="1" si="60"/>
        <v>0.77243399999999995</v>
      </c>
      <c r="BW95">
        <f t="shared" ca="1" si="61"/>
        <v>0.77626799999999996</v>
      </c>
      <c r="BX95">
        <f t="shared" ca="1" si="62"/>
        <v>249311</v>
      </c>
      <c r="BY95">
        <f t="shared" ca="1" si="63"/>
        <v>498368</v>
      </c>
      <c r="BZ95" t="s">
        <v>787</v>
      </c>
      <c r="CA95">
        <v>652.84400000000005</v>
      </c>
      <c r="CB95" t="s">
        <v>25</v>
      </c>
      <c r="CC95" t="s">
        <v>757</v>
      </c>
      <c r="CD95" t="s">
        <v>27</v>
      </c>
      <c r="CE95">
        <v>0.78230999999999995</v>
      </c>
      <c r="CF95" t="s">
        <v>28</v>
      </c>
      <c r="CG95">
        <v>250284</v>
      </c>
      <c r="CH95" t="s">
        <v>29</v>
      </c>
      <c r="CI95">
        <v>9.9886673625000005E-2</v>
      </c>
      <c r="CJ95" t="s">
        <v>30</v>
      </c>
      <c r="CK95">
        <v>25000</v>
      </c>
      <c r="CL95" t="s">
        <v>923</v>
      </c>
      <c r="CM95">
        <v>25000</v>
      </c>
      <c r="CN95" t="s">
        <v>788</v>
      </c>
      <c r="CO95" t="s">
        <v>2209</v>
      </c>
      <c r="CP95" t="s">
        <v>2210</v>
      </c>
      <c r="CQ95" t="s">
        <v>2211</v>
      </c>
      <c r="CR95">
        <v>6.8186700000000003E-2</v>
      </c>
      <c r="CS95">
        <f t="shared" si="47"/>
        <v>75</v>
      </c>
      <c r="CT95">
        <f t="shared" ca="1" si="64"/>
        <v>0.77068999999999999</v>
      </c>
      <c r="CU95">
        <f t="shared" ca="1" si="65"/>
        <v>0.77876699999999999</v>
      </c>
      <c r="CV95">
        <f t="shared" ca="1" si="66"/>
        <v>250633</v>
      </c>
      <c r="CW95">
        <f t="shared" ca="1" si="67"/>
        <v>498923</v>
      </c>
      <c r="CX95" t="s">
        <v>787</v>
      </c>
      <c r="CY95">
        <v>662.49</v>
      </c>
      <c r="CZ95" t="s">
        <v>25</v>
      </c>
      <c r="DA95" t="s">
        <v>757</v>
      </c>
      <c r="DB95" t="s">
        <v>27</v>
      </c>
      <c r="DC95">
        <v>0.77821600000000002</v>
      </c>
      <c r="DD95" t="s">
        <v>28</v>
      </c>
      <c r="DE95">
        <v>249242</v>
      </c>
      <c r="DF95" t="s">
        <v>29</v>
      </c>
      <c r="DG95">
        <v>0.14042602546499999</v>
      </c>
      <c r="DH95" t="s">
        <v>30</v>
      </c>
      <c r="DI95">
        <v>35000</v>
      </c>
      <c r="DJ95" t="s">
        <v>923</v>
      </c>
      <c r="DK95">
        <v>35000</v>
      </c>
      <c r="DL95" t="s">
        <v>788</v>
      </c>
      <c r="DM95" t="s">
        <v>2803</v>
      </c>
      <c r="DN95" t="s">
        <v>2804</v>
      </c>
      <c r="DO95" t="s">
        <v>2805</v>
      </c>
      <c r="DP95">
        <v>8.00178E-2</v>
      </c>
      <c r="DQ95">
        <v>75</v>
      </c>
      <c r="DR95">
        <f t="shared" ca="1" si="68"/>
        <v>0.77034899999999995</v>
      </c>
      <c r="DS95">
        <f t="shared" ca="1" si="69"/>
        <v>0.77520500000000003</v>
      </c>
      <c r="DT95">
        <f t="shared" ca="1" si="70"/>
        <v>250284</v>
      </c>
      <c r="DU95">
        <f t="shared" ca="1" si="71"/>
        <v>499231</v>
      </c>
      <c r="DV95" t="s">
        <v>787</v>
      </c>
      <c r="DW95">
        <v>673.87599999999998</v>
      </c>
      <c r="DX95" t="s">
        <v>25</v>
      </c>
      <c r="DY95" t="s">
        <v>757</v>
      </c>
      <c r="DZ95" t="s">
        <v>27</v>
      </c>
      <c r="EA95">
        <v>0.77167300000000005</v>
      </c>
      <c r="EB95" t="s">
        <v>28</v>
      </c>
      <c r="EC95">
        <v>249203</v>
      </c>
      <c r="ED95" t="s">
        <v>29</v>
      </c>
      <c r="EE95">
        <v>0.180575575845</v>
      </c>
      <c r="EF95" t="s">
        <v>30</v>
      </c>
      <c r="EG95">
        <v>45000</v>
      </c>
      <c r="EH95" t="s">
        <v>923</v>
      </c>
      <c r="EI95">
        <v>45000</v>
      </c>
      <c r="EJ95" t="s">
        <v>788</v>
      </c>
      <c r="EK95" t="s">
        <v>3390</v>
      </c>
      <c r="EL95" t="s">
        <v>3391</v>
      </c>
      <c r="EM95" t="s">
        <v>3392</v>
      </c>
      <c r="EN95">
        <v>7.4984400000000007E-2</v>
      </c>
      <c r="EO95">
        <v>75</v>
      </c>
      <c r="EP95">
        <f t="shared" ca="1" si="72"/>
        <v>0.77495000000000003</v>
      </c>
      <c r="EQ95">
        <f t="shared" ca="1" si="73"/>
        <v>0.77501100000000001</v>
      </c>
      <c r="ER95">
        <f t="shared" ca="1" si="74"/>
        <v>250728</v>
      </c>
      <c r="ES95">
        <f t="shared" ca="1" si="75"/>
        <v>498986</v>
      </c>
      <c r="ET95" t="s">
        <v>787</v>
      </c>
      <c r="EU95">
        <v>658.84100000000001</v>
      </c>
      <c r="EV95" t="s">
        <v>25</v>
      </c>
      <c r="EW95" t="s">
        <v>757</v>
      </c>
      <c r="EX95" t="s">
        <v>27</v>
      </c>
      <c r="EY95">
        <v>0.77977700000000005</v>
      </c>
      <c r="EZ95" t="s">
        <v>28</v>
      </c>
      <c r="FA95">
        <v>249620</v>
      </c>
      <c r="FB95" t="s">
        <v>29</v>
      </c>
      <c r="FC95">
        <v>0.22033532476500001</v>
      </c>
      <c r="FD95" t="s">
        <v>30</v>
      </c>
      <c r="FE95">
        <v>55000</v>
      </c>
      <c r="FF95" t="s">
        <v>923</v>
      </c>
      <c r="FG95">
        <v>55000</v>
      </c>
      <c r="FH95" t="s">
        <v>788</v>
      </c>
      <c r="FI95" t="s">
        <v>3974</v>
      </c>
      <c r="FJ95" t="s">
        <v>3975</v>
      </c>
      <c r="FK95" t="s">
        <v>3976</v>
      </c>
      <c r="FL95">
        <v>7.3761800000000002E-2</v>
      </c>
      <c r="FM95">
        <v>75</v>
      </c>
      <c r="FN95">
        <f t="shared" ca="1" si="76"/>
        <v>0.77993299999999999</v>
      </c>
      <c r="FO95">
        <f t="shared" ca="1" si="77"/>
        <v>0.77843899999999999</v>
      </c>
      <c r="FP95">
        <f t="shared" ca="1" si="78"/>
        <v>263115</v>
      </c>
      <c r="FQ95">
        <f t="shared" ca="1" si="79"/>
        <v>500306</v>
      </c>
      <c r="FR95" t="s">
        <v>787</v>
      </c>
      <c r="FS95">
        <v>702.58500000000004</v>
      </c>
      <c r="FT95" t="s">
        <v>25</v>
      </c>
      <c r="FU95" t="s">
        <v>757</v>
      </c>
      <c r="FV95" t="s">
        <v>27</v>
      </c>
      <c r="FW95">
        <v>0.77228799999999997</v>
      </c>
      <c r="FX95" t="s">
        <v>28</v>
      </c>
      <c r="FY95">
        <v>238640</v>
      </c>
      <c r="FZ95" t="s">
        <v>29</v>
      </c>
      <c r="GA95">
        <v>4.1904151949999999E-3</v>
      </c>
      <c r="GB95" t="s">
        <v>30</v>
      </c>
      <c r="GC95">
        <v>1000</v>
      </c>
      <c r="GD95" t="s">
        <v>923</v>
      </c>
      <c r="GE95">
        <v>1000</v>
      </c>
      <c r="GF95" t="s">
        <v>788</v>
      </c>
      <c r="GG95" t="s">
        <v>5155</v>
      </c>
      <c r="GH95" t="s">
        <v>5156</v>
      </c>
      <c r="GI95" t="s">
        <v>5157</v>
      </c>
      <c r="GJ95">
        <v>8.0171300000000001E-2</v>
      </c>
      <c r="GK95">
        <v>75</v>
      </c>
      <c r="GL95">
        <f t="shared" ca="1" si="80"/>
        <v>0.76426099999999997</v>
      </c>
      <c r="GM95">
        <f t="shared" ca="1" si="81"/>
        <v>0.774146</v>
      </c>
      <c r="GN95">
        <f t="shared" ca="1" si="82"/>
        <v>250895</v>
      </c>
      <c r="GO95">
        <f t="shared" ca="1" si="83"/>
        <v>504000</v>
      </c>
      <c r="GP95" t="s">
        <v>787</v>
      </c>
      <c r="GQ95">
        <v>665.33100000000002</v>
      </c>
      <c r="GR95" t="s">
        <v>25</v>
      </c>
      <c r="GS95" t="s">
        <v>757</v>
      </c>
      <c r="GT95" t="s">
        <v>27</v>
      </c>
      <c r="GU95">
        <v>0.77209399999999995</v>
      </c>
      <c r="GV95" t="s">
        <v>28</v>
      </c>
      <c r="GW95">
        <v>252128</v>
      </c>
      <c r="GX95" t="s">
        <v>29</v>
      </c>
      <c r="GY95">
        <v>3.9662348054999998E-2</v>
      </c>
      <c r="GZ95" t="s">
        <v>30</v>
      </c>
      <c r="HA95">
        <v>10000</v>
      </c>
      <c r="HB95" t="s">
        <v>923</v>
      </c>
      <c r="HC95">
        <v>10000</v>
      </c>
      <c r="HD95" t="s">
        <v>788</v>
      </c>
      <c r="HE95" t="s">
        <v>5358</v>
      </c>
      <c r="HF95" t="s">
        <v>5359</v>
      </c>
      <c r="HG95" t="s">
        <v>5360</v>
      </c>
      <c r="HH95">
        <v>6.3780199999999995E-2</v>
      </c>
      <c r="HI95">
        <v>75</v>
      </c>
      <c r="HJ95">
        <f t="shared" ca="1" si="84"/>
        <v>0.77821700000000005</v>
      </c>
      <c r="HK95">
        <f t="shared" ca="1" si="85"/>
        <v>0.77576800000000001</v>
      </c>
      <c r="HL95">
        <f t="shared" ca="1" si="86"/>
        <v>251226</v>
      </c>
      <c r="HM95">
        <f t="shared" ca="1" si="87"/>
        <v>498443</v>
      </c>
      <c r="HN95" t="s">
        <v>787</v>
      </c>
      <c r="HO95">
        <v>670.69500000000005</v>
      </c>
      <c r="HP95" t="s">
        <v>25</v>
      </c>
      <c r="HQ95" t="s">
        <v>757</v>
      </c>
      <c r="HR95" t="s">
        <v>27</v>
      </c>
      <c r="HS95">
        <v>0.77298699999999998</v>
      </c>
      <c r="HT95" t="s">
        <v>28</v>
      </c>
      <c r="HU95">
        <v>249535</v>
      </c>
      <c r="HV95" t="s">
        <v>29</v>
      </c>
      <c r="HW95">
        <v>0.26048487514500002</v>
      </c>
      <c r="HX95" t="s">
        <v>30</v>
      </c>
      <c r="HY95">
        <v>65000</v>
      </c>
      <c r="HZ95" t="s">
        <v>923</v>
      </c>
      <c r="IA95">
        <v>65000</v>
      </c>
      <c r="IB95" t="s">
        <v>788</v>
      </c>
      <c r="IC95" t="s">
        <v>5942</v>
      </c>
      <c r="ID95" t="s">
        <v>5943</v>
      </c>
      <c r="IE95" t="s">
        <v>5944</v>
      </c>
      <c r="IF95">
        <v>7.6364100000000004E-2</v>
      </c>
    </row>
    <row r="96" spans="1:240">
      <c r="A96">
        <v>76</v>
      </c>
      <c r="B96">
        <f t="shared" ca="1" si="48"/>
        <v>0.76704499999999998</v>
      </c>
      <c r="C96">
        <f t="shared" ca="1" si="49"/>
        <v>0.76761400000000002</v>
      </c>
      <c r="D96">
        <f t="shared" ca="1" si="50"/>
        <v>246278</v>
      </c>
      <c r="E96">
        <f t="shared" ca="1" si="51"/>
        <v>500311</v>
      </c>
      <c r="F96" t="s">
        <v>787</v>
      </c>
      <c r="G96">
        <v>338.464</v>
      </c>
      <c r="H96" t="s">
        <v>25</v>
      </c>
      <c r="I96" t="s">
        <v>36</v>
      </c>
      <c r="J96" t="s">
        <v>27</v>
      </c>
      <c r="K96">
        <v>0.76846300000000001</v>
      </c>
      <c r="L96" t="s">
        <v>28</v>
      </c>
      <c r="M96">
        <v>500312</v>
      </c>
      <c r="N96" t="s">
        <v>29</v>
      </c>
      <c r="O96">
        <v>5.9962561359999996E-3</v>
      </c>
      <c r="P96" t="s">
        <v>30</v>
      </c>
      <c r="Q96">
        <v>3000</v>
      </c>
      <c r="R96" t="s">
        <v>923</v>
      </c>
      <c r="S96">
        <v>3000</v>
      </c>
      <c r="T96" t="s">
        <v>783</v>
      </c>
      <c r="U96" t="s">
        <v>4565</v>
      </c>
      <c r="V96" t="s">
        <v>4566</v>
      </c>
      <c r="W96" t="s">
        <v>4567</v>
      </c>
      <c r="X96">
        <v>6.2207800000000001E-2</v>
      </c>
      <c r="Y96">
        <f t="shared" si="88"/>
        <v>76</v>
      </c>
      <c r="Z96">
        <f t="shared" ca="1" si="52"/>
        <v>0.75322900000000004</v>
      </c>
      <c r="AA96">
        <f t="shared" ca="1" si="53"/>
        <v>0.75409099999999996</v>
      </c>
      <c r="AB96">
        <f t="shared" ca="1" si="54"/>
        <v>247865</v>
      </c>
      <c r="AC96">
        <f t="shared" ca="1" si="55"/>
        <v>495478</v>
      </c>
      <c r="AD96" t="s">
        <v>787</v>
      </c>
      <c r="AE96">
        <v>341.24</v>
      </c>
      <c r="AF96" t="s">
        <v>25</v>
      </c>
      <c r="AG96" t="s">
        <v>36</v>
      </c>
      <c r="AH96" t="s">
        <v>27</v>
      </c>
      <c r="AI96">
        <v>0.76905599999999996</v>
      </c>
      <c r="AJ96" t="s">
        <v>28</v>
      </c>
      <c r="AK96">
        <v>495479</v>
      </c>
      <c r="AL96" t="s">
        <v>29</v>
      </c>
      <c r="AM96">
        <v>1.0091250424E-2</v>
      </c>
      <c r="AN96" t="s">
        <v>30</v>
      </c>
      <c r="AO96">
        <v>5000</v>
      </c>
      <c r="AP96" t="s">
        <v>923</v>
      </c>
      <c r="AQ96">
        <v>5000</v>
      </c>
      <c r="AR96" t="s">
        <v>783</v>
      </c>
      <c r="AS96" t="s">
        <v>1035</v>
      </c>
      <c r="AT96" t="s">
        <v>1036</v>
      </c>
      <c r="AU96" t="s">
        <v>1037</v>
      </c>
      <c r="AV96">
        <v>7.0652900000000005E-2</v>
      </c>
      <c r="AW96">
        <f t="shared" si="89"/>
        <v>76</v>
      </c>
      <c r="AX96">
        <f t="shared" ca="1" si="56"/>
        <v>0.76879600000000003</v>
      </c>
      <c r="AY96">
        <f t="shared" ca="1" si="57"/>
        <v>0.77784600000000004</v>
      </c>
      <c r="AZ96">
        <f t="shared" ca="1" si="58"/>
        <v>251100</v>
      </c>
      <c r="BA96">
        <f t="shared" ca="1" si="59"/>
        <v>503588</v>
      </c>
      <c r="BB96" t="s">
        <v>787</v>
      </c>
      <c r="BC96">
        <v>327.80500000000001</v>
      </c>
      <c r="BD96" t="s">
        <v>25</v>
      </c>
      <c r="BE96" t="s">
        <v>36</v>
      </c>
      <c r="BF96" t="s">
        <v>27</v>
      </c>
      <c r="BG96">
        <v>0.779586</v>
      </c>
      <c r="BH96" t="s">
        <v>28</v>
      </c>
      <c r="BI96">
        <v>501945</v>
      </c>
      <c r="BJ96" t="s">
        <v>29</v>
      </c>
      <c r="BK96">
        <v>2.9883730816000001E-2</v>
      </c>
      <c r="BL96" t="s">
        <v>30</v>
      </c>
      <c r="BM96">
        <v>15000</v>
      </c>
      <c r="BN96" t="s">
        <v>923</v>
      </c>
      <c r="BO96">
        <v>15000</v>
      </c>
      <c r="BP96" t="s">
        <v>783</v>
      </c>
      <c r="BQ96" t="s">
        <v>1632</v>
      </c>
      <c r="BR96" t="s">
        <v>1633</v>
      </c>
      <c r="BS96" t="s">
        <v>1634</v>
      </c>
      <c r="BT96">
        <v>7.3008500000000004E-2</v>
      </c>
      <c r="BU96">
        <f t="shared" si="90"/>
        <v>76</v>
      </c>
      <c r="BV96">
        <f t="shared" ca="1" si="60"/>
        <v>0.77102999999999999</v>
      </c>
      <c r="BW96">
        <f t="shared" ca="1" si="61"/>
        <v>0.77023600000000003</v>
      </c>
      <c r="BX96">
        <f t="shared" ca="1" si="62"/>
        <v>252749</v>
      </c>
      <c r="BY96">
        <f t="shared" ca="1" si="63"/>
        <v>498368</v>
      </c>
      <c r="BZ96" t="s">
        <v>787</v>
      </c>
      <c r="CA96">
        <v>327.97399999999999</v>
      </c>
      <c r="CB96" t="s">
        <v>25</v>
      </c>
      <c r="CC96" t="s">
        <v>36</v>
      </c>
      <c r="CD96" t="s">
        <v>27</v>
      </c>
      <c r="CE96">
        <v>0.77989299999999995</v>
      </c>
      <c r="CF96" t="s">
        <v>28</v>
      </c>
      <c r="CG96">
        <v>501291</v>
      </c>
      <c r="CH96" t="s">
        <v>29</v>
      </c>
      <c r="CI96">
        <v>4.9871194936E-2</v>
      </c>
      <c r="CJ96" t="s">
        <v>30</v>
      </c>
      <c r="CK96">
        <v>25000</v>
      </c>
      <c r="CL96" t="s">
        <v>923</v>
      </c>
      <c r="CM96">
        <v>25000</v>
      </c>
      <c r="CN96" t="s">
        <v>783</v>
      </c>
      <c r="CO96" t="s">
        <v>2212</v>
      </c>
      <c r="CP96" t="s">
        <v>2213</v>
      </c>
      <c r="CQ96" t="s">
        <v>2214</v>
      </c>
      <c r="CR96">
        <v>6.5759399999999996E-2</v>
      </c>
      <c r="CS96">
        <f t="shared" si="47"/>
        <v>76</v>
      </c>
      <c r="CT96">
        <f t="shared" ca="1" si="64"/>
        <v>0.77049500000000004</v>
      </c>
      <c r="CU96">
        <f t="shared" ca="1" si="65"/>
        <v>0.772204</v>
      </c>
      <c r="CV96">
        <f t="shared" ca="1" si="66"/>
        <v>250633</v>
      </c>
      <c r="CW96">
        <f t="shared" ca="1" si="67"/>
        <v>498230</v>
      </c>
      <c r="CX96" t="s">
        <v>787</v>
      </c>
      <c r="CY96">
        <v>335.53300000000002</v>
      </c>
      <c r="CZ96" t="s">
        <v>25</v>
      </c>
      <c r="DA96" t="s">
        <v>36</v>
      </c>
      <c r="DB96" t="s">
        <v>27</v>
      </c>
      <c r="DC96">
        <v>0.77234899999999995</v>
      </c>
      <c r="DD96" t="s">
        <v>28</v>
      </c>
      <c r="DE96">
        <v>499617</v>
      </c>
      <c r="DF96" t="s">
        <v>29</v>
      </c>
      <c r="DG96">
        <v>7.0053666784000004E-2</v>
      </c>
      <c r="DH96" t="s">
        <v>30</v>
      </c>
      <c r="DI96">
        <v>35000</v>
      </c>
      <c r="DJ96" t="s">
        <v>923</v>
      </c>
      <c r="DK96">
        <v>35000</v>
      </c>
      <c r="DL96" t="s">
        <v>783</v>
      </c>
      <c r="DM96" t="s">
        <v>2806</v>
      </c>
      <c r="DN96" t="s">
        <v>2807</v>
      </c>
      <c r="DO96" t="s">
        <v>2808</v>
      </c>
      <c r="DP96">
        <v>6.9755800000000007E-2</v>
      </c>
      <c r="DQ96">
        <v>76</v>
      </c>
      <c r="DR96">
        <f t="shared" ca="1" si="68"/>
        <v>0.76918200000000003</v>
      </c>
      <c r="DS96">
        <f t="shared" ca="1" si="69"/>
        <v>0.77124199999999998</v>
      </c>
      <c r="DT96">
        <f t="shared" ca="1" si="70"/>
        <v>251374</v>
      </c>
      <c r="DU96">
        <f t="shared" ca="1" si="71"/>
        <v>498691</v>
      </c>
      <c r="DV96" t="s">
        <v>787</v>
      </c>
      <c r="DW96">
        <v>336.49099999999999</v>
      </c>
      <c r="DX96" t="s">
        <v>25</v>
      </c>
      <c r="DY96" t="s">
        <v>36</v>
      </c>
      <c r="DZ96" t="s">
        <v>27</v>
      </c>
      <c r="EA96">
        <v>0.769876</v>
      </c>
      <c r="EB96" t="s">
        <v>28</v>
      </c>
      <c r="EC96">
        <v>501400</v>
      </c>
      <c r="ED96" t="s">
        <v>29</v>
      </c>
      <c r="EE96">
        <v>8.9748639312E-2</v>
      </c>
      <c r="EF96" t="s">
        <v>30</v>
      </c>
      <c r="EG96">
        <v>45000</v>
      </c>
      <c r="EH96" t="s">
        <v>923</v>
      </c>
      <c r="EI96">
        <v>45000</v>
      </c>
      <c r="EJ96" t="s">
        <v>783</v>
      </c>
      <c r="EK96" t="s">
        <v>3393</v>
      </c>
      <c r="EL96" t="s">
        <v>3394</v>
      </c>
      <c r="EM96" t="s">
        <v>3395</v>
      </c>
      <c r="EN96">
        <v>7.2006200000000006E-2</v>
      </c>
      <c r="EO96">
        <v>76</v>
      </c>
      <c r="EP96">
        <f t="shared" ca="1" si="72"/>
        <v>0.77017100000000005</v>
      </c>
      <c r="EQ96">
        <f t="shared" ca="1" si="73"/>
        <v>0.77308399999999999</v>
      </c>
      <c r="ER96">
        <f t="shared" ca="1" si="74"/>
        <v>251175</v>
      </c>
      <c r="ES96">
        <f t="shared" ca="1" si="75"/>
        <v>498545</v>
      </c>
      <c r="ET96" t="s">
        <v>787</v>
      </c>
      <c r="EU96">
        <v>333.892</v>
      </c>
      <c r="EV96" t="s">
        <v>25</v>
      </c>
      <c r="EW96" t="s">
        <v>36</v>
      </c>
      <c r="EX96" t="s">
        <v>27</v>
      </c>
      <c r="EY96">
        <v>0.77233200000000002</v>
      </c>
      <c r="EZ96" t="s">
        <v>28</v>
      </c>
      <c r="FA96">
        <v>502095</v>
      </c>
      <c r="FB96" t="s">
        <v>29</v>
      </c>
      <c r="FC96">
        <v>0.10954111170399999</v>
      </c>
      <c r="FD96" t="s">
        <v>30</v>
      </c>
      <c r="FE96">
        <v>55000</v>
      </c>
      <c r="FF96" t="s">
        <v>923</v>
      </c>
      <c r="FG96">
        <v>55000</v>
      </c>
      <c r="FH96" t="s">
        <v>783</v>
      </c>
      <c r="FI96" t="s">
        <v>3977</v>
      </c>
      <c r="FJ96" t="s">
        <v>3978</v>
      </c>
      <c r="FK96" t="s">
        <v>3979</v>
      </c>
      <c r="FL96">
        <v>7.11952E-2</v>
      </c>
      <c r="FM96">
        <v>76</v>
      </c>
      <c r="FN96">
        <f t="shared" ca="1" si="76"/>
        <v>0.73860599999999998</v>
      </c>
      <c r="FO96">
        <f t="shared" ca="1" si="77"/>
        <v>0.75595199999999996</v>
      </c>
      <c r="FP96">
        <f t="shared" ca="1" si="78"/>
        <v>250281</v>
      </c>
      <c r="FQ96">
        <f t="shared" ca="1" si="79"/>
        <v>500309</v>
      </c>
      <c r="FR96" t="s">
        <v>787</v>
      </c>
      <c r="FS96">
        <v>314.97899999999998</v>
      </c>
      <c r="FT96" t="s">
        <v>25</v>
      </c>
      <c r="FU96" t="s">
        <v>36</v>
      </c>
      <c r="FV96" t="s">
        <v>27</v>
      </c>
      <c r="FW96">
        <v>0.77692600000000001</v>
      </c>
      <c r="FX96" t="s">
        <v>28</v>
      </c>
      <c r="FY96">
        <v>525966</v>
      </c>
      <c r="FZ96" t="s">
        <v>29</v>
      </c>
      <c r="GA96">
        <v>1.9012618480000001E-3</v>
      </c>
      <c r="GB96" t="s">
        <v>30</v>
      </c>
      <c r="GC96">
        <v>1000</v>
      </c>
      <c r="GD96" t="s">
        <v>923</v>
      </c>
      <c r="GE96">
        <v>1000</v>
      </c>
      <c r="GF96" t="s">
        <v>783</v>
      </c>
      <c r="GG96" t="s">
        <v>5158</v>
      </c>
      <c r="GH96" t="s">
        <v>5159</v>
      </c>
      <c r="GI96" t="s">
        <v>5160</v>
      </c>
      <c r="GJ96">
        <v>7.7618999999999994E-2</v>
      </c>
      <c r="GK96">
        <v>76</v>
      </c>
      <c r="GL96">
        <f t="shared" ca="1" si="80"/>
        <v>0.77244999999999997</v>
      </c>
      <c r="GM96">
        <f t="shared" ca="1" si="81"/>
        <v>0.77480400000000005</v>
      </c>
      <c r="GN96">
        <f t="shared" ca="1" si="82"/>
        <v>247268</v>
      </c>
      <c r="GO96">
        <f t="shared" ca="1" si="83"/>
        <v>499095</v>
      </c>
      <c r="GP96" t="s">
        <v>787</v>
      </c>
      <c r="GQ96">
        <v>335.98500000000001</v>
      </c>
      <c r="GR96" t="s">
        <v>25</v>
      </c>
      <c r="GS96" t="s">
        <v>36</v>
      </c>
      <c r="GT96" t="s">
        <v>27</v>
      </c>
      <c r="GU96">
        <v>0.77223299999999995</v>
      </c>
      <c r="GV96" t="s">
        <v>28</v>
      </c>
      <c r="GW96">
        <v>499096</v>
      </c>
      <c r="GX96" t="s">
        <v>29</v>
      </c>
      <c r="GY96">
        <v>2.0036244551999999E-2</v>
      </c>
      <c r="GZ96" t="s">
        <v>30</v>
      </c>
      <c r="HA96">
        <v>10000</v>
      </c>
      <c r="HB96" t="s">
        <v>923</v>
      </c>
      <c r="HC96">
        <v>10000</v>
      </c>
      <c r="HD96" t="s">
        <v>783</v>
      </c>
      <c r="HE96" t="s">
        <v>2075</v>
      </c>
      <c r="HF96" t="s">
        <v>5361</v>
      </c>
      <c r="HG96" t="s">
        <v>5362</v>
      </c>
      <c r="HH96">
        <v>6.7872699999999994E-2</v>
      </c>
      <c r="HI96">
        <v>76</v>
      </c>
      <c r="HJ96">
        <f t="shared" ca="1" si="84"/>
        <v>0.76970400000000005</v>
      </c>
      <c r="HK96">
        <f t="shared" ca="1" si="85"/>
        <v>0.76991600000000004</v>
      </c>
      <c r="HL96">
        <f t="shared" ca="1" si="86"/>
        <v>251037</v>
      </c>
      <c r="HM96">
        <f t="shared" ca="1" si="87"/>
        <v>498443</v>
      </c>
      <c r="HN96" t="s">
        <v>787</v>
      </c>
      <c r="HO96">
        <v>333.04199999999997</v>
      </c>
      <c r="HP96" t="s">
        <v>25</v>
      </c>
      <c r="HQ96" t="s">
        <v>36</v>
      </c>
      <c r="HR96" t="s">
        <v>27</v>
      </c>
      <c r="HS96">
        <v>0.77323799999999998</v>
      </c>
      <c r="HT96" t="s">
        <v>28</v>
      </c>
      <c r="HU96">
        <v>502198</v>
      </c>
      <c r="HV96" t="s">
        <v>29</v>
      </c>
      <c r="HW96">
        <v>0.12943108396</v>
      </c>
      <c r="HX96" t="s">
        <v>30</v>
      </c>
      <c r="HY96">
        <v>65000</v>
      </c>
      <c r="HZ96" t="s">
        <v>923</v>
      </c>
      <c r="IA96">
        <v>65000</v>
      </c>
      <c r="IB96" t="s">
        <v>783</v>
      </c>
      <c r="IC96" t="s">
        <v>5945</v>
      </c>
      <c r="ID96" t="s">
        <v>5946</v>
      </c>
      <c r="IE96" t="s">
        <v>5947</v>
      </c>
      <c r="IF96">
        <v>7.1873699999999999E-2</v>
      </c>
    </row>
    <row r="97" spans="1:240">
      <c r="A97">
        <v>77</v>
      </c>
      <c r="B97">
        <f t="shared" ca="1" si="48"/>
        <v>0.74091300000000004</v>
      </c>
      <c r="C97">
        <f t="shared" ca="1" si="49"/>
        <v>0.74052899999999999</v>
      </c>
      <c r="D97">
        <f t="shared" ca="1" si="50"/>
        <v>250283</v>
      </c>
      <c r="E97">
        <f t="shared" ca="1" si="51"/>
        <v>492306</v>
      </c>
      <c r="F97" t="s">
        <v>777</v>
      </c>
      <c r="G97">
        <v>648.62400000000002</v>
      </c>
      <c r="H97" t="s">
        <v>25</v>
      </c>
      <c r="I97" t="s">
        <v>757</v>
      </c>
      <c r="J97" t="s">
        <v>27</v>
      </c>
      <c r="K97">
        <v>0.77844599999999997</v>
      </c>
      <c r="L97" t="s">
        <v>28</v>
      </c>
      <c r="M97">
        <v>254420</v>
      </c>
      <c r="N97" t="s">
        <v>29</v>
      </c>
      <c r="O97">
        <v>1.1791543664999999E-2</v>
      </c>
      <c r="P97" t="s">
        <v>30</v>
      </c>
      <c r="Q97">
        <v>3000</v>
      </c>
      <c r="R97" t="s">
        <v>923</v>
      </c>
      <c r="S97">
        <v>3000</v>
      </c>
      <c r="T97" t="s">
        <v>778</v>
      </c>
      <c r="U97" t="s">
        <v>4568</v>
      </c>
      <c r="V97" t="s">
        <v>4569</v>
      </c>
      <c r="W97" t="s">
        <v>4570</v>
      </c>
      <c r="X97">
        <v>6.6214499999999996E-2</v>
      </c>
      <c r="Y97">
        <f t="shared" si="88"/>
        <v>77</v>
      </c>
      <c r="Z97">
        <f t="shared" ca="1" si="52"/>
        <v>0.77695800000000004</v>
      </c>
      <c r="AA97">
        <f t="shared" ca="1" si="53"/>
        <v>0.75451800000000002</v>
      </c>
      <c r="AB97">
        <f t="shared" ca="1" si="54"/>
        <v>247865</v>
      </c>
      <c r="AC97">
        <f t="shared" ca="1" si="55"/>
        <v>500312</v>
      </c>
      <c r="AD97" t="s">
        <v>777</v>
      </c>
      <c r="AE97">
        <v>625.23400000000004</v>
      </c>
      <c r="AF97" t="s">
        <v>25</v>
      </c>
      <c r="AG97" t="s">
        <v>757</v>
      </c>
      <c r="AH97" t="s">
        <v>27</v>
      </c>
      <c r="AI97">
        <v>0.79156000000000004</v>
      </c>
      <c r="AJ97" t="s">
        <v>28</v>
      </c>
      <c r="AK97">
        <v>255264</v>
      </c>
      <c r="AL97" t="s">
        <v>29</v>
      </c>
      <c r="AM97">
        <v>1.9587572865E-2</v>
      </c>
      <c r="AN97" t="s">
        <v>30</v>
      </c>
      <c r="AO97">
        <v>5000</v>
      </c>
      <c r="AP97" t="s">
        <v>923</v>
      </c>
      <c r="AQ97">
        <v>5000</v>
      </c>
      <c r="AR97" t="s">
        <v>778</v>
      </c>
      <c r="AS97" t="s">
        <v>1038</v>
      </c>
      <c r="AT97" t="s">
        <v>1039</v>
      </c>
      <c r="AU97" t="s">
        <v>1040</v>
      </c>
      <c r="AV97">
        <v>8.2998000000000002E-2</v>
      </c>
      <c r="AW97">
        <f t="shared" si="89"/>
        <v>77</v>
      </c>
      <c r="AX97">
        <f t="shared" ca="1" si="56"/>
        <v>0.76755600000000002</v>
      </c>
      <c r="AY97">
        <f t="shared" ca="1" si="57"/>
        <v>0.76957799999999998</v>
      </c>
      <c r="AZ97">
        <f t="shared" ca="1" si="58"/>
        <v>249472</v>
      </c>
      <c r="BA97">
        <f t="shared" ca="1" si="59"/>
        <v>497080</v>
      </c>
      <c r="BB97" t="s">
        <v>777</v>
      </c>
      <c r="BC97">
        <v>673.98299999999995</v>
      </c>
      <c r="BD97" t="s">
        <v>25</v>
      </c>
      <c r="BE97" t="s">
        <v>757</v>
      </c>
      <c r="BF97" t="s">
        <v>27</v>
      </c>
      <c r="BG97">
        <v>0.77369100000000002</v>
      </c>
      <c r="BH97" t="s">
        <v>28</v>
      </c>
      <c r="BI97">
        <v>247865</v>
      </c>
      <c r="BJ97" t="s">
        <v>29</v>
      </c>
      <c r="BK97">
        <v>6.0516726165E-2</v>
      </c>
      <c r="BL97" t="s">
        <v>30</v>
      </c>
      <c r="BM97">
        <v>15000</v>
      </c>
      <c r="BN97" t="s">
        <v>923</v>
      </c>
      <c r="BO97">
        <v>15000</v>
      </c>
      <c r="BP97" t="s">
        <v>778</v>
      </c>
      <c r="BQ97" t="s">
        <v>1635</v>
      </c>
      <c r="BR97" t="s">
        <v>1636</v>
      </c>
      <c r="BS97" t="s">
        <v>1637</v>
      </c>
      <c r="BT97">
        <v>7.5765200000000005E-2</v>
      </c>
      <c r="BU97">
        <f t="shared" si="90"/>
        <v>77</v>
      </c>
      <c r="BV97">
        <f t="shared" ca="1" si="60"/>
        <v>0.77204099999999998</v>
      </c>
      <c r="BW97">
        <f t="shared" ca="1" si="61"/>
        <v>0.77324999999999999</v>
      </c>
      <c r="BX97">
        <f t="shared" ca="1" si="62"/>
        <v>249311</v>
      </c>
      <c r="BY97">
        <f t="shared" ca="1" si="63"/>
        <v>500313</v>
      </c>
      <c r="BZ97" t="s">
        <v>777</v>
      </c>
      <c r="CA97">
        <v>657.43100000000004</v>
      </c>
      <c r="CB97" t="s">
        <v>25</v>
      </c>
      <c r="CC97" t="s">
        <v>757</v>
      </c>
      <c r="CD97" t="s">
        <v>27</v>
      </c>
      <c r="CE97">
        <v>0.77805400000000002</v>
      </c>
      <c r="CF97" t="s">
        <v>28</v>
      </c>
      <c r="CG97">
        <v>251264</v>
      </c>
      <c r="CH97" t="s">
        <v>29</v>
      </c>
      <c r="CI97">
        <v>9.9496872165E-2</v>
      </c>
      <c r="CJ97" t="s">
        <v>30</v>
      </c>
      <c r="CK97">
        <v>25000</v>
      </c>
      <c r="CL97" t="s">
        <v>923</v>
      </c>
      <c r="CM97">
        <v>25000</v>
      </c>
      <c r="CN97" t="s">
        <v>778</v>
      </c>
      <c r="CO97" t="s">
        <v>2215</v>
      </c>
      <c r="CP97" t="s">
        <v>2216</v>
      </c>
      <c r="CQ97" t="s">
        <v>2217</v>
      </c>
      <c r="CR97">
        <v>7.8115599999999993E-2</v>
      </c>
      <c r="CS97">
        <f t="shared" si="47"/>
        <v>77</v>
      </c>
      <c r="CT97">
        <f t="shared" ca="1" si="64"/>
        <v>0.77435699999999996</v>
      </c>
      <c r="CU97">
        <f t="shared" ca="1" si="65"/>
        <v>0.77549299999999999</v>
      </c>
      <c r="CV97">
        <f t="shared" ca="1" si="66"/>
        <v>249935</v>
      </c>
      <c r="CW97">
        <f t="shared" ca="1" si="67"/>
        <v>500313</v>
      </c>
      <c r="CX97" t="s">
        <v>777</v>
      </c>
      <c r="CY97">
        <v>680.06</v>
      </c>
      <c r="CZ97" t="s">
        <v>25</v>
      </c>
      <c r="DA97" t="s">
        <v>757</v>
      </c>
      <c r="DB97" t="s">
        <v>27</v>
      </c>
      <c r="DC97">
        <v>0.76756400000000002</v>
      </c>
      <c r="DD97" t="s">
        <v>28</v>
      </c>
      <c r="DE97">
        <v>249588</v>
      </c>
      <c r="DF97" t="s">
        <v>29</v>
      </c>
      <c r="DG97">
        <v>0.14023112473499999</v>
      </c>
      <c r="DH97" t="s">
        <v>30</v>
      </c>
      <c r="DI97">
        <v>35000</v>
      </c>
      <c r="DJ97" t="s">
        <v>923</v>
      </c>
      <c r="DK97">
        <v>35000</v>
      </c>
      <c r="DL97" t="s">
        <v>778</v>
      </c>
      <c r="DM97" t="s">
        <v>2809</v>
      </c>
      <c r="DN97" t="s">
        <v>2810</v>
      </c>
      <c r="DO97" t="s">
        <v>2811</v>
      </c>
      <c r="DP97">
        <v>7.9125100000000004E-2</v>
      </c>
      <c r="DQ97">
        <v>77</v>
      </c>
      <c r="DR97">
        <f t="shared" ca="1" si="68"/>
        <v>0.76729999999999998</v>
      </c>
      <c r="DS97">
        <f t="shared" ca="1" si="69"/>
        <v>0.77919799999999995</v>
      </c>
      <c r="DT97">
        <f t="shared" ca="1" si="70"/>
        <v>250827</v>
      </c>
      <c r="DU97">
        <f t="shared" ca="1" si="71"/>
        <v>499771</v>
      </c>
      <c r="DV97" t="s">
        <v>777</v>
      </c>
      <c r="DW97">
        <v>664.89</v>
      </c>
      <c r="DX97" t="s">
        <v>25</v>
      </c>
      <c r="DY97" t="s">
        <v>757</v>
      </c>
      <c r="DZ97" t="s">
        <v>27</v>
      </c>
      <c r="EA97">
        <v>0.77519099999999996</v>
      </c>
      <c r="EB97" t="s">
        <v>28</v>
      </c>
      <c r="EC97">
        <v>250284</v>
      </c>
      <c r="ED97" t="s">
        <v>29</v>
      </c>
      <c r="EE97">
        <v>0.17979597292499999</v>
      </c>
      <c r="EF97" t="s">
        <v>30</v>
      </c>
      <c r="EG97">
        <v>45000</v>
      </c>
      <c r="EH97" t="s">
        <v>923</v>
      </c>
      <c r="EI97">
        <v>45000</v>
      </c>
      <c r="EJ97" t="s">
        <v>778</v>
      </c>
      <c r="EK97" t="s">
        <v>3396</v>
      </c>
      <c r="EL97" t="s">
        <v>3397</v>
      </c>
      <c r="EM97" t="s">
        <v>3398</v>
      </c>
      <c r="EN97">
        <v>7.6173900000000003E-2</v>
      </c>
      <c r="EO97">
        <v>77</v>
      </c>
      <c r="EP97">
        <f t="shared" ca="1" si="72"/>
        <v>0.77275400000000005</v>
      </c>
      <c r="EQ97">
        <f t="shared" ca="1" si="73"/>
        <v>0.77937699999999999</v>
      </c>
      <c r="ER97">
        <f t="shared" ca="1" si="74"/>
        <v>249841</v>
      </c>
      <c r="ES97">
        <f t="shared" ca="1" si="75"/>
        <v>501202</v>
      </c>
      <c r="ET97" t="s">
        <v>777</v>
      </c>
      <c r="EU97">
        <v>667.30499999999995</v>
      </c>
      <c r="EV97" t="s">
        <v>25</v>
      </c>
      <c r="EW97" t="s">
        <v>757</v>
      </c>
      <c r="EX97" t="s">
        <v>27</v>
      </c>
      <c r="EY97">
        <v>0.77275700000000003</v>
      </c>
      <c r="EZ97" t="s">
        <v>28</v>
      </c>
      <c r="FA97">
        <v>250951</v>
      </c>
      <c r="FB97" t="s">
        <v>29</v>
      </c>
      <c r="FC97">
        <v>0.21916592038499999</v>
      </c>
      <c r="FD97" t="s">
        <v>30</v>
      </c>
      <c r="FE97">
        <v>55000</v>
      </c>
      <c r="FF97" t="s">
        <v>923</v>
      </c>
      <c r="FG97">
        <v>55000</v>
      </c>
      <c r="FH97" t="s">
        <v>778</v>
      </c>
      <c r="FI97" t="s">
        <v>3980</v>
      </c>
      <c r="FJ97" t="s">
        <v>3981</v>
      </c>
      <c r="FK97" t="s">
        <v>3982</v>
      </c>
      <c r="FL97">
        <v>7.7567200000000003E-2</v>
      </c>
      <c r="FM97">
        <v>77</v>
      </c>
      <c r="FN97">
        <f t="shared" ca="1" si="76"/>
        <v>0.773173</v>
      </c>
      <c r="FO97">
        <f t="shared" ca="1" si="77"/>
        <v>0.78094300000000005</v>
      </c>
      <c r="FP97">
        <f t="shared" ca="1" si="78"/>
        <v>250281</v>
      </c>
      <c r="FQ97">
        <f t="shared" ca="1" si="79"/>
        <v>500305</v>
      </c>
      <c r="FR97" t="s">
        <v>777</v>
      </c>
      <c r="FS97">
        <v>660.55700000000002</v>
      </c>
      <c r="FT97" t="s">
        <v>25</v>
      </c>
      <c r="FU97" t="s">
        <v>757</v>
      </c>
      <c r="FV97" t="s">
        <v>27</v>
      </c>
      <c r="FW97">
        <v>0.77773400000000004</v>
      </c>
      <c r="FX97" t="s">
        <v>28</v>
      </c>
      <c r="FY97">
        <v>250281</v>
      </c>
      <c r="FZ97" t="s">
        <v>29</v>
      </c>
      <c r="GA97">
        <v>3.9955144649999998E-3</v>
      </c>
      <c r="GB97" t="s">
        <v>30</v>
      </c>
      <c r="GC97">
        <v>1000</v>
      </c>
      <c r="GD97" t="s">
        <v>923</v>
      </c>
      <c r="GE97">
        <v>1000</v>
      </c>
      <c r="GF97" t="s">
        <v>778</v>
      </c>
      <c r="GG97" t="s">
        <v>5161</v>
      </c>
      <c r="GH97" t="s">
        <v>5162</v>
      </c>
      <c r="GI97" t="s">
        <v>5163</v>
      </c>
      <c r="GJ97">
        <v>8.7650599999999995E-2</v>
      </c>
      <c r="GK97">
        <v>77</v>
      </c>
      <c r="GL97">
        <f t="shared" ca="1" si="80"/>
        <v>0.76269699999999996</v>
      </c>
      <c r="GM97">
        <f t="shared" ca="1" si="81"/>
        <v>0.76673500000000006</v>
      </c>
      <c r="GN97">
        <f t="shared" ca="1" si="82"/>
        <v>249674</v>
      </c>
      <c r="GO97">
        <f t="shared" ca="1" si="83"/>
        <v>504001</v>
      </c>
      <c r="GP97" t="s">
        <v>777</v>
      </c>
      <c r="GQ97">
        <v>663.173</v>
      </c>
      <c r="GR97" t="s">
        <v>25</v>
      </c>
      <c r="GS97" t="s">
        <v>757</v>
      </c>
      <c r="GT97" t="s">
        <v>27</v>
      </c>
      <c r="GU97">
        <v>0.77714000000000005</v>
      </c>
      <c r="GV97" t="s">
        <v>28</v>
      </c>
      <c r="GW97">
        <v>249674</v>
      </c>
      <c r="GX97" t="s">
        <v>29</v>
      </c>
      <c r="GY97">
        <v>4.0052149515000003E-2</v>
      </c>
      <c r="GZ97" t="s">
        <v>30</v>
      </c>
      <c r="HA97">
        <v>10000</v>
      </c>
      <c r="HB97" t="s">
        <v>923</v>
      </c>
      <c r="HC97">
        <v>10000</v>
      </c>
      <c r="HD97" t="s">
        <v>778</v>
      </c>
      <c r="HE97" t="s">
        <v>5363</v>
      </c>
      <c r="HF97" t="s">
        <v>5364</v>
      </c>
      <c r="HG97" t="s">
        <v>5365</v>
      </c>
      <c r="HH97">
        <v>7.2212600000000002E-2</v>
      </c>
      <c r="HI97">
        <v>77</v>
      </c>
      <c r="HJ97">
        <f t="shared" ca="1" si="84"/>
        <v>0.77394099999999999</v>
      </c>
      <c r="HK97">
        <f t="shared" ca="1" si="85"/>
        <v>0.77856899999999996</v>
      </c>
      <c r="HL97">
        <f t="shared" ca="1" si="86"/>
        <v>250472</v>
      </c>
      <c r="HM97">
        <f t="shared" ca="1" si="87"/>
        <v>499938</v>
      </c>
      <c r="HN97" t="s">
        <v>777</v>
      </c>
      <c r="HO97">
        <v>671.03300000000002</v>
      </c>
      <c r="HP97" t="s">
        <v>25</v>
      </c>
      <c r="HQ97" t="s">
        <v>757</v>
      </c>
      <c r="HR97" t="s">
        <v>27</v>
      </c>
      <c r="HS97">
        <v>0.77192400000000005</v>
      </c>
      <c r="HT97" t="s">
        <v>28</v>
      </c>
      <c r="HU97">
        <v>250096</v>
      </c>
      <c r="HV97" t="s">
        <v>29</v>
      </c>
      <c r="HW97">
        <v>0.25990017295500001</v>
      </c>
      <c r="HX97" t="s">
        <v>30</v>
      </c>
      <c r="HY97">
        <v>65000</v>
      </c>
      <c r="HZ97" t="s">
        <v>923</v>
      </c>
      <c r="IA97">
        <v>65000</v>
      </c>
      <c r="IB97" t="s">
        <v>778</v>
      </c>
      <c r="IC97" t="s">
        <v>5948</v>
      </c>
      <c r="ID97" t="s">
        <v>5949</v>
      </c>
      <c r="IE97" t="s">
        <v>5950</v>
      </c>
      <c r="IF97">
        <v>8.3494399999999996E-2</v>
      </c>
    </row>
    <row r="98" spans="1:240">
      <c r="A98">
        <v>78</v>
      </c>
      <c r="B98">
        <f t="shared" ca="1" si="48"/>
        <v>0.78604799999999997</v>
      </c>
      <c r="C98">
        <f t="shared" ca="1" si="49"/>
        <v>0.74864900000000001</v>
      </c>
      <c r="D98">
        <f t="shared" ca="1" si="50"/>
        <v>250283</v>
      </c>
      <c r="E98">
        <f t="shared" ca="1" si="51"/>
        <v>500311</v>
      </c>
      <c r="F98" t="s">
        <v>782</v>
      </c>
      <c r="G98">
        <v>350.25900000000001</v>
      </c>
      <c r="H98" t="s">
        <v>25</v>
      </c>
      <c r="I98" t="s">
        <v>36</v>
      </c>
      <c r="J98" t="s">
        <v>27</v>
      </c>
      <c r="K98">
        <v>0.76153199999999999</v>
      </c>
      <c r="L98" t="s">
        <v>28</v>
      </c>
      <c r="M98">
        <v>492306</v>
      </c>
      <c r="N98" t="s">
        <v>29</v>
      </c>
      <c r="O98">
        <v>6.0937739999999997E-3</v>
      </c>
      <c r="P98" t="s">
        <v>30</v>
      </c>
      <c r="Q98">
        <v>3000</v>
      </c>
      <c r="R98" t="s">
        <v>923</v>
      </c>
      <c r="S98">
        <v>3000</v>
      </c>
      <c r="T98" t="s">
        <v>783</v>
      </c>
      <c r="U98" t="s">
        <v>4571</v>
      </c>
      <c r="V98" t="s">
        <v>4572</v>
      </c>
      <c r="W98" t="s">
        <v>4573</v>
      </c>
      <c r="X98">
        <v>9.5611100000000004E-2</v>
      </c>
      <c r="Y98">
        <f t="shared" si="88"/>
        <v>78</v>
      </c>
      <c r="Z98">
        <f t="shared" ca="1" si="52"/>
        <v>0.78471400000000002</v>
      </c>
      <c r="AA98">
        <f t="shared" ca="1" si="53"/>
        <v>0.74162300000000003</v>
      </c>
      <c r="AB98">
        <f t="shared" ca="1" si="54"/>
        <v>250283</v>
      </c>
      <c r="AC98">
        <f t="shared" ca="1" si="55"/>
        <v>505241</v>
      </c>
      <c r="AD98" t="s">
        <v>782</v>
      </c>
      <c r="AE98">
        <v>341.36599999999999</v>
      </c>
      <c r="AF98" t="s">
        <v>25</v>
      </c>
      <c r="AG98" t="s">
        <v>36</v>
      </c>
      <c r="AH98" t="s">
        <v>27</v>
      </c>
      <c r="AI98">
        <v>0.76891399999999999</v>
      </c>
      <c r="AJ98" t="s">
        <v>28</v>
      </c>
      <c r="AK98">
        <v>495478</v>
      </c>
      <c r="AL98" t="s">
        <v>29</v>
      </c>
      <c r="AM98">
        <v>1.0091268424000001E-2</v>
      </c>
      <c r="AN98" t="s">
        <v>30</v>
      </c>
      <c r="AO98">
        <v>5000</v>
      </c>
      <c r="AP98" t="s">
        <v>923</v>
      </c>
      <c r="AQ98">
        <v>5000</v>
      </c>
      <c r="AR98" t="s">
        <v>783</v>
      </c>
      <c r="AS98" t="s">
        <v>1041</v>
      </c>
      <c r="AT98" t="s">
        <v>1042</v>
      </c>
      <c r="AU98" t="s">
        <v>1043</v>
      </c>
      <c r="AV98">
        <v>8.1174399999999994E-2</v>
      </c>
      <c r="AW98">
        <f t="shared" si="89"/>
        <v>78</v>
      </c>
      <c r="AX98">
        <f t="shared" ca="1" si="56"/>
        <v>0.772976</v>
      </c>
      <c r="AY98">
        <f t="shared" ca="1" si="57"/>
        <v>0.769922</v>
      </c>
      <c r="AZ98">
        <f t="shared" ca="1" si="58"/>
        <v>249472</v>
      </c>
      <c r="BA98">
        <f t="shared" ca="1" si="59"/>
        <v>505242</v>
      </c>
      <c r="BB98" t="s">
        <v>782</v>
      </c>
      <c r="BC98">
        <v>348.72500000000002</v>
      </c>
      <c r="BD98" t="s">
        <v>25</v>
      </c>
      <c r="BE98" t="s">
        <v>36</v>
      </c>
      <c r="BF98" t="s">
        <v>27</v>
      </c>
      <c r="BG98">
        <v>0.75953099999999996</v>
      </c>
      <c r="BH98" t="s">
        <v>28</v>
      </c>
      <c r="BI98">
        <v>497080</v>
      </c>
      <c r="BJ98" t="s">
        <v>29</v>
      </c>
      <c r="BK98">
        <v>3.0176245407999999E-2</v>
      </c>
      <c r="BL98" t="s">
        <v>30</v>
      </c>
      <c r="BM98">
        <v>15000</v>
      </c>
      <c r="BN98" t="s">
        <v>923</v>
      </c>
      <c r="BO98">
        <v>15000</v>
      </c>
      <c r="BP98" t="s">
        <v>783</v>
      </c>
      <c r="BQ98" t="s">
        <v>1638</v>
      </c>
      <c r="BR98" t="s">
        <v>1639</v>
      </c>
      <c r="BS98" t="s">
        <v>1640</v>
      </c>
      <c r="BT98">
        <v>8.5265300000000002E-2</v>
      </c>
      <c r="BU98">
        <f t="shared" si="90"/>
        <v>78</v>
      </c>
      <c r="BV98">
        <f t="shared" ca="1" si="60"/>
        <v>0.77573999999999999</v>
      </c>
      <c r="BW98">
        <f t="shared" ca="1" si="61"/>
        <v>0.76447900000000002</v>
      </c>
      <c r="BX98">
        <f t="shared" ca="1" si="62"/>
        <v>252749</v>
      </c>
      <c r="BY98">
        <f t="shared" ca="1" si="63"/>
        <v>499339</v>
      </c>
      <c r="BZ98" t="s">
        <v>782</v>
      </c>
      <c r="CA98">
        <v>339.66800000000001</v>
      </c>
      <c r="CB98" t="s">
        <v>25</v>
      </c>
      <c r="CC98" t="s">
        <v>36</v>
      </c>
      <c r="CD98" t="s">
        <v>27</v>
      </c>
      <c r="CE98">
        <v>0.7671</v>
      </c>
      <c r="CF98" t="s">
        <v>28</v>
      </c>
      <c r="CG98">
        <v>500313</v>
      </c>
      <c r="CH98" t="s">
        <v>29</v>
      </c>
      <c r="CI98">
        <v>4.9968712800000002E-2</v>
      </c>
      <c r="CJ98" t="s">
        <v>30</v>
      </c>
      <c r="CK98">
        <v>25000</v>
      </c>
      <c r="CL98" t="s">
        <v>923</v>
      </c>
      <c r="CM98">
        <v>25000</v>
      </c>
      <c r="CN98" t="s">
        <v>783</v>
      </c>
      <c r="CO98" t="s">
        <v>2218</v>
      </c>
      <c r="CP98" t="s">
        <v>2219</v>
      </c>
      <c r="CQ98" t="s">
        <v>2220</v>
      </c>
      <c r="CR98">
        <v>8.80214E-2</v>
      </c>
      <c r="CS98">
        <f t="shared" si="47"/>
        <v>78</v>
      </c>
      <c r="CT98">
        <f t="shared" ca="1" si="64"/>
        <v>0.77984900000000001</v>
      </c>
      <c r="CU98">
        <f t="shared" ca="1" si="65"/>
        <v>0.76968700000000001</v>
      </c>
      <c r="CV98">
        <f t="shared" ca="1" si="66"/>
        <v>250633</v>
      </c>
      <c r="CW98">
        <f t="shared" ca="1" si="67"/>
        <v>498230</v>
      </c>
      <c r="CX98" t="s">
        <v>782</v>
      </c>
      <c r="CY98">
        <v>335.38799999999998</v>
      </c>
      <c r="CZ98" t="s">
        <v>25</v>
      </c>
      <c r="DA98" t="s">
        <v>36</v>
      </c>
      <c r="DB98" t="s">
        <v>27</v>
      </c>
      <c r="DC98">
        <v>0.77251599999999998</v>
      </c>
      <c r="DD98" t="s">
        <v>28</v>
      </c>
      <c r="DE98">
        <v>499617</v>
      </c>
      <c r="DF98" t="s">
        <v>29</v>
      </c>
      <c r="DG98">
        <v>7.0053684783999995E-2</v>
      </c>
      <c r="DH98" t="s">
        <v>30</v>
      </c>
      <c r="DI98">
        <v>35000</v>
      </c>
      <c r="DJ98" t="s">
        <v>923</v>
      </c>
      <c r="DK98">
        <v>35000</v>
      </c>
      <c r="DL98" t="s">
        <v>783</v>
      </c>
      <c r="DM98" t="s">
        <v>2812</v>
      </c>
      <c r="DN98" t="s">
        <v>2813</v>
      </c>
      <c r="DO98" t="s">
        <v>2814</v>
      </c>
      <c r="DP98">
        <v>8.06529E-2</v>
      </c>
      <c r="DQ98">
        <v>78</v>
      </c>
      <c r="DR98">
        <f t="shared" ca="1" si="68"/>
        <v>0.76868700000000001</v>
      </c>
      <c r="DS98">
        <f t="shared" ca="1" si="69"/>
        <v>0.76917899999999995</v>
      </c>
      <c r="DT98">
        <f t="shared" ca="1" si="70"/>
        <v>251374</v>
      </c>
      <c r="DU98">
        <f t="shared" ca="1" si="71"/>
        <v>498691</v>
      </c>
      <c r="DV98" t="s">
        <v>782</v>
      </c>
      <c r="DW98">
        <v>333.30399999999997</v>
      </c>
      <c r="DX98" t="s">
        <v>25</v>
      </c>
      <c r="DY98" t="s">
        <v>36</v>
      </c>
      <c r="DZ98" t="s">
        <v>27</v>
      </c>
      <c r="EA98">
        <v>0.77438899999999999</v>
      </c>
      <c r="EB98" t="s">
        <v>28</v>
      </c>
      <c r="EC98">
        <v>500313</v>
      </c>
      <c r="ED98" t="s">
        <v>29</v>
      </c>
      <c r="EE98">
        <v>8.994365704E-2</v>
      </c>
      <c r="EF98" t="s">
        <v>30</v>
      </c>
      <c r="EG98">
        <v>45000</v>
      </c>
      <c r="EH98" t="s">
        <v>923</v>
      </c>
      <c r="EI98">
        <v>45000</v>
      </c>
      <c r="EJ98" t="s">
        <v>783</v>
      </c>
      <c r="EK98" t="s">
        <v>3399</v>
      </c>
      <c r="EL98" t="s">
        <v>3400</v>
      </c>
      <c r="EM98" t="s">
        <v>3401</v>
      </c>
      <c r="EN98">
        <v>7.6360800000000006E-2</v>
      </c>
      <c r="EO98">
        <v>78</v>
      </c>
      <c r="EP98">
        <f t="shared" ca="1" si="72"/>
        <v>0.77559100000000003</v>
      </c>
      <c r="EQ98">
        <f t="shared" ca="1" si="73"/>
        <v>0.76783800000000002</v>
      </c>
      <c r="ER98">
        <f t="shared" ca="1" si="74"/>
        <v>251175</v>
      </c>
      <c r="ES98">
        <f t="shared" ca="1" si="75"/>
        <v>498545</v>
      </c>
      <c r="ET98" t="s">
        <v>782</v>
      </c>
      <c r="EU98">
        <v>333.29500000000002</v>
      </c>
      <c r="EV98" t="s">
        <v>25</v>
      </c>
      <c r="EW98" t="s">
        <v>36</v>
      </c>
      <c r="EX98" t="s">
        <v>27</v>
      </c>
      <c r="EY98">
        <v>0.77405500000000005</v>
      </c>
      <c r="EZ98" t="s">
        <v>28</v>
      </c>
      <c r="FA98">
        <v>500757</v>
      </c>
      <c r="FB98" t="s">
        <v>29</v>
      </c>
      <c r="FC98">
        <v>0.109833629296</v>
      </c>
      <c r="FD98" t="s">
        <v>30</v>
      </c>
      <c r="FE98">
        <v>55000</v>
      </c>
      <c r="FF98" t="s">
        <v>923</v>
      </c>
      <c r="FG98">
        <v>55000</v>
      </c>
      <c r="FH98" t="s">
        <v>783</v>
      </c>
      <c r="FI98" t="s">
        <v>3983</v>
      </c>
      <c r="FJ98" t="s">
        <v>3984</v>
      </c>
      <c r="FK98" t="s">
        <v>3985</v>
      </c>
      <c r="FL98">
        <v>7.3708599999999999E-2</v>
      </c>
      <c r="FM98">
        <v>78</v>
      </c>
      <c r="FN98">
        <f t="shared" ca="1" si="76"/>
        <v>0.78944499999999995</v>
      </c>
      <c r="FO98">
        <f t="shared" ca="1" si="77"/>
        <v>0.738348</v>
      </c>
      <c r="FP98">
        <f t="shared" ca="1" si="78"/>
        <v>250281</v>
      </c>
      <c r="FQ98">
        <f t="shared" ca="1" si="79"/>
        <v>477037</v>
      </c>
      <c r="FR98" t="s">
        <v>782</v>
      </c>
      <c r="FS98">
        <v>361.81099999999998</v>
      </c>
      <c r="FT98" t="s">
        <v>25</v>
      </c>
      <c r="FU98" t="s">
        <v>36</v>
      </c>
      <c r="FV98" t="s">
        <v>27</v>
      </c>
      <c r="FW98">
        <v>0.74326199999999998</v>
      </c>
      <c r="FX98" t="s">
        <v>28</v>
      </c>
      <c r="FY98">
        <v>500305</v>
      </c>
      <c r="FZ98" t="s">
        <v>29</v>
      </c>
      <c r="GA98">
        <v>1.9987797120000002E-3</v>
      </c>
      <c r="GB98" t="s">
        <v>30</v>
      </c>
      <c r="GC98">
        <v>1000</v>
      </c>
      <c r="GD98" t="s">
        <v>923</v>
      </c>
      <c r="GE98">
        <v>1000</v>
      </c>
      <c r="GF98" t="s">
        <v>783</v>
      </c>
      <c r="GG98" t="s">
        <v>5164</v>
      </c>
      <c r="GH98" t="s">
        <v>5165</v>
      </c>
      <c r="GI98" t="s">
        <v>5166</v>
      </c>
      <c r="GJ98">
        <v>0.117849</v>
      </c>
      <c r="GK98">
        <v>78</v>
      </c>
      <c r="GL98">
        <f t="shared" ca="1" si="80"/>
        <v>0.77429499999999996</v>
      </c>
      <c r="GM98">
        <f t="shared" ca="1" si="81"/>
        <v>0.77834700000000001</v>
      </c>
      <c r="GN98">
        <f t="shared" ca="1" si="82"/>
        <v>247268</v>
      </c>
      <c r="GO98">
        <f t="shared" ca="1" si="83"/>
        <v>496678</v>
      </c>
      <c r="GP98" t="s">
        <v>782</v>
      </c>
      <c r="GQ98">
        <v>349.31900000000002</v>
      </c>
      <c r="GR98" t="s">
        <v>25</v>
      </c>
      <c r="GS98" t="s">
        <v>36</v>
      </c>
      <c r="GT98" t="s">
        <v>27</v>
      </c>
      <c r="GU98">
        <v>0.76102800000000004</v>
      </c>
      <c r="GV98" t="s">
        <v>28</v>
      </c>
      <c r="GW98">
        <v>494285</v>
      </c>
      <c r="GX98" t="s">
        <v>29</v>
      </c>
      <c r="GY98">
        <v>2.023125928E-2</v>
      </c>
      <c r="GZ98" t="s">
        <v>30</v>
      </c>
      <c r="HA98">
        <v>10000</v>
      </c>
      <c r="HB98" t="s">
        <v>923</v>
      </c>
      <c r="HC98">
        <v>10000</v>
      </c>
      <c r="HD98" t="s">
        <v>783</v>
      </c>
      <c r="HE98" t="s">
        <v>5366</v>
      </c>
      <c r="HF98" t="s">
        <v>5367</v>
      </c>
      <c r="HG98" t="s">
        <v>5368</v>
      </c>
      <c r="HH98">
        <v>7.4014399999999994E-2</v>
      </c>
      <c r="HI98">
        <v>78</v>
      </c>
      <c r="HJ98">
        <f t="shared" ca="1" si="84"/>
        <v>0.77962100000000001</v>
      </c>
      <c r="HK98">
        <f t="shared" ca="1" si="85"/>
        <v>0.77047299999999996</v>
      </c>
      <c r="HL98">
        <f t="shared" ca="1" si="86"/>
        <v>250472</v>
      </c>
      <c r="HM98">
        <f t="shared" ca="1" si="87"/>
        <v>499189</v>
      </c>
      <c r="HN98" t="s">
        <v>782</v>
      </c>
      <c r="HO98">
        <v>332.28699999999998</v>
      </c>
      <c r="HP98" t="s">
        <v>25</v>
      </c>
      <c r="HQ98" t="s">
        <v>36</v>
      </c>
      <c r="HR98" t="s">
        <v>27</v>
      </c>
      <c r="HS98">
        <v>0.77586299999999997</v>
      </c>
      <c r="HT98" t="s">
        <v>28</v>
      </c>
      <c r="HU98">
        <v>499938</v>
      </c>
      <c r="HV98" t="s">
        <v>29</v>
      </c>
      <c r="HW98">
        <v>0.130016101144</v>
      </c>
      <c r="HX98" t="s">
        <v>30</v>
      </c>
      <c r="HY98">
        <v>65000</v>
      </c>
      <c r="HZ98" t="s">
        <v>923</v>
      </c>
      <c r="IA98">
        <v>65000</v>
      </c>
      <c r="IB98" t="s">
        <v>783</v>
      </c>
      <c r="IC98" t="s">
        <v>5951</v>
      </c>
      <c r="ID98" t="s">
        <v>5952</v>
      </c>
      <c r="IE98" t="s">
        <v>5953</v>
      </c>
      <c r="IF98">
        <v>7.0940400000000001E-2</v>
      </c>
    </row>
    <row r="99" spans="1:240">
      <c r="A99">
        <v>79</v>
      </c>
      <c r="B99">
        <f t="shared" ca="1" si="48"/>
        <v>0.77728699999999995</v>
      </c>
      <c r="C99">
        <f t="shared" ca="1" si="49"/>
        <v>0.75500199999999995</v>
      </c>
      <c r="D99">
        <f t="shared" ca="1" si="50"/>
        <v>250283</v>
      </c>
      <c r="E99">
        <f t="shared" ca="1" si="51"/>
        <v>500311</v>
      </c>
      <c r="F99" t="s">
        <v>787</v>
      </c>
      <c r="G99">
        <v>648.62400000000002</v>
      </c>
      <c r="H99" t="s">
        <v>25</v>
      </c>
      <c r="I99" t="s">
        <v>757</v>
      </c>
      <c r="J99" t="s">
        <v>27</v>
      </c>
      <c r="K99">
        <v>0.77844599999999997</v>
      </c>
      <c r="L99" t="s">
        <v>28</v>
      </c>
      <c r="M99">
        <v>254420</v>
      </c>
      <c r="N99" t="s">
        <v>29</v>
      </c>
      <c r="O99">
        <v>1.1791543664999999E-2</v>
      </c>
      <c r="P99" t="s">
        <v>30</v>
      </c>
      <c r="Q99">
        <v>3000</v>
      </c>
      <c r="R99" t="s">
        <v>923</v>
      </c>
      <c r="S99">
        <v>3000</v>
      </c>
      <c r="T99" t="s">
        <v>788</v>
      </c>
      <c r="U99" t="s">
        <v>4568</v>
      </c>
      <c r="V99" t="s">
        <v>4569</v>
      </c>
      <c r="W99" t="s">
        <v>4570</v>
      </c>
      <c r="X99">
        <v>6.6214499999999996E-2</v>
      </c>
      <c r="Y99">
        <f t="shared" si="88"/>
        <v>79</v>
      </c>
      <c r="Z99">
        <f t="shared" ca="1" si="52"/>
        <v>0.77644100000000005</v>
      </c>
      <c r="AA99">
        <f t="shared" ca="1" si="53"/>
        <v>0.76469100000000001</v>
      </c>
      <c r="AB99">
        <f t="shared" ca="1" si="54"/>
        <v>250283</v>
      </c>
      <c r="AC99">
        <f t="shared" ca="1" si="55"/>
        <v>495478</v>
      </c>
      <c r="AD99" t="s">
        <v>787</v>
      </c>
      <c r="AE99">
        <v>625.23400000000004</v>
      </c>
      <c r="AF99" t="s">
        <v>25</v>
      </c>
      <c r="AG99" t="s">
        <v>757</v>
      </c>
      <c r="AH99" t="s">
        <v>27</v>
      </c>
      <c r="AI99">
        <v>0.79156000000000004</v>
      </c>
      <c r="AJ99" t="s">
        <v>28</v>
      </c>
      <c r="AK99">
        <v>255264</v>
      </c>
      <c r="AL99" t="s">
        <v>29</v>
      </c>
      <c r="AM99">
        <v>1.9587572865E-2</v>
      </c>
      <c r="AN99" t="s">
        <v>30</v>
      </c>
      <c r="AO99">
        <v>5000</v>
      </c>
      <c r="AP99" t="s">
        <v>923</v>
      </c>
      <c r="AQ99">
        <v>5000</v>
      </c>
      <c r="AR99" t="s">
        <v>788</v>
      </c>
      <c r="AS99" t="s">
        <v>1038</v>
      </c>
      <c r="AT99" t="s">
        <v>1039</v>
      </c>
      <c r="AU99" t="s">
        <v>1040</v>
      </c>
      <c r="AV99">
        <v>8.2998000000000002E-2</v>
      </c>
      <c r="AW99">
        <f t="shared" si="89"/>
        <v>79</v>
      </c>
      <c r="AX99">
        <f t="shared" ca="1" si="56"/>
        <v>0.77490800000000004</v>
      </c>
      <c r="AY99">
        <f t="shared" ca="1" si="57"/>
        <v>0.77878400000000003</v>
      </c>
      <c r="AZ99">
        <f t="shared" ca="1" si="58"/>
        <v>248666</v>
      </c>
      <c r="BA99">
        <f t="shared" ca="1" si="59"/>
        <v>498691</v>
      </c>
      <c r="BB99" t="s">
        <v>787</v>
      </c>
      <c r="BC99">
        <v>673.98299999999995</v>
      </c>
      <c r="BD99" t="s">
        <v>25</v>
      </c>
      <c r="BE99" t="s">
        <v>757</v>
      </c>
      <c r="BF99" t="s">
        <v>27</v>
      </c>
      <c r="BG99">
        <v>0.77369100000000002</v>
      </c>
      <c r="BH99" t="s">
        <v>28</v>
      </c>
      <c r="BI99">
        <v>247865</v>
      </c>
      <c r="BJ99" t="s">
        <v>29</v>
      </c>
      <c r="BK99">
        <v>6.0516726165E-2</v>
      </c>
      <c r="BL99" t="s">
        <v>30</v>
      </c>
      <c r="BM99">
        <v>15000</v>
      </c>
      <c r="BN99" t="s">
        <v>923</v>
      </c>
      <c r="BO99">
        <v>15000</v>
      </c>
      <c r="BP99" t="s">
        <v>788</v>
      </c>
      <c r="BQ99" t="s">
        <v>1635</v>
      </c>
      <c r="BR99" t="s">
        <v>1636</v>
      </c>
      <c r="BS99" t="s">
        <v>1637</v>
      </c>
      <c r="BT99">
        <v>7.5765200000000005E-2</v>
      </c>
      <c r="BU99">
        <f t="shared" si="90"/>
        <v>79</v>
      </c>
      <c r="BV99">
        <f t="shared" ca="1" si="60"/>
        <v>0.769208</v>
      </c>
      <c r="BW99">
        <f t="shared" ca="1" si="61"/>
        <v>0.76263000000000003</v>
      </c>
      <c r="BX99">
        <f t="shared" ca="1" si="62"/>
        <v>250284</v>
      </c>
      <c r="BY99">
        <f t="shared" ca="1" si="63"/>
        <v>500313</v>
      </c>
      <c r="BZ99" t="s">
        <v>787</v>
      </c>
      <c r="CA99">
        <v>657.43100000000004</v>
      </c>
      <c r="CB99" t="s">
        <v>25</v>
      </c>
      <c r="CC99" t="s">
        <v>757</v>
      </c>
      <c r="CD99" t="s">
        <v>27</v>
      </c>
      <c r="CE99">
        <v>0.77805400000000002</v>
      </c>
      <c r="CF99" t="s">
        <v>28</v>
      </c>
      <c r="CG99">
        <v>251264</v>
      </c>
      <c r="CH99" t="s">
        <v>29</v>
      </c>
      <c r="CI99">
        <v>9.9496872165E-2</v>
      </c>
      <c r="CJ99" t="s">
        <v>30</v>
      </c>
      <c r="CK99">
        <v>25000</v>
      </c>
      <c r="CL99" t="s">
        <v>923</v>
      </c>
      <c r="CM99">
        <v>25000</v>
      </c>
      <c r="CN99" t="s">
        <v>788</v>
      </c>
      <c r="CO99" t="s">
        <v>2215</v>
      </c>
      <c r="CP99" t="s">
        <v>2216</v>
      </c>
      <c r="CQ99" t="s">
        <v>2217</v>
      </c>
      <c r="CR99">
        <v>7.8115599999999993E-2</v>
      </c>
      <c r="CS99">
        <f t="shared" ref="CS99:CS120" si="91">CS98+1</f>
        <v>79</v>
      </c>
      <c r="CT99">
        <f t="shared" ca="1" si="64"/>
        <v>0.76826499999999998</v>
      </c>
      <c r="CU99">
        <f t="shared" ca="1" si="65"/>
        <v>0.76408699999999996</v>
      </c>
      <c r="CV99">
        <f t="shared" ca="1" si="66"/>
        <v>248896</v>
      </c>
      <c r="CW99">
        <f t="shared" ca="1" si="67"/>
        <v>501011</v>
      </c>
      <c r="CX99" t="s">
        <v>787</v>
      </c>
      <c r="CY99">
        <v>680.06</v>
      </c>
      <c r="CZ99" t="s">
        <v>25</v>
      </c>
      <c r="DA99" t="s">
        <v>757</v>
      </c>
      <c r="DB99" t="s">
        <v>27</v>
      </c>
      <c r="DC99">
        <v>0.76756400000000002</v>
      </c>
      <c r="DD99" t="s">
        <v>28</v>
      </c>
      <c r="DE99">
        <v>249588</v>
      </c>
      <c r="DF99" t="s">
        <v>29</v>
      </c>
      <c r="DG99">
        <v>0.14023112473499999</v>
      </c>
      <c r="DH99" t="s">
        <v>30</v>
      </c>
      <c r="DI99">
        <v>35000</v>
      </c>
      <c r="DJ99" t="s">
        <v>923</v>
      </c>
      <c r="DK99">
        <v>35000</v>
      </c>
      <c r="DL99" t="s">
        <v>788</v>
      </c>
      <c r="DM99" t="s">
        <v>2809</v>
      </c>
      <c r="DN99" t="s">
        <v>2810</v>
      </c>
      <c r="DO99" t="s">
        <v>2811</v>
      </c>
      <c r="DP99">
        <v>7.9125100000000004E-2</v>
      </c>
      <c r="DQ99">
        <v>79</v>
      </c>
      <c r="DR99">
        <f t="shared" ca="1" si="68"/>
        <v>0.77400100000000005</v>
      </c>
      <c r="DS99">
        <f t="shared" ca="1" si="69"/>
        <v>0.76629599999999998</v>
      </c>
      <c r="DT99">
        <f t="shared" ca="1" si="70"/>
        <v>250013</v>
      </c>
      <c r="DU99">
        <f t="shared" ca="1" si="71"/>
        <v>501946</v>
      </c>
      <c r="DV99" t="s">
        <v>787</v>
      </c>
      <c r="DW99">
        <v>664.89</v>
      </c>
      <c r="DX99" t="s">
        <v>25</v>
      </c>
      <c r="DY99" t="s">
        <v>757</v>
      </c>
      <c r="DZ99" t="s">
        <v>27</v>
      </c>
      <c r="EA99">
        <v>0.77519099999999996</v>
      </c>
      <c r="EB99" t="s">
        <v>28</v>
      </c>
      <c r="EC99">
        <v>250284</v>
      </c>
      <c r="ED99" t="s">
        <v>29</v>
      </c>
      <c r="EE99">
        <v>0.17979597292499999</v>
      </c>
      <c r="EF99" t="s">
        <v>30</v>
      </c>
      <c r="EG99">
        <v>45000</v>
      </c>
      <c r="EH99" t="s">
        <v>923</v>
      </c>
      <c r="EI99">
        <v>45000</v>
      </c>
      <c r="EJ99" t="s">
        <v>788</v>
      </c>
      <c r="EK99" t="s">
        <v>3396</v>
      </c>
      <c r="EL99" t="s">
        <v>3397</v>
      </c>
      <c r="EM99" t="s">
        <v>3398</v>
      </c>
      <c r="EN99">
        <v>7.6173900000000003E-2</v>
      </c>
      <c r="EO99">
        <v>79</v>
      </c>
      <c r="EP99">
        <f t="shared" ca="1" si="72"/>
        <v>0.77256499999999995</v>
      </c>
      <c r="EQ99">
        <f t="shared" ca="1" si="73"/>
        <v>0.77016499999999999</v>
      </c>
      <c r="ER99">
        <f t="shared" ca="1" si="74"/>
        <v>250284</v>
      </c>
      <c r="ES99">
        <f t="shared" ca="1" si="75"/>
        <v>502542</v>
      </c>
      <c r="ET99" t="s">
        <v>787</v>
      </c>
      <c r="EU99">
        <v>667.30499999999995</v>
      </c>
      <c r="EV99" t="s">
        <v>25</v>
      </c>
      <c r="EW99" t="s">
        <v>757</v>
      </c>
      <c r="EX99" t="s">
        <v>27</v>
      </c>
      <c r="EY99">
        <v>0.77275700000000003</v>
      </c>
      <c r="EZ99" t="s">
        <v>28</v>
      </c>
      <c r="FA99">
        <v>250951</v>
      </c>
      <c r="FB99" t="s">
        <v>29</v>
      </c>
      <c r="FC99">
        <v>0.21916592038499999</v>
      </c>
      <c r="FD99" t="s">
        <v>30</v>
      </c>
      <c r="FE99">
        <v>55000</v>
      </c>
      <c r="FF99" t="s">
        <v>923</v>
      </c>
      <c r="FG99">
        <v>55000</v>
      </c>
      <c r="FH99" t="s">
        <v>788</v>
      </c>
      <c r="FI99" t="s">
        <v>3980</v>
      </c>
      <c r="FJ99" t="s">
        <v>3981</v>
      </c>
      <c r="FK99" t="s">
        <v>3982</v>
      </c>
      <c r="FL99">
        <v>7.7567200000000003E-2</v>
      </c>
      <c r="FM99">
        <v>79</v>
      </c>
      <c r="FN99">
        <f t="shared" ca="1" si="76"/>
        <v>0.74086799999999997</v>
      </c>
      <c r="FO99">
        <f t="shared" ca="1" si="77"/>
        <v>0.76719899999999996</v>
      </c>
      <c r="FP99">
        <f t="shared" ca="1" si="78"/>
        <v>250281</v>
      </c>
      <c r="FQ99">
        <f t="shared" ca="1" si="79"/>
        <v>500304</v>
      </c>
      <c r="FR99" t="s">
        <v>787</v>
      </c>
      <c r="FS99">
        <v>660.55700000000002</v>
      </c>
      <c r="FT99" t="s">
        <v>25</v>
      </c>
      <c r="FU99" t="s">
        <v>757</v>
      </c>
      <c r="FV99" t="s">
        <v>27</v>
      </c>
      <c r="FW99">
        <v>0.77773400000000004</v>
      </c>
      <c r="FX99" t="s">
        <v>28</v>
      </c>
      <c r="FY99">
        <v>250281</v>
      </c>
      <c r="FZ99" t="s">
        <v>29</v>
      </c>
      <c r="GA99">
        <v>3.9955144649999998E-3</v>
      </c>
      <c r="GB99" t="s">
        <v>30</v>
      </c>
      <c r="GC99">
        <v>1000</v>
      </c>
      <c r="GD99" t="s">
        <v>923</v>
      </c>
      <c r="GE99">
        <v>1000</v>
      </c>
      <c r="GF99" t="s">
        <v>788</v>
      </c>
      <c r="GG99" t="s">
        <v>5161</v>
      </c>
      <c r="GH99" t="s">
        <v>5162</v>
      </c>
      <c r="GI99" t="s">
        <v>5163</v>
      </c>
      <c r="GJ99">
        <v>8.7650599999999995E-2</v>
      </c>
      <c r="GK99">
        <v>79</v>
      </c>
      <c r="GL99">
        <f t="shared" ca="1" si="80"/>
        <v>0.78652999999999995</v>
      </c>
      <c r="GM99">
        <f t="shared" ca="1" si="81"/>
        <v>0.77778099999999994</v>
      </c>
      <c r="GN99">
        <f t="shared" ca="1" si="82"/>
        <v>250895</v>
      </c>
      <c r="GO99">
        <f t="shared" ca="1" si="83"/>
        <v>496678</v>
      </c>
      <c r="GP99" t="s">
        <v>787</v>
      </c>
      <c r="GQ99">
        <v>663.173</v>
      </c>
      <c r="GR99" t="s">
        <v>25</v>
      </c>
      <c r="GS99" t="s">
        <v>757</v>
      </c>
      <c r="GT99" t="s">
        <v>27</v>
      </c>
      <c r="GU99">
        <v>0.77714000000000005</v>
      </c>
      <c r="GV99" t="s">
        <v>28</v>
      </c>
      <c r="GW99">
        <v>249674</v>
      </c>
      <c r="GX99" t="s">
        <v>29</v>
      </c>
      <c r="GY99">
        <v>4.0052149515000003E-2</v>
      </c>
      <c r="GZ99" t="s">
        <v>30</v>
      </c>
      <c r="HA99">
        <v>10000</v>
      </c>
      <c r="HB99" t="s">
        <v>923</v>
      </c>
      <c r="HC99">
        <v>10000</v>
      </c>
      <c r="HD99" t="s">
        <v>788</v>
      </c>
      <c r="HE99" t="s">
        <v>5363</v>
      </c>
      <c r="HF99" t="s">
        <v>5364</v>
      </c>
      <c r="HG99" t="s">
        <v>5365</v>
      </c>
      <c r="HH99">
        <v>7.2212600000000002E-2</v>
      </c>
      <c r="HI99">
        <v>79</v>
      </c>
      <c r="HJ99">
        <f t="shared" ca="1" si="84"/>
        <v>0.77444900000000005</v>
      </c>
      <c r="HK99">
        <f t="shared" ca="1" si="85"/>
        <v>0.77118500000000001</v>
      </c>
      <c r="HL99">
        <f t="shared" ca="1" si="86"/>
        <v>250284</v>
      </c>
      <c r="HM99">
        <f t="shared" ca="1" si="87"/>
        <v>502198</v>
      </c>
      <c r="HN99" t="s">
        <v>787</v>
      </c>
      <c r="HO99">
        <v>671.03300000000002</v>
      </c>
      <c r="HP99" t="s">
        <v>25</v>
      </c>
      <c r="HQ99" t="s">
        <v>757</v>
      </c>
      <c r="HR99" t="s">
        <v>27</v>
      </c>
      <c r="HS99">
        <v>0.77192400000000005</v>
      </c>
      <c r="HT99" t="s">
        <v>28</v>
      </c>
      <c r="HU99">
        <v>250096</v>
      </c>
      <c r="HV99" t="s">
        <v>29</v>
      </c>
      <c r="HW99">
        <v>0.25990017295500001</v>
      </c>
      <c r="HX99" t="s">
        <v>30</v>
      </c>
      <c r="HY99">
        <v>65000</v>
      </c>
      <c r="HZ99" t="s">
        <v>923</v>
      </c>
      <c r="IA99">
        <v>65000</v>
      </c>
      <c r="IB99" t="s">
        <v>788</v>
      </c>
      <c r="IC99" t="s">
        <v>5948</v>
      </c>
      <c r="ID99" t="s">
        <v>5949</v>
      </c>
      <c r="IE99" t="s">
        <v>5950</v>
      </c>
      <c r="IF99">
        <v>8.3494399999999996E-2</v>
      </c>
    </row>
    <row r="100" spans="1:240">
      <c r="A100">
        <v>80</v>
      </c>
      <c r="B100">
        <f ca="1">INDIRECT("MeasureCount5000!K"&amp;ROW(K100)*4-63)</f>
        <v>0.797601</v>
      </c>
      <c r="C100">
        <f ca="1">INDIRECT("MeasureCount5000!K"&amp;ROW(K101)*4-66)</f>
        <v>0.78373400000000004</v>
      </c>
      <c r="D100">
        <f ca="1">INDIRECT("MeasureCount5000!M"&amp;ROW(M100)*4-63)</f>
        <v>254420</v>
      </c>
      <c r="E100">
        <f ca="1">INDIRECT("MeasureCount5000!M"&amp;ROW(M101)*4-66)</f>
        <v>492306</v>
      </c>
      <c r="F100" t="s">
        <v>787</v>
      </c>
      <c r="G100">
        <v>350.25900000000001</v>
      </c>
      <c r="H100" t="s">
        <v>25</v>
      </c>
      <c r="I100" t="s">
        <v>36</v>
      </c>
      <c r="J100" t="s">
        <v>27</v>
      </c>
      <c r="K100">
        <v>0.76153199999999999</v>
      </c>
      <c r="L100" t="s">
        <v>28</v>
      </c>
      <c r="M100">
        <v>492306</v>
      </c>
      <c r="N100" t="s">
        <v>29</v>
      </c>
      <c r="O100">
        <v>6.0937739999999997E-3</v>
      </c>
      <c r="P100" t="s">
        <v>30</v>
      </c>
      <c r="Q100">
        <v>3000</v>
      </c>
      <c r="R100" t="s">
        <v>923</v>
      </c>
      <c r="S100">
        <v>3000</v>
      </c>
      <c r="T100" t="s">
        <v>783</v>
      </c>
      <c r="U100" t="s">
        <v>4571</v>
      </c>
      <c r="V100" t="s">
        <v>4572</v>
      </c>
      <c r="W100" t="s">
        <v>4573</v>
      </c>
      <c r="X100">
        <v>9.5611100000000004E-2</v>
      </c>
      <c r="Y100">
        <f t="shared" si="88"/>
        <v>80</v>
      </c>
      <c r="Z100">
        <f t="shared" ca="1" si="52"/>
        <v>0.78430100000000003</v>
      </c>
      <c r="AA100">
        <f t="shared" ca="1" si="53"/>
        <v>0.78400499999999995</v>
      </c>
      <c r="AB100">
        <f t="shared" ca="1" si="54"/>
        <v>250283</v>
      </c>
      <c r="AC100">
        <f t="shared" ca="1" si="55"/>
        <v>490737</v>
      </c>
      <c r="AD100" t="s">
        <v>787</v>
      </c>
      <c r="AE100">
        <v>341.36599999999999</v>
      </c>
      <c r="AF100" t="s">
        <v>25</v>
      </c>
      <c r="AG100" t="s">
        <v>36</v>
      </c>
      <c r="AH100" t="s">
        <v>27</v>
      </c>
      <c r="AI100">
        <v>0.76891399999999999</v>
      </c>
      <c r="AJ100" t="s">
        <v>28</v>
      </c>
      <c r="AK100">
        <v>495478</v>
      </c>
      <c r="AL100" t="s">
        <v>29</v>
      </c>
      <c r="AM100">
        <v>1.0091268424000001E-2</v>
      </c>
      <c r="AN100" t="s">
        <v>30</v>
      </c>
      <c r="AO100">
        <v>5000</v>
      </c>
      <c r="AP100" t="s">
        <v>923</v>
      </c>
      <c r="AQ100">
        <v>5000</v>
      </c>
      <c r="AR100" t="s">
        <v>783</v>
      </c>
      <c r="AS100" t="s">
        <v>1041</v>
      </c>
      <c r="AT100" t="s">
        <v>1042</v>
      </c>
      <c r="AU100" t="s">
        <v>1043</v>
      </c>
      <c r="AV100">
        <v>8.1174399999999994E-2</v>
      </c>
      <c r="AW100">
        <f t="shared" si="89"/>
        <v>80</v>
      </c>
      <c r="AX100">
        <f t="shared" ca="1" si="56"/>
        <v>0.78842900000000005</v>
      </c>
      <c r="AY100">
        <f t="shared" ca="1" si="57"/>
        <v>0.77926300000000004</v>
      </c>
      <c r="AZ100">
        <f t="shared" ca="1" si="58"/>
        <v>251100</v>
      </c>
      <c r="BA100">
        <f t="shared" ca="1" si="59"/>
        <v>493888</v>
      </c>
      <c r="BB100" t="s">
        <v>787</v>
      </c>
      <c r="BC100">
        <v>348.72500000000002</v>
      </c>
      <c r="BD100" t="s">
        <v>25</v>
      </c>
      <c r="BE100" t="s">
        <v>36</v>
      </c>
      <c r="BF100" t="s">
        <v>27</v>
      </c>
      <c r="BG100">
        <v>0.75953099999999996</v>
      </c>
      <c r="BH100" t="s">
        <v>28</v>
      </c>
      <c r="BI100">
        <v>497080</v>
      </c>
      <c r="BJ100" t="s">
        <v>29</v>
      </c>
      <c r="BK100">
        <v>3.0176245407999999E-2</v>
      </c>
      <c r="BL100" t="s">
        <v>30</v>
      </c>
      <c r="BM100">
        <v>15000</v>
      </c>
      <c r="BN100" t="s">
        <v>923</v>
      </c>
      <c r="BO100">
        <v>15000</v>
      </c>
      <c r="BP100" t="s">
        <v>783</v>
      </c>
      <c r="BQ100" t="s">
        <v>1638</v>
      </c>
      <c r="BR100" t="s">
        <v>1639</v>
      </c>
      <c r="BS100" t="s">
        <v>1640</v>
      </c>
      <c r="BT100">
        <v>8.5265300000000002E-2</v>
      </c>
      <c r="BU100">
        <f t="shared" si="90"/>
        <v>80</v>
      </c>
      <c r="BV100">
        <f t="shared" ca="1" si="60"/>
        <v>0.79102099999999997</v>
      </c>
      <c r="BW100">
        <f t="shared" ca="1" si="61"/>
        <v>0.77484399999999998</v>
      </c>
      <c r="BX100">
        <f t="shared" ca="1" si="62"/>
        <v>250284</v>
      </c>
      <c r="BY100">
        <f t="shared" ca="1" si="63"/>
        <v>501291</v>
      </c>
      <c r="BZ100" t="s">
        <v>787</v>
      </c>
      <c r="CA100">
        <v>339.66800000000001</v>
      </c>
      <c r="CB100" t="s">
        <v>25</v>
      </c>
      <c r="CC100" t="s">
        <v>36</v>
      </c>
      <c r="CD100" t="s">
        <v>27</v>
      </c>
      <c r="CE100">
        <v>0.7671</v>
      </c>
      <c r="CF100" t="s">
        <v>28</v>
      </c>
      <c r="CG100">
        <v>500313</v>
      </c>
      <c r="CH100" t="s">
        <v>29</v>
      </c>
      <c r="CI100">
        <v>4.9968712800000002E-2</v>
      </c>
      <c r="CJ100" t="s">
        <v>30</v>
      </c>
      <c r="CK100">
        <v>25000</v>
      </c>
      <c r="CL100" t="s">
        <v>923</v>
      </c>
      <c r="CM100">
        <v>25000</v>
      </c>
      <c r="CN100" t="s">
        <v>783</v>
      </c>
      <c r="CO100" t="s">
        <v>2218</v>
      </c>
      <c r="CP100" t="s">
        <v>2219</v>
      </c>
      <c r="CQ100" t="s">
        <v>2220</v>
      </c>
      <c r="CR100">
        <v>8.80214E-2</v>
      </c>
      <c r="CS100">
        <f t="shared" si="91"/>
        <v>80</v>
      </c>
      <c r="CT100">
        <f t="shared" ca="1" si="64"/>
        <v>0.77680899999999997</v>
      </c>
      <c r="CU100">
        <f t="shared" ca="1" si="65"/>
        <v>0.77611799999999997</v>
      </c>
      <c r="CV100">
        <f t="shared" ca="1" si="66"/>
        <v>251335</v>
      </c>
      <c r="CW100">
        <f t="shared" ca="1" si="67"/>
        <v>502414</v>
      </c>
      <c r="CX100" t="s">
        <v>787</v>
      </c>
      <c r="CY100">
        <v>335.38799999999998</v>
      </c>
      <c r="CZ100" t="s">
        <v>25</v>
      </c>
      <c r="DA100" t="s">
        <v>36</v>
      </c>
      <c r="DB100" t="s">
        <v>27</v>
      </c>
      <c r="DC100">
        <v>0.77251599999999998</v>
      </c>
      <c r="DD100" t="s">
        <v>28</v>
      </c>
      <c r="DE100">
        <v>499617</v>
      </c>
      <c r="DF100" t="s">
        <v>29</v>
      </c>
      <c r="DG100">
        <v>7.0053684783999995E-2</v>
      </c>
      <c r="DH100" t="s">
        <v>30</v>
      </c>
      <c r="DI100">
        <v>35000</v>
      </c>
      <c r="DJ100" t="s">
        <v>923</v>
      </c>
      <c r="DK100">
        <v>35000</v>
      </c>
      <c r="DL100" t="s">
        <v>783</v>
      </c>
      <c r="DM100" t="s">
        <v>2812</v>
      </c>
      <c r="DN100" t="s">
        <v>2813</v>
      </c>
      <c r="DO100" t="s">
        <v>2814</v>
      </c>
      <c r="DP100">
        <v>8.06529E-2</v>
      </c>
      <c r="DQ100">
        <v>80</v>
      </c>
      <c r="DR100">
        <f t="shared" ca="1" si="68"/>
        <v>0.77181599999999995</v>
      </c>
      <c r="DS100">
        <f t="shared" ca="1" si="69"/>
        <v>0.78035500000000002</v>
      </c>
      <c r="DT100">
        <f t="shared" ca="1" si="70"/>
        <v>251374</v>
      </c>
      <c r="DU100">
        <f t="shared" ca="1" si="71"/>
        <v>503040</v>
      </c>
      <c r="DV100" t="s">
        <v>787</v>
      </c>
      <c r="DW100">
        <v>333.30399999999997</v>
      </c>
      <c r="DX100" t="s">
        <v>25</v>
      </c>
      <c r="DY100" t="s">
        <v>36</v>
      </c>
      <c r="DZ100" t="s">
        <v>27</v>
      </c>
      <c r="EA100">
        <v>0.77438899999999999</v>
      </c>
      <c r="EB100" t="s">
        <v>28</v>
      </c>
      <c r="EC100">
        <v>500313</v>
      </c>
      <c r="ED100" t="s">
        <v>29</v>
      </c>
      <c r="EE100">
        <v>8.994365704E-2</v>
      </c>
      <c r="EF100" t="s">
        <v>30</v>
      </c>
      <c r="EG100">
        <v>45000</v>
      </c>
      <c r="EH100" t="s">
        <v>923</v>
      </c>
      <c r="EI100">
        <v>45000</v>
      </c>
      <c r="EJ100" t="s">
        <v>783</v>
      </c>
      <c r="EK100" t="s">
        <v>3399</v>
      </c>
      <c r="EL100" t="s">
        <v>3400</v>
      </c>
      <c r="EM100" t="s">
        <v>3401</v>
      </c>
      <c r="EN100">
        <v>7.6360800000000006E-2</v>
      </c>
      <c r="EO100">
        <v>80</v>
      </c>
      <c r="EP100">
        <f t="shared" ca="1" si="72"/>
        <v>0.77847200000000005</v>
      </c>
      <c r="EQ100">
        <f t="shared" ca="1" si="73"/>
        <v>0.77837000000000001</v>
      </c>
      <c r="ER100">
        <f t="shared" ca="1" si="74"/>
        <v>250506</v>
      </c>
      <c r="ES100">
        <f t="shared" ca="1" si="75"/>
        <v>502990</v>
      </c>
      <c r="ET100" t="s">
        <v>787</v>
      </c>
      <c r="EU100">
        <v>333.29500000000002</v>
      </c>
      <c r="EV100" t="s">
        <v>25</v>
      </c>
      <c r="EW100" t="s">
        <v>36</v>
      </c>
      <c r="EX100" t="s">
        <v>27</v>
      </c>
      <c r="EY100">
        <v>0.77405500000000005</v>
      </c>
      <c r="EZ100" t="s">
        <v>28</v>
      </c>
      <c r="FA100">
        <v>500757</v>
      </c>
      <c r="FB100" t="s">
        <v>29</v>
      </c>
      <c r="FC100">
        <v>0.109833629296</v>
      </c>
      <c r="FD100" t="s">
        <v>30</v>
      </c>
      <c r="FE100">
        <v>55000</v>
      </c>
      <c r="FF100" t="s">
        <v>923</v>
      </c>
      <c r="FG100">
        <v>55000</v>
      </c>
      <c r="FH100" t="s">
        <v>783</v>
      </c>
      <c r="FI100" t="s">
        <v>3983</v>
      </c>
      <c r="FJ100" t="s">
        <v>3984</v>
      </c>
      <c r="FK100" t="s">
        <v>3985</v>
      </c>
      <c r="FL100">
        <v>7.3708599999999999E-2</v>
      </c>
      <c r="FM100">
        <v>80</v>
      </c>
      <c r="FN100">
        <f t="shared" ca="1" si="76"/>
        <v>0.80228200000000005</v>
      </c>
      <c r="FO100">
        <f t="shared" ca="1" si="77"/>
        <v>0.78559500000000004</v>
      </c>
      <c r="FP100">
        <f t="shared" ca="1" si="78"/>
        <v>250281</v>
      </c>
      <c r="FQ100">
        <f t="shared" ca="1" si="79"/>
        <v>500311</v>
      </c>
      <c r="FR100" t="s">
        <v>787</v>
      </c>
      <c r="FS100">
        <v>361.81099999999998</v>
      </c>
      <c r="FT100" t="s">
        <v>25</v>
      </c>
      <c r="FU100" t="s">
        <v>36</v>
      </c>
      <c r="FV100" t="s">
        <v>27</v>
      </c>
      <c r="FW100">
        <v>0.74326199999999998</v>
      </c>
      <c r="FX100" t="s">
        <v>28</v>
      </c>
      <c r="FY100">
        <v>500305</v>
      </c>
      <c r="FZ100" t="s">
        <v>29</v>
      </c>
      <c r="GA100">
        <v>1.9987797120000002E-3</v>
      </c>
      <c r="GB100" t="s">
        <v>30</v>
      </c>
      <c r="GC100">
        <v>1000</v>
      </c>
      <c r="GD100" t="s">
        <v>923</v>
      </c>
      <c r="GE100">
        <v>1000</v>
      </c>
      <c r="GF100" t="s">
        <v>783</v>
      </c>
      <c r="GG100" t="s">
        <v>5164</v>
      </c>
      <c r="GH100" t="s">
        <v>5165</v>
      </c>
      <c r="GI100" t="s">
        <v>5166</v>
      </c>
      <c r="GJ100">
        <v>0.117849</v>
      </c>
      <c r="GK100">
        <v>80</v>
      </c>
      <c r="GL100">
        <f t="shared" ca="1" si="80"/>
        <v>0.79090800000000006</v>
      </c>
      <c r="GM100">
        <f t="shared" ca="1" si="81"/>
        <v>0.78810199999999997</v>
      </c>
      <c r="GN100">
        <f t="shared" ca="1" si="82"/>
        <v>248467</v>
      </c>
      <c r="GO100">
        <f t="shared" ca="1" si="83"/>
        <v>501536</v>
      </c>
      <c r="GP100" t="s">
        <v>787</v>
      </c>
      <c r="GQ100">
        <v>349.31900000000002</v>
      </c>
      <c r="GR100" t="s">
        <v>25</v>
      </c>
      <c r="GS100" t="s">
        <v>36</v>
      </c>
      <c r="GT100" t="s">
        <v>27</v>
      </c>
      <c r="GU100">
        <v>0.76102800000000004</v>
      </c>
      <c r="GV100" t="s">
        <v>28</v>
      </c>
      <c r="GW100">
        <v>494285</v>
      </c>
      <c r="GX100" t="s">
        <v>29</v>
      </c>
      <c r="GY100">
        <v>2.023125928E-2</v>
      </c>
      <c r="GZ100" t="s">
        <v>30</v>
      </c>
      <c r="HA100">
        <v>10000</v>
      </c>
      <c r="HB100" t="s">
        <v>923</v>
      </c>
      <c r="HC100">
        <v>10000</v>
      </c>
      <c r="HD100" t="s">
        <v>783</v>
      </c>
      <c r="HE100" t="s">
        <v>5366</v>
      </c>
      <c r="HF100" t="s">
        <v>5367</v>
      </c>
      <c r="HG100" t="s">
        <v>5368</v>
      </c>
      <c r="HH100">
        <v>7.4014399999999994E-2</v>
      </c>
      <c r="HI100">
        <v>80</v>
      </c>
      <c r="HJ100">
        <f t="shared" ca="1" si="84"/>
        <v>0.77463899999999997</v>
      </c>
      <c r="HK100">
        <f t="shared" ca="1" si="85"/>
        <v>0.78244100000000005</v>
      </c>
      <c r="HL100">
        <f t="shared" ca="1" si="86"/>
        <v>250660</v>
      </c>
      <c r="HM100">
        <f t="shared" ca="1" si="87"/>
        <v>502955</v>
      </c>
      <c r="HN100" t="s">
        <v>787</v>
      </c>
      <c r="HO100">
        <v>332.28699999999998</v>
      </c>
      <c r="HP100" t="s">
        <v>25</v>
      </c>
      <c r="HQ100" t="s">
        <v>36</v>
      </c>
      <c r="HR100" t="s">
        <v>27</v>
      </c>
      <c r="HS100">
        <v>0.77586299999999997</v>
      </c>
      <c r="HT100" t="s">
        <v>28</v>
      </c>
      <c r="HU100">
        <v>499938</v>
      </c>
      <c r="HV100" t="s">
        <v>29</v>
      </c>
      <c r="HW100">
        <v>0.130016101144</v>
      </c>
      <c r="HX100" t="s">
        <v>30</v>
      </c>
      <c r="HY100">
        <v>65000</v>
      </c>
      <c r="HZ100" t="s">
        <v>923</v>
      </c>
      <c r="IA100">
        <v>65000</v>
      </c>
      <c r="IB100" t="s">
        <v>783</v>
      </c>
      <c r="IC100" t="s">
        <v>5951</v>
      </c>
      <c r="ID100" t="s">
        <v>5952</v>
      </c>
      <c r="IE100" t="s">
        <v>5953</v>
      </c>
      <c r="IF100">
        <v>7.0940400000000001E-2</v>
      </c>
    </row>
    <row r="101" spans="1:240">
      <c r="A101">
        <v>81</v>
      </c>
      <c r="B101">
        <f t="shared" ref="B101:B118" ca="1" si="92">INDIRECT("MeasureCount5000!K"&amp;ROW(K101)*4-63)</f>
        <v>0.72622200000000003</v>
      </c>
      <c r="C101">
        <f t="shared" ref="C101:C118" ca="1" si="93">INDIRECT("MeasureCount5000!K"&amp;ROW(K102)*4-66)</f>
        <v>0.78973499999999996</v>
      </c>
      <c r="D101">
        <f t="shared" ref="D101:D118" ca="1" si="94">INDIRECT("MeasureCount5000!M"&amp;ROW(M101)*4-63)</f>
        <v>250283</v>
      </c>
      <c r="E101">
        <f t="shared" ref="E101:E118" ca="1" si="95">INDIRECT("MeasureCount5000!M"&amp;ROW(M102)*4-66)</f>
        <v>500311</v>
      </c>
      <c r="F101" t="s">
        <v>777</v>
      </c>
      <c r="G101">
        <v>663.28899999999999</v>
      </c>
      <c r="H101" t="s">
        <v>25</v>
      </c>
      <c r="I101" t="s">
        <v>757</v>
      </c>
      <c r="J101" t="s">
        <v>27</v>
      </c>
      <c r="K101">
        <v>0.782412</v>
      </c>
      <c r="L101" t="s">
        <v>28</v>
      </c>
      <c r="M101">
        <v>246278</v>
      </c>
      <c r="N101" t="s">
        <v>29</v>
      </c>
      <c r="O101">
        <v>1.2181345125E-2</v>
      </c>
      <c r="P101" t="s">
        <v>30</v>
      </c>
      <c r="Q101">
        <v>3000</v>
      </c>
      <c r="R101" t="s">
        <v>923</v>
      </c>
      <c r="S101">
        <v>3000</v>
      </c>
      <c r="T101" t="s">
        <v>778</v>
      </c>
      <c r="U101" t="s">
        <v>4574</v>
      </c>
      <c r="V101" t="s">
        <v>4575</v>
      </c>
      <c r="W101" t="s">
        <v>4576</v>
      </c>
      <c r="X101">
        <v>6.8334000000000006E-2</v>
      </c>
      <c r="Y101">
        <f t="shared" si="88"/>
        <v>81</v>
      </c>
      <c r="Z101">
        <f t="shared" ca="1" si="52"/>
        <v>0.75827</v>
      </c>
      <c r="AA101">
        <f t="shared" ca="1" si="53"/>
        <v>0.79616600000000004</v>
      </c>
      <c r="AB101">
        <f t="shared" ca="1" si="54"/>
        <v>250283</v>
      </c>
      <c r="AC101">
        <f t="shared" ca="1" si="55"/>
        <v>500312</v>
      </c>
      <c r="AD101" t="s">
        <v>777</v>
      </c>
      <c r="AE101">
        <v>698.51400000000001</v>
      </c>
      <c r="AF101" t="s">
        <v>25</v>
      </c>
      <c r="AG101" t="s">
        <v>757</v>
      </c>
      <c r="AH101" t="s">
        <v>27</v>
      </c>
      <c r="AI101">
        <v>0.76729199999999997</v>
      </c>
      <c r="AJ101" t="s">
        <v>28</v>
      </c>
      <c r="AK101">
        <v>243166</v>
      </c>
      <c r="AL101" t="s">
        <v>29</v>
      </c>
      <c r="AM101">
        <v>2.0562076515E-2</v>
      </c>
      <c r="AN101" t="s">
        <v>30</v>
      </c>
      <c r="AO101">
        <v>5000</v>
      </c>
      <c r="AP101" t="s">
        <v>923</v>
      </c>
      <c r="AQ101">
        <v>5000</v>
      </c>
      <c r="AR101" t="s">
        <v>778</v>
      </c>
      <c r="AS101" t="s">
        <v>1044</v>
      </c>
      <c r="AT101" t="s">
        <v>1045</v>
      </c>
      <c r="AU101" t="s">
        <v>1046</v>
      </c>
      <c r="AV101">
        <v>7.3616899999999999E-2</v>
      </c>
      <c r="AW101">
        <f t="shared" si="89"/>
        <v>81</v>
      </c>
      <c r="AX101">
        <f t="shared" ca="1" si="56"/>
        <v>0.77714300000000003</v>
      </c>
      <c r="AY101">
        <f t="shared" ca="1" si="57"/>
        <v>0.76338300000000003</v>
      </c>
      <c r="AZ101">
        <f t="shared" ca="1" si="58"/>
        <v>251922</v>
      </c>
      <c r="BA101">
        <f t="shared" ca="1" si="59"/>
        <v>500313</v>
      </c>
      <c r="BB101" t="s">
        <v>777</v>
      </c>
      <c r="BC101">
        <v>650.14700000000005</v>
      </c>
      <c r="BD101" t="s">
        <v>25</v>
      </c>
      <c r="BE101" t="s">
        <v>757</v>
      </c>
      <c r="BF101" t="s">
        <v>27</v>
      </c>
      <c r="BG101">
        <v>0.78265600000000002</v>
      </c>
      <c r="BH101" t="s">
        <v>28</v>
      </c>
      <c r="BI101">
        <v>251100</v>
      </c>
      <c r="BJ101" t="s">
        <v>29</v>
      </c>
      <c r="BK101">
        <v>5.9737123245000003E-2</v>
      </c>
      <c r="BL101" t="s">
        <v>30</v>
      </c>
      <c r="BM101">
        <v>15000</v>
      </c>
      <c r="BN101" t="s">
        <v>923</v>
      </c>
      <c r="BO101">
        <v>15000</v>
      </c>
      <c r="BP101" t="s">
        <v>778</v>
      </c>
      <c r="BQ101" t="s">
        <v>1641</v>
      </c>
      <c r="BR101" t="s">
        <v>1642</v>
      </c>
      <c r="BS101" t="s">
        <v>1643</v>
      </c>
      <c r="BT101">
        <v>6.8432999999999994E-2</v>
      </c>
      <c r="BU101">
        <f t="shared" si="90"/>
        <v>81</v>
      </c>
      <c r="BV101">
        <f t="shared" ca="1" si="60"/>
        <v>0.76723300000000005</v>
      </c>
      <c r="BW101">
        <f t="shared" ca="1" si="61"/>
        <v>0.775729</v>
      </c>
      <c r="BX101">
        <f t="shared" ca="1" si="62"/>
        <v>250284</v>
      </c>
      <c r="BY101">
        <f t="shared" ca="1" si="63"/>
        <v>498368</v>
      </c>
      <c r="BZ101" t="s">
        <v>777</v>
      </c>
      <c r="CA101">
        <v>662.35799999999995</v>
      </c>
      <c r="CB101" t="s">
        <v>25</v>
      </c>
      <c r="CC101" t="s">
        <v>757</v>
      </c>
      <c r="CD101" t="s">
        <v>27</v>
      </c>
      <c r="CE101">
        <v>0.77591399999999999</v>
      </c>
      <c r="CF101" t="s">
        <v>28</v>
      </c>
      <c r="CG101">
        <v>250773</v>
      </c>
      <c r="CH101" t="s">
        <v>29</v>
      </c>
      <c r="CI101">
        <v>9.9691772895000003E-2</v>
      </c>
      <c r="CJ101" t="s">
        <v>30</v>
      </c>
      <c r="CK101">
        <v>25000</v>
      </c>
      <c r="CL101" t="s">
        <v>923</v>
      </c>
      <c r="CM101">
        <v>25000</v>
      </c>
      <c r="CN101" t="s">
        <v>778</v>
      </c>
      <c r="CO101" t="s">
        <v>2221</v>
      </c>
      <c r="CP101" t="s">
        <v>2222</v>
      </c>
      <c r="CQ101" t="s">
        <v>2223</v>
      </c>
      <c r="CR101">
        <v>7.5857999999999995E-2</v>
      </c>
      <c r="CS101">
        <f t="shared" si="91"/>
        <v>81</v>
      </c>
      <c r="CT101">
        <f t="shared" ca="1" si="64"/>
        <v>0.76933399999999996</v>
      </c>
      <c r="CU101">
        <f t="shared" ca="1" si="65"/>
        <v>0.77351400000000003</v>
      </c>
      <c r="CV101">
        <f t="shared" ca="1" si="66"/>
        <v>249588</v>
      </c>
      <c r="CW101">
        <f t="shared" ca="1" si="67"/>
        <v>498230</v>
      </c>
      <c r="CX101" t="s">
        <v>777</v>
      </c>
      <c r="CY101">
        <v>653.59799999999996</v>
      </c>
      <c r="CZ101" t="s">
        <v>25</v>
      </c>
      <c r="DA101" t="s">
        <v>757</v>
      </c>
      <c r="DB101" t="s">
        <v>27</v>
      </c>
      <c r="DC101">
        <v>0.77912999999999999</v>
      </c>
      <c r="DD101" t="s">
        <v>28</v>
      </c>
      <c r="DE101">
        <v>252040</v>
      </c>
      <c r="DF101" t="s">
        <v>29</v>
      </c>
      <c r="DG101">
        <v>0.138866819625</v>
      </c>
      <c r="DH101" t="s">
        <v>30</v>
      </c>
      <c r="DI101">
        <v>35000</v>
      </c>
      <c r="DJ101" t="s">
        <v>923</v>
      </c>
      <c r="DK101">
        <v>35000</v>
      </c>
      <c r="DL101" t="s">
        <v>778</v>
      </c>
      <c r="DM101" t="s">
        <v>2815</v>
      </c>
      <c r="DN101" t="s">
        <v>2816</v>
      </c>
      <c r="DO101" t="s">
        <v>2817</v>
      </c>
      <c r="DP101">
        <v>7.62486E-2</v>
      </c>
      <c r="DQ101">
        <v>81</v>
      </c>
      <c r="DR101">
        <f t="shared" ca="1" si="68"/>
        <v>0.76734199999999997</v>
      </c>
      <c r="DS101">
        <f t="shared" ca="1" si="69"/>
        <v>0.77430500000000002</v>
      </c>
      <c r="DT101">
        <f t="shared" ca="1" si="70"/>
        <v>250284</v>
      </c>
      <c r="DU101">
        <f t="shared" ca="1" si="71"/>
        <v>499231</v>
      </c>
      <c r="DV101" t="s">
        <v>777</v>
      </c>
      <c r="DW101">
        <v>664.57100000000003</v>
      </c>
      <c r="DX101" t="s">
        <v>25</v>
      </c>
      <c r="DY101" t="s">
        <v>757</v>
      </c>
      <c r="DZ101" t="s">
        <v>27</v>
      </c>
      <c r="EA101">
        <v>0.77579699999999996</v>
      </c>
      <c r="EB101" t="s">
        <v>28</v>
      </c>
      <c r="EC101">
        <v>250013</v>
      </c>
      <c r="ED101" t="s">
        <v>29</v>
      </c>
      <c r="EE101">
        <v>0.17999087365499999</v>
      </c>
      <c r="EF101" t="s">
        <v>30</v>
      </c>
      <c r="EG101">
        <v>45000</v>
      </c>
      <c r="EH101" t="s">
        <v>923</v>
      </c>
      <c r="EI101">
        <v>45000</v>
      </c>
      <c r="EJ101" t="s">
        <v>778</v>
      </c>
      <c r="EK101" t="s">
        <v>3402</v>
      </c>
      <c r="EL101" t="s">
        <v>3403</v>
      </c>
      <c r="EM101" t="s">
        <v>3404</v>
      </c>
      <c r="EN101">
        <v>7.2506000000000001E-2</v>
      </c>
      <c r="EO101">
        <v>81</v>
      </c>
      <c r="EP101">
        <f t="shared" ca="1" si="72"/>
        <v>0.77091399999999999</v>
      </c>
      <c r="EQ101">
        <f t="shared" ca="1" si="73"/>
        <v>0.77609700000000004</v>
      </c>
      <c r="ER101">
        <f t="shared" ca="1" si="74"/>
        <v>250284</v>
      </c>
      <c r="ES101">
        <f t="shared" ca="1" si="75"/>
        <v>500757</v>
      </c>
      <c r="ET101" t="s">
        <v>777</v>
      </c>
      <c r="EU101">
        <v>671.18100000000004</v>
      </c>
      <c r="EV101" t="s">
        <v>25</v>
      </c>
      <c r="EW101" t="s">
        <v>757</v>
      </c>
      <c r="EX101" t="s">
        <v>27</v>
      </c>
      <c r="EY101">
        <v>0.77086500000000002</v>
      </c>
      <c r="EZ101" t="s">
        <v>28</v>
      </c>
      <c r="FA101">
        <v>250728</v>
      </c>
      <c r="FB101" t="s">
        <v>29</v>
      </c>
      <c r="FC101">
        <v>0.21936082111499999</v>
      </c>
      <c r="FD101" t="s">
        <v>30</v>
      </c>
      <c r="FE101">
        <v>55000</v>
      </c>
      <c r="FF101" t="s">
        <v>923</v>
      </c>
      <c r="FG101">
        <v>55000</v>
      </c>
      <c r="FH101" t="s">
        <v>778</v>
      </c>
      <c r="FI101" t="s">
        <v>3986</v>
      </c>
      <c r="FJ101" t="s">
        <v>3987</v>
      </c>
      <c r="FK101" t="s">
        <v>3988</v>
      </c>
      <c r="FL101">
        <v>7.82225E-2</v>
      </c>
      <c r="FM101">
        <v>81</v>
      </c>
      <c r="FN101">
        <f t="shared" ca="1" si="76"/>
        <v>0.771845</v>
      </c>
      <c r="FO101">
        <f t="shared" ca="1" si="77"/>
        <v>0.80099900000000002</v>
      </c>
      <c r="FP101">
        <f t="shared" ca="1" si="78"/>
        <v>250281</v>
      </c>
      <c r="FQ101">
        <f t="shared" ca="1" si="79"/>
        <v>500307</v>
      </c>
      <c r="FR101" t="s">
        <v>777</v>
      </c>
      <c r="FS101">
        <v>687.47699999999998</v>
      </c>
      <c r="FT101" t="s">
        <v>25</v>
      </c>
      <c r="FU101" t="s">
        <v>757</v>
      </c>
      <c r="FV101" t="s">
        <v>27</v>
      </c>
      <c r="FW101">
        <v>0.78072699999999995</v>
      </c>
      <c r="FX101" t="s">
        <v>28</v>
      </c>
      <c r="FY101">
        <v>238640</v>
      </c>
      <c r="FZ101" t="s">
        <v>29</v>
      </c>
      <c r="GA101">
        <v>4.1904151949999999E-3</v>
      </c>
      <c r="GB101" t="s">
        <v>30</v>
      </c>
      <c r="GC101">
        <v>1000</v>
      </c>
      <c r="GD101" t="s">
        <v>923</v>
      </c>
      <c r="GE101">
        <v>1000</v>
      </c>
      <c r="GF101" t="s">
        <v>778</v>
      </c>
      <c r="GG101" t="s">
        <v>5167</v>
      </c>
      <c r="GH101" t="s">
        <v>5168</v>
      </c>
      <c r="GI101" t="s">
        <v>5169</v>
      </c>
      <c r="GJ101">
        <v>5.6670900000000003E-2</v>
      </c>
      <c r="GK101">
        <v>81</v>
      </c>
      <c r="GL101">
        <f t="shared" ca="1" si="80"/>
        <v>0.78800899999999996</v>
      </c>
      <c r="GM101">
        <f t="shared" ca="1" si="81"/>
        <v>0.75679099999999999</v>
      </c>
      <c r="GN101">
        <f t="shared" ca="1" si="82"/>
        <v>250895</v>
      </c>
      <c r="GO101">
        <f t="shared" ca="1" si="83"/>
        <v>494285</v>
      </c>
      <c r="GP101" t="s">
        <v>777</v>
      </c>
      <c r="GQ101">
        <v>670.93100000000004</v>
      </c>
      <c r="GR101" t="s">
        <v>25</v>
      </c>
      <c r="GS101" t="s">
        <v>757</v>
      </c>
      <c r="GT101" t="s">
        <v>27</v>
      </c>
      <c r="GU101">
        <v>0.77451199999999998</v>
      </c>
      <c r="GV101" t="s">
        <v>28</v>
      </c>
      <c r="GW101">
        <v>248465</v>
      </c>
      <c r="GX101" t="s">
        <v>29</v>
      </c>
      <c r="GY101">
        <v>4.0247050244999999E-2</v>
      </c>
      <c r="GZ101" t="s">
        <v>30</v>
      </c>
      <c r="HA101">
        <v>10000</v>
      </c>
      <c r="HB101" t="s">
        <v>923</v>
      </c>
      <c r="HC101">
        <v>10000</v>
      </c>
      <c r="HD101" t="s">
        <v>778</v>
      </c>
      <c r="HE101" t="s">
        <v>5369</v>
      </c>
      <c r="HF101" t="s">
        <v>5370</v>
      </c>
      <c r="HG101" t="s">
        <v>5371</v>
      </c>
      <c r="HH101">
        <v>7.2269600000000003E-2</v>
      </c>
      <c r="HI101">
        <v>81</v>
      </c>
      <c r="HJ101">
        <f t="shared" ca="1" si="84"/>
        <v>0.76790099999999994</v>
      </c>
      <c r="HK101">
        <f t="shared" ca="1" si="85"/>
        <v>0.776451</v>
      </c>
      <c r="HL101">
        <f t="shared" ca="1" si="86"/>
        <v>250472</v>
      </c>
      <c r="HM101">
        <f t="shared" ca="1" si="87"/>
        <v>500313</v>
      </c>
      <c r="HN101" t="s">
        <v>777</v>
      </c>
      <c r="HO101">
        <v>663.86599999999999</v>
      </c>
      <c r="HP101" t="s">
        <v>25</v>
      </c>
      <c r="HQ101" t="s">
        <v>757</v>
      </c>
      <c r="HR101" t="s">
        <v>27</v>
      </c>
      <c r="HS101">
        <v>0.77462399999999998</v>
      </c>
      <c r="HT101" t="s">
        <v>28</v>
      </c>
      <c r="HU101">
        <v>251037</v>
      </c>
      <c r="HV101" t="s">
        <v>29</v>
      </c>
      <c r="HW101">
        <v>0.25892566930499999</v>
      </c>
      <c r="HX101" t="s">
        <v>30</v>
      </c>
      <c r="HY101">
        <v>65000</v>
      </c>
      <c r="HZ101" t="s">
        <v>923</v>
      </c>
      <c r="IA101">
        <v>65000</v>
      </c>
      <c r="IB101" t="s">
        <v>778</v>
      </c>
      <c r="IC101" t="s">
        <v>5954</v>
      </c>
      <c r="ID101" t="s">
        <v>5955</v>
      </c>
      <c r="IE101" t="s">
        <v>5956</v>
      </c>
      <c r="IF101">
        <v>7.0751400000000006E-2</v>
      </c>
    </row>
    <row r="102" spans="1:240">
      <c r="A102">
        <v>82</v>
      </c>
      <c r="B102">
        <f t="shared" ca="1" si="92"/>
        <v>0.78067900000000001</v>
      </c>
      <c r="C102">
        <f t="shared" ca="1" si="93"/>
        <v>0.76345399999999997</v>
      </c>
      <c r="D102">
        <f t="shared" ca="1" si="94"/>
        <v>254420</v>
      </c>
      <c r="E102">
        <f t="shared" ca="1" si="95"/>
        <v>500311</v>
      </c>
      <c r="F102" t="s">
        <v>782</v>
      </c>
      <c r="G102">
        <v>347.63099999999997</v>
      </c>
      <c r="H102" t="s">
        <v>25</v>
      </c>
      <c r="I102" t="s">
        <v>36</v>
      </c>
      <c r="J102" t="s">
        <v>27</v>
      </c>
      <c r="K102">
        <v>0.76440300000000005</v>
      </c>
      <c r="L102" t="s">
        <v>28</v>
      </c>
      <c r="M102">
        <v>492307</v>
      </c>
      <c r="N102" t="s">
        <v>29</v>
      </c>
      <c r="O102">
        <v>6.0937559999999997E-3</v>
      </c>
      <c r="P102" t="s">
        <v>30</v>
      </c>
      <c r="Q102">
        <v>3000</v>
      </c>
      <c r="R102" t="s">
        <v>923</v>
      </c>
      <c r="S102">
        <v>3000</v>
      </c>
      <c r="T102" t="s">
        <v>783</v>
      </c>
      <c r="U102" t="s">
        <v>914</v>
      </c>
      <c r="V102" t="s">
        <v>4577</v>
      </c>
      <c r="W102" t="s">
        <v>4578</v>
      </c>
      <c r="X102">
        <v>6.7854999999999999E-2</v>
      </c>
      <c r="Y102">
        <f t="shared" si="88"/>
        <v>82</v>
      </c>
      <c r="Z102">
        <f t="shared" ca="1" si="52"/>
        <v>0.76336300000000001</v>
      </c>
      <c r="AA102">
        <f t="shared" ca="1" si="53"/>
        <v>0.75680199999999997</v>
      </c>
      <c r="AB102">
        <f t="shared" ca="1" si="54"/>
        <v>250283</v>
      </c>
      <c r="AC102">
        <f t="shared" ca="1" si="55"/>
        <v>500312</v>
      </c>
      <c r="AD102" t="s">
        <v>782</v>
      </c>
      <c r="AE102">
        <v>354.51900000000001</v>
      </c>
      <c r="AF102" t="s">
        <v>25</v>
      </c>
      <c r="AG102" t="s">
        <v>36</v>
      </c>
      <c r="AH102" t="s">
        <v>27</v>
      </c>
      <c r="AI102">
        <v>0.75815100000000002</v>
      </c>
      <c r="AJ102" t="s">
        <v>28</v>
      </c>
      <c r="AK102">
        <v>490737</v>
      </c>
      <c r="AL102" t="s">
        <v>29</v>
      </c>
      <c r="AM102">
        <v>1.0188750288E-2</v>
      </c>
      <c r="AN102" t="s">
        <v>30</v>
      </c>
      <c r="AO102">
        <v>5000</v>
      </c>
      <c r="AP102" t="s">
        <v>923</v>
      </c>
      <c r="AQ102">
        <v>5000</v>
      </c>
      <c r="AR102" t="s">
        <v>783</v>
      </c>
      <c r="AS102" t="s">
        <v>1047</v>
      </c>
      <c r="AT102" t="s">
        <v>1048</v>
      </c>
      <c r="AU102" t="s">
        <v>1049</v>
      </c>
      <c r="AV102">
        <v>5.9175199999999997E-2</v>
      </c>
      <c r="AW102">
        <f t="shared" si="89"/>
        <v>82</v>
      </c>
      <c r="AX102">
        <f t="shared" ca="1" si="56"/>
        <v>0.76957399999999998</v>
      </c>
      <c r="AY102">
        <f t="shared" ca="1" si="57"/>
        <v>0.76187199999999999</v>
      </c>
      <c r="AZ102">
        <f t="shared" ca="1" si="58"/>
        <v>251100</v>
      </c>
      <c r="BA102">
        <f t="shared" ca="1" si="59"/>
        <v>493888</v>
      </c>
      <c r="BB102" t="s">
        <v>782</v>
      </c>
      <c r="BC102">
        <v>331.89699999999999</v>
      </c>
      <c r="BD102" t="s">
        <v>25</v>
      </c>
      <c r="BE102" t="s">
        <v>36</v>
      </c>
      <c r="BF102" t="s">
        <v>27</v>
      </c>
      <c r="BG102">
        <v>0.77602800000000005</v>
      </c>
      <c r="BH102" t="s">
        <v>28</v>
      </c>
      <c r="BI102">
        <v>500313</v>
      </c>
      <c r="BJ102" t="s">
        <v>29</v>
      </c>
      <c r="BK102">
        <v>2.9981239680000001E-2</v>
      </c>
      <c r="BL102" t="s">
        <v>30</v>
      </c>
      <c r="BM102">
        <v>15000</v>
      </c>
      <c r="BN102" t="s">
        <v>923</v>
      </c>
      <c r="BO102">
        <v>15000</v>
      </c>
      <c r="BP102" t="s">
        <v>783</v>
      </c>
      <c r="BQ102" t="s">
        <v>1644</v>
      </c>
      <c r="BR102" t="s">
        <v>1645</v>
      </c>
      <c r="BS102" t="s">
        <v>1646</v>
      </c>
      <c r="BT102">
        <v>6.7388400000000001E-2</v>
      </c>
      <c r="BU102">
        <f t="shared" si="90"/>
        <v>82</v>
      </c>
      <c r="BV102">
        <f t="shared" ca="1" si="60"/>
        <v>0.76411600000000002</v>
      </c>
      <c r="BW102">
        <f t="shared" ca="1" si="61"/>
        <v>0.76730100000000001</v>
      </c>
      <c r="BX102">
        <f t="shared" ca="1" si="62"/>
        <v>250773</v>
      </c>
      <c r="BY102">
        <f t="shared" ca="1" si="63"/>
        <v>501291</v>
      </c>
      <c r="BZ102" t="s">
        <v>782</v>
      </c>
      <c r="CA102">
        <v>333.73599999999999</v>
      </c>
      <c r="CB102" t="s">
        <v>25</v>
      </c>
      <c r="CC102" t="s">
        <v>36</v>
      </c>
      <c r="CD102" t="s">
        <v>27</v>
      </c>
      <c r="CE102">
        <v>0.77388699999999999</v>
      </c>
      <c r="CF102" t="s">
        <v>28</v>
      </c>
      <c r="CG102">
        <v>500313</v>
      </c>
      <c r="CH102" t="s">
        <v>29</v>
      </c>
      <c r="CI102">
        <v>4.9968694799999998E-2</v>
      </c>
      <c r="CJ102" t="s">
        <v>30</v>
      </c>
      <c r="CK102">
        <v>25000</v>
      </c>
      <c r="CL102" t="s">
        <v>923</v>
      </c>
      <c r="CM102">
        <v>25000</v>
      </c>
      <c r="CN102" t="s">
        <v>783</v>
      </c>
      <c r="CO102" t="s">
        <v>2224</v>
      </c>
      <c r="CP102" t="s">
        <v>2225</v>
      </c>
      <c r="CQ102" t="s">
        <v>2226</v>
      </c>
      <c r="CR102">
        <v>7.0169899999999993E-2</v>
      </c>
      <c r="CS102">
        <f t="shared" si="91"/>
        <v>82</v>
      </c>
      <c r="CT102">
        <f t="shared" ca="1" si="64"/>
        <v>0.76420999999999994</v>
      </c>
      <c r="CU102">
        <f t="shared" ca="1" si="65"/>
        <v>0.76905999999999997</v>
      </c>
      <c r="CV102">
        <f t="shared" ca="1" si="66"/>
        <v>252040</v>
      </c>
      <c r="CW102">
        <f t="shared" ca="1" si="67"/>
        <v>502414</v>
      </c>
      <c r="CX102" t="s">
        <v>782</v>
      </c>
      <c r="CY102">
        <v>330.245</v>
      </c>
      <c r="CZ102" t="s">
        <v>25</v>
      </c>
      <c r="DA102" t="s">
        <v>36</v>
      </c>
      <c r="DB102" t="s">
        <v>27</v>
      </c>
      <c r="DC102">
        <v>0.777424</v>
      </c>
      <c r="DD102" t="s">
        <v>28</v>
      </c>
      <c r="DE102">
        <v>501012</v>
      </c>
      <c r="DF102" t="s">
        <v>29</v>
      </c>
      <c r="DG102">
        <v>6.9858667055999996E-2</v>
      </c>
      <c r="DH102" t="s">
        <v>30</v>
      </c>
      <c r="DI102">
        <v>35000</v>
      </c>
      <c r="DJ102" t="s">
        <v>923</v>
      </c>
      <c r="DK102">
        <v>35000</v>
      </c>
      <c r="DL102" t="s">
        <v>783</v>
      </c>
      <c r="DM102" t="s">
        <v>2818</v>
      </c>
      <c r="DN102" t="s">
        <v>2819</v>
      </c>
      <c r="DO102" t="s">
        <v>2820</v>
      </c>
      <c r="DP102">
        <v>6.5187899999999993E-2</v>
      </c>
      <c r="DQ102">
        <v>82</v>
      </c>
      <c r="DR102">
        <f t="shared" ca="1" si="68"/>
        <v>0.76667600000000002</v>
      </c>
      <c r="DS102">
        <f t="shared" ca="1" si="69"/>
        <v>0.76655600000000002</v>
      </c>
      <c r="DT102">
        <f t="shared" ca="1" si="70"/>
        <v>251374</v>
      </c>
      <c r="DU102">
        <f t="shared" ca="1" si="71"/>
        <v>501400</v>
      </c>
      <c r="DV102" t="s">
        <v>782</v>
      </c>
      <c r="DW102">
        <v>330.738</v>
      </c>
      <c r="DX102" t="s">
        <v>25</v>
      </c>
      <c r="DY102" t="s">
        <v>36</v>
      </c>
      <c r="DZ102" t="s">
        <v>27</v>
      </c>
      <c r="EA102">
        <v>0.77738700000000005</v>
      </c>
      <c r="EB102" t="s">
        <v>28</v>
      </c>
      <c r="EC102">
        <v>500313</v>
      </c>
      <c r="ED102" t="s">
        <v>29</v>
      </c>
      <c r="EE102">
        <v>8.9943639039999995E-2</v>
      </c>
      <c r="EF102" t="s">
        <v>30</v>
      </c>
      <c r="EG102">
        <v>45000</v>
      </c>
      <c r="EH102" t="s">
        <v>923</v>
      </c>
      <c r="EI102">
        <v>45000</v>
      </c>
      <c r="EJ102" t="s">
        <v>783</v>
      </c>
      <c r="EK102" t="s">
        <v>3405</v>
      </c>
      <c r="EL102" t="s">
        <v>3406</v>
      </c>
      <c r="EM102" t="s">
        <v>3407</v>
      </c>
      <c r="EN102">
        <v>6.7103099999999999E-2</v>
      </c>
      <c r="EO102">
        <v>82</v>
      </c>
      <c r="EP102">
        <f t="shared" ca="1" si="72"/>
        <v>0.77279100000000001</v>
      </c>
      <c r="EQ102">
        <f t="shared" ca="1" si="73"/>
        <v>0.76666000000000001</v>
      </c>
      <c r="ER102">
        <f t="shared" ca="1" si="74"/>
        <v>250951</v>
      </c>
      <c r="ES102">
        <f t="shared" ca="1" si="75"/>
        <v>501648</v>
      </c>
      <c r="ET102" t="s">
        <v>782</v>
      </c>
      <c r="EU102">
        <v>333.55700000000002</v>
      </c>
      <c r="EV102" t="s">
        <v>25</v>
      </c>
      <c r="EW102" t="s">
        <v>36</v>
      </c>
      <c r="EX102" t="s">
        <v>27</v>
      </c>
      <c r="EY102">
        <v>0.77512300000000001</v>
      </c>
      <c r="EZ102" t="s">
        <v>28</v>
      </c>
      <c r="FA102">
        <v>498986</v>
      </c>
      <c r="FB102" t="s">
        <v>29</v>
      </c>
      <c r="FC102">
        <v>0.110223610752</v>
      </c>
      <c r="FD102" t="s">
        <v>30</v>
      </c>
      <c r="FE102">
        <v>55000</v>
      </c>
      <c r="FF102" t="s">
        <v>923</v>
      </c>
      <c r="FG102">
        <v>55000</v>
      </c>
      <c r="FH102" t="s">
        <v>783</v>
      </c>
      <c r="FI102" t="s">
        <v>3989</v>
      </c>
      <c r="FJ102" t="s">
        <v>3990</v>
      </c>
      <c r="FK102" t="s">
        <v>3991</v>
      </c>
      <c r="FL102">
        <v>6.8342200000000006E-2</v>
      </c>
      <c r="FM102">
        <v>82</v>
      </c>
      <c r="FN102">
        <f t="shared" ca="1" si="76"/>
        <v>0.754965</v>
      </c>
      <c r="FO102">
        <f t="shared" ca="1" si="77"/>
        <v>0.75345700000000004</v>
      </c>
      <c r="FP102">
        <f t="shared" ca="1" si="78"/>
        <v>250281</v>
      </c>
      <c r="FQ102">
        <f t="shared" ca="1" si="79"/>
        <v>500309</v>
      </c>
      <c r="FR102" t="s">
        <v>782</v>
      </c>
      <c r="FS102">
        <v>390.94400000000002</v>
      </c>
      <c r="FT102" t="s">
        <v>25</v>
      </c>
      <c r="FU102" t="s">
        <v>36</v>
      </c>
      <c r="FV102" t="s">
        <v>27</v>
      </c>
      <c r="FW102">
        <v>0.71502900000000003</v>
      </c>
      <c r="FX102" t="s">
        <v>28</v>
      </c>
      <c r="FY102">
        <v>500310</v>
      </c>
      <c r="FZ102" t="s">
        <v>29</v>
      </c>
      <c r="GA102">
        <v>1.9987617120000001E-3</v>
      </c>
      <c r="GB102" t="s">
        <v>30</v>
      </c>
      <c r="GC102">
        <v>1000</v>
      </c>
      <c r="GD102" t="s">
        <v>923</v>
      </c>
      <c r="GE102">
        <v>1000</v>
      </c>
      <c r="GF102" t="s">
        <v>783</v>
      </c>
      <c r="GG102" t="s">
        <v>5170</v>
      </c>
      <c r="GH102" t="s">
        <v>5171</v>
      </c>
      <c r="GI102" t="s">
        <v>5172</v>
      </c>
      <c r="GJ102">
        <v>8.1087900000000004E-2</v>
      </c>
      <c r="GK102">
        <v>82</v>
      </c>
      <c r="GL102">
        <f t="shared" ca="1" si="80"/>
        <v>0.77789699999999995</v>
      </c>
      <c r="GM102">
        <f t="shared" ca="1" si="81"/>
        <v>0.78600599999999998</v>
      </c>
      <c r="GN102">
        <f t="shared" ca="1" si="82"/>
        <v>248465</v>
      </c>
      <c r="GO102">
        <f t="shared" ca="1" si="83"/>
        <v>499096</v>
      </c>
      <c r="GP102" t="s">
        <v>782</v>
      </c>
      <c r="GQ102">
        <v>328.39400000000001</v>
      </c>
      <c r="GR102" t="s">
        <v>25</v>
      </c>
      <c r="GS102" t="s">
        <v>36</v>
      </c>
      <c r="GT102" t="s">
        <v>27</v>
      </c>
      <c r="GU102">
        <v>0.77920400000000001</v>
      </c>
      <c r="GV102" t="s">
        <v>28</v>
      </c>
      <c r="GW102">
        <v>501536</v>
      </c>
      <c r="GX102" t="s">
        <v>29</v>
      </c>
      <c r="GY102">
        <v>1.9938753688000001E-2</v>
      </c>
      <c r="GZ102" t="s">
        <v>30</v>
      </c>
      <c r="HA102">
        <v>10000</v>
      </c>
      <c r="HB102" t="s">
        <v>923</v>
      </c>
      <c r="HC102">
        <v>10000</v>
      </c>
      <c r="HD102" t="s">
        <v>783</v>
      </c>
      <c r="HE102" t="s">
        <v>5372</v>
      </c>
      <c r="HF102" t="s">
        <v>5373</v>
      </c>
      <c r="HG102" t="s">
        <v>5374</v>
      </c>
      <c r="HH102">
        <v>6.4243800000000004E-2</v>
      </c>
      <c r="HI102">
        <v>82</v>
      </c>
      <c r="HJ102">
        <f t="shared" ca="1" si="84"/>
        <v>0.77442299999999997</v>
      </c>
      <c r="HK102">
        <f t="shared" ca="1" si="85"/>
        <v>0.76757200000000003</v>
      </c>
      <c r="HL102">
        <f t="shared" ca="1" si="86"/>
        <v>250660</v>
      </c>
      <c r="HM102">
        <f t="shared" ca="1" si="87"/>
        <v>501820</v>
      </c>
      <c r="HN102" t="s">
        <v>782</v>
      </c>
      <c r="HO102">
        <v>331.625</v>
      </c>
      <c r="HP102" t="s">
        <v>25</v>
      </c>
      <c r="HQ102" t="s">
        <v>36</v>
      </c>
      <c r="HR102" t="s">
        <v>27</v>
      </c>
      <c r="HS102">
        <v>0.77721899999999999</v>
      </c>
      <c r="HT102" t="s">
        <v>28</v>
      </c>
      <c r="HU102">
        <v>499189</v>
      </c>
      <c r="HV102" t="s">
        <v>29</v>
      </c>
      <c r="HW102">
        <v>0.13021108287200001</v>
      </c>
      <c r="HX102" t="s">
        <v>30</v>
      </c>
      <c r="HY102">
        <v>65000</v>
      </c>
      <c r="HZ102" t="s">
        <v>923</v>
      </c>
      <c r="IA102">
        <v>65000</v>
      </c>
      <c r="IB102" t="s">
        <v>783</v>
      </c>
      <c r="IC102" t="s">
        <v>5957</v>
      </c>
      <c r="ID102" t="s">
        <v>5958</v>
      </c>
      <c r="IE102" t="s">
        <v>5959</v>
      </c>
      <c r="IF102">
        <v>6.9289400000000001E-2</v>
      </c>
    </row>
    <row r="103" spans="1:240">
      <c r="A103">
        <v>83</v>
      </c>
      <c r="B103">
        <f t="shared" ca="1" si="92"/>
        <v>0.76381200000000005</v>
      </c>
      <c r="C103">
        <f t="shared" ca="1" si="93"/>
        <v>0.74445899999999998</v>
      </c>
      <c r="D103">
        <f t="shared" ca="1" si="94"/>
        <v>258696</v>
      </c>
      <c r="E103">
        <f t="shared" ca="1" si="95"/>
        <v>500312</v>
      </c>
      <c r="F103" t="s">
        <v>787</v>
      </c>
      <c r="G103">
        <v>663.28899999999999</v>
      </c>
      <c r="H103" t="s">
        <v>25</v>
      </c>
      <c r="I103" t="s">
        <v>757</v>
      </c>
      <c r="J103" t="s">
        <v>27</v>
      </c>
      <c r="K103">
        <v>0.782412</v>
      </c>
      <c r="L103" t="s">
        <v>28</v>
      </c>
      <c r="M103">
        <v>246278</v>
      </c>
      <c r="N103" t="s">
        <v>29</v>
      </c>
      <c r="O103">
        <v>1.2181345125E-2</v>
      </c>
      <c r="P103" t="s">
        <v>30</v>
      </c>
      <c r="Q103">
        <v>3000</v>
      </c>
      <c r="R103" t="s">
        <v>923</v>
      </c>
      <c r="S103">
        <v>3000</v>
      </c>
      <c r="T103" t="s">
        <v>788</v>
      </c>
      <c r="U103" t="s">
        <v>4574</v>
      </c>
      <c r="V103" t="s">
        <v>4575</v>
      </c>
      <c r="W103" t="s">
        <v>4576</v>
      </c>
      <c r="X103">
        <v>6.8334000000000006E-2</v>
      </c>
      <c r="Y103">
        <f t="shared" si="88"/>
        <v>83</v>
      </c>
      <c r="Z103">
        <f t="shared" ca="1" si="52"/>
        <v>0.77400500000000005</v>
      </c>
      <c r="AA103">
        <f t="shared" ca="1" si="53"/>
        <v>0.74819800000000003</v>
      </c>
      <c r="AB103">
        <f t="shared" ca="1" si="54"/>
        <v>255264</v>
      </c>
      <c r="AC103">
        <f t="shared" ca="1" si="55"/>
        <v>505241</v>
      </c>
      <c r="AD103" t="s">
        <v>787</v>
      </c>
      <c r="AE103">
        <v>698.51400000000001</v>
      </c>
      <c r="AF103" t="s">
        <v>25</v>
      </c>
      <c r="AG103" t="s">
        <v>757</v>
      </c>
      <c r="AH103" t="s">
        <v>27</v>
      </c>
      <c r="AI103">
        <v>0.76729199999999997</v>
      </c>
      <c r="AJ103" t="s">
        <v>28</v>
      </c>
      <c r="AK103">
        <v>243166</v>
      </c>
      <c r="AL103" t="s">
        <v>29</v>
      </c>
      <c r="AM103">
        <v>2.0562076515E-2</v>
      </c>
      <c r="AN103" t="s">
        <v>30</v>
      </c>
      <c r="AO103">
        <v>5000</v>
      </c>
      <c r="AP103" t="s">
        <v>923</v>
      </c>
      <c r="AQ103">
        <v>5000</v>
      </c>
      <c r="AR103" t="s">
        <v>788</v>
      </c>
      <c r="AS103" t="s">
        <v>1044</v>
      </c>
      <c r="AT103" t="s">
        <v>1045</v>
      </c>
      <c r="AU103" t="s">
        <v>1046</v>
      </c>
      <c r="AV103">
        <v>7.3616899999999999E-2</v>
      </c>
      <c r="AW103">
        <f t="shared" si="89"/>
        <v>83</v>
      </c>
      <c r="AX103">
        <f t="shared" ca="1" si="56"/>
        <v>0.76957399999999998</v>
      </c>
      <c r="AY103">
        <f t="shared" ca="1" si="57"/>
        <v>0.76187199999999999</v>
      </c>
      <c r="AZ103">
        <f t="shared" ca="1" si="58"/>
        <v>251100</v>
      </c>
      <c r="BA103">
        <f t="shared" ca="1" si="59"/>
        <v>493888</v>
      </c>
      <c r="BB103" t="s">
        <v>787</v>
      </c>
      <c r="BC103">
        <v>650.14700000000005</v>
      </c>
      <c r="BD103" t="s">
        <v>25</v>
      </c>
      <c r="BE103" t="s">
        <v>757</v>
      </c>
      <c r="BF103" t="s">
        <v>27</v>
      </c>
      <c r="BG103">
        <v>0.78265600000000002</v>
      </c>
      <c r="BH103" t="s">
        <v>28</v>
      </c>
      <c r="BI103">
        <v>251100</v>
      </c>
      <c r="BJ103" t="s">
        <v>29</v>
      </c>
      <c r="BK103">
        <v>5.9737123245000003E-2</v>
      </c>
      <c r="BL103" t="s">
        <v>30</v>
      </c>
      <c r="BM103">
        <v>15000</v>
      </c>
      <c r="BN103" t="s">
        <v>923</v>
      </c>
      <c r="BO103">
        <v>15000</v>
      </c>
      <c r="BP103" t="s">
        <v>788</v>
      </c>
      <c r="BQ103" t="s">
        <v>1641</v>
      </c>
      <c r="BR103" t="s">
        <v>1642</v>
      </c>
      <c r="BS103" t="s">
        <v>1643</v>
      </c>
      <c r="BT103">
        <v>6.8432999999999994E-2</v>
      </c>
      <c r="BU103">
        <f t="shared" si="90"/>
        <v>83</v>
      </c>
      <c r="BV103">
        <f t="shared" ca="1" si="60"/>
        <v>0.76825299999999996</v>
      </c>
      <c r="BW103">
        <f t="shared" ca="1" si="61"/>
        <v>0.77222999999999997</v>
      </c>
      <c r="BX103">
        <f t="shared" ca="1" si="62"/>
        <v>251757</v>
      </c>
      <c r="BY103">
        <f t="shared" ca="1" si="63"/>
        <v>503259</v>
      </c>
      <c r="BZ103" t="s">
        <v>787</v>
      </c>
      <c r="CA103">
        <v>662.35799999999995</v>
      </c>
      <c r="CB103" t="s">
        <v>25</v>
      </c>
      <c r="CC103" t="s">
        <v>757</v>
      </c>
      <c r="CD103" t="s">
        <v>27</v>
      </c>
      <c r="CE103">
        <v>0.77591399999999999</v>
      </c>
      <c r="CF103" t="s">
        <v>28</v>
      </c>
      <c r="CG103">
        <v>250773</v>
      </c>
      <c r="CH103" t="s">
        <v>29</v>
      </c>
      <c r="CI103">
        <v>9.9691772895000003E-2</v>
      </c>
      <c r="CJ103" t="s">
        <v>30</v>
      </c>
      <c r="CK103">
        <v>25000</v>
      </c>
      <c r="CL103" t="s">
        <v>923</v>
      </c>
      <c r="CM103">
        <v>25000</v>
      </c>
      <c r="CN103" t="s">
        <v>788</v>
      </c>
      <c r="CO103" t="s">
        <v>2221</v>
      </c>
      <c r="CP103" t="s">
        <v>2222</v>
      </c>
      <c r="CQ103" t="s">
        <v>2223</v>
      </c>
      <c r="CR103">
        <v>7.5857999999999995E-2</v>
      </c>
      <c r="CS103">
        <f t="shared" si="91"/>
        <v>83</v>
      </c>
      <c r="CT103">
        <f t="shared" ca="1" si="64"/>
        <v>0.77865499999999999</v>
      </c>
      <c r="CU103">
        <f t="shared" ca="1" si="65"/>
        <v>0.78197399999999995</v>
      </c>
      <c r="CV103">
        <f t="shared" ca="1" si="66"/>
        <v>251687</v>
      </c>
      <c r="CW103">
        <f t="shared" ca="1" si="67"/>
        <v>502414</v>
      </c>
      <c r="CX103" t="s">
        <v>787</v>
      </c>
      <c r="CY103">
        <v>653.59799999999996</v>
      </c>
      <c r="CZ103" t="s">
        <v>25</v>
      </c>
      <c r="DA103" t="s">
        <v>757</v>
      </c>
      <c r="DB103" t="s">
        <v>27</v>
      </c>
      <c r="DC103">
        <v>0.77912999999999999</v>
      </c>
      <c r="DD103" t="s">
        <v>28</v>
      </c>
      <c r="DE103">
        <v>252040</v>
      </c>
      <c r="DF103" t="s">
        <v>29</v>
      </c>
      <c r="DG103">
        <v>0.138866819625</v>
      </c>
      <c r="DH103" t="s">
        <v>30</v>
      </c>
      <c r="DI103">
        <v>35000</v>
      </c>
      <c r="DJ103" t="s">
        <v>923</v>
      </c>
      <c r="DK103">
        <v>35000</v>
      </c>
      <c r="DL103" t="s">
        <v>788</v>
      </c>
      <c r="DM103" t="s">
        <v>2815</v>
      </c>
      <c r="DN103" t="s">
        <v>2816</v>
      </c>
      <c r="DO103" t="s">
        <v>2817</v>
      </c>
      <c r="DP103">
        <v>7.62486E-2</v>
      </c>
      <c r="DQ103">
        <v>83</v>
      </c>
      <c r="DR103">
        <f t="shared" ca="1" si="68"/>
        <v>0.77406600000000003</v>
      </c>
      <c r="DS103">
        <f t="shared" ca="1" si="69"/>
        <v>0.78111799999999998</v>
      </c>
      <c r="DT103">
        <f t="shared" ca="1" si="70"/>
        <v>250013</v>
      </c>
      <c r="DU103">
        <f t="shared" ca="1" si="71"/>
        <v>502492</v>
      </c>
      <c r="DV103" t="s">
        <v>787</v>
      </c>
      <c r="DW103">
        <v>664.57100000000003</v>
      </c>
      <c r="DX103" t="s">
        <v>25</v>
      </c>
      <c r="DY103" t="s">
        <v>757</v>
      </c>
      <c r="DZ103" t="s">
        <v>27</v>
      </c>
      <c r="EA103">
        <v>0.77579699999999996</v>
      </c>
      <c r="EB103" t="s">
        <v>28</v>
      </c>
      <c r="EC103">
        <v>250013</v>
      </c>
      <c r="ED103" t="s">
        <v>29</v>
      </c>
      <c r="EE103">
        <v>0.17999087365499999</v>
      </c>
      <c r="EF103" t="s">
        <v>30</v>
      </c>
      <c r="EG103">
        <v>45000</v>
      </c>
      <c r="EH103" t="s">
        <v>923</v>
      </c>
      <c r="EI103">
        <v>45000</v>
      </c>
      <c r="EJ103" t="s">
        <v>788</v>
      </c>
      <c r="EK103" t="s">
        <v>3402</v>
      </c>
      <c r="EL103" t="s">
        <v>3403</v>
      </c>
      <c r="EM103" t="s">
        <v>3404</v>
      </c>
      <c r="EN103">
        <v>7.2506000000000001E-2</v>
      </c>
      <c r="EO103">
        <v>83</v>
      </c>
      <c r="EP103">
        <f t="shared" ca="1" si="72"/>
        <v>0.78320999999999996</v>
      </c>
      <c r="EQ103">
        <f t="shared" ca="1" si="73"/>
        <v>0.78117199999999998</v>
      </c>
      <c r="ER103">
        <f t="shared" ca="1" si="74"/>
        <v>249620</v>
      </c>
      <c r="ES103">
        <f t="shared" ca="1" si="75"/>
        <v>500757</v>
      </c>
      <c r="ET103" t="s">
        <v>787</v>
      </c>
      <c r="EU103">
        <v>671.18100000000004</v>
      </c>
      <c r="EV103" t="s">
        <v>25</v>
      </c>
      <c r="EW103" t="s">
        <v>757</v>
      </c>
      <c r="EX103" t="s">
        <v>27</v>
      </c>
      <c r="EY103">
        <v>0.77086500000000002</v>
      </c>
      <c r="EZ103" t="s">
        <v>28</v>
      </c>
      <c r="FA103">
        <v>250728</v>
      </c>
      <c r="FB103" t="s">
        <v>29</v>
      </c>
      <c r="FC103">
        <v>0.21936082111499999</v>
      </c>
      <c r="FD103" t="s">
        <v>30</v>
      </c>
      <c r="FE103">
        <v>55000</v>
      </c>
      <c r="FF103" t="s">
        <v>923</v>
      </c>
      <c r="FG103">
        <v>55000</v>
      </c>
      <c r="FH103" t="s">
        <v>788</v>
      </c>
      <c r="FI103" t="s">
        <v>3986</v>
      </c>
      <c r="FJ103" t="s">
        <v>3987</v>
      </c>
      <c r="FK103" t="s">
        <v>3988</v>
      </c>
      <c r="FL103">
        <v>7.82225E-2</v>
      </c>
      <c r="FM103">
        <v>83</v>
      </c>
      <c r="FN103">
        <f t="shared" ca="1" si="76"/>
        <v>0.79612899999999998</v>
      </c>
      <c r="FO103">
        <f t="shared" ca="1" si="77"/>
        <v>0.76793500000000003</v>
      </c>
      <c r="FP103">
        <f t="shared" ca="1" si="78"/>
        <v>250281</v>
      </c>
      <c r="FQ103">
        <f t="shared" ca="1" si="79"/>
        <v>500310</v>
      </c>
      <c r="FR103" t="s">
        <v>787</v>
      </c>
      <c r="FS103">
        <v>687.47699999999998</v>
      </c>
      <c r="FT103" t="s">
        <v>25</v>
      </c>
      <c r="FU103" t="s">
        <v>757</v>
      </c>
      <c r="FV103" t="s">
        <v>27</v>
      </c>
      <c r="FW103">
        <v>0.78072699999999995</v>
      </c>
      <c r="FX103" t="s">
        <v>28</v>
      </c>
      <c r="FY103">
        <v>238640</v>
      </c>
      <c r="FZ103" t="s">
        <v>29</v>
      </c>
      <c r="GA103">
        <v>4.1904151949999999E-3</v>
      </c>
      <c r="GB103" t="s">
        <v>30</v>
      </c>
      <c r="GC103">
        <v>1000</v>
      </c>
      <c r="GD103" t="s">
        <v>923</v>
      </c>
      <c r="GE103">
        <v>1000</v>
      </c>
      <c r="GF103" t="s">
        <v>788</v>
      </c>
      <c r="GG103" t="s">
        <v>5167</v>
      </c>
      <c r="GH103" t="s">
        <v>5168</v>
      </c>
      <c r="GI103" t="s">
        <v>5169</v>
      </c>
      <c r="GJ103">
        <v>5.6670900000000003E-2</v>
      </c>
      <c r="GK103">
        <v>83</v>
      </c>
      <c r="GL103">
        <f t="shared" ca="1" si="80"/>
        <v>0.78861599999999998</v>
      </c>
      <c r="GM103">
        <f t="shared" ca="1" si="81"/>
        <v>0.76830900000000002</v>
      </c>
      <c r="GN103">
        <f t="shared" ca="1" si="82"/>
        <v>249674</v>
      </c>
      <c r="GO103">
        <f t="shared" ca="1" si="83"/>
        <v>499096</v>
      </c>
      <c r="GP103" t="s">
        <v>787</v>
      </c>
      <c r="GQ103">
        <v>670.93100000000004</v>
      </c>
      <c r="GR103" t="s">
        <v>25</v>
      </c>
      <c r="GS103" t="s">
        <v>757</v>
      </c>
      <c r="GT103" t="s">
        <v>27</v>
      </c>
      <c r="GU103">
        <v>0.77451199999999998</v>
      </c>
      <c r="GV103" t="s">
        <v>28</v>
      </c>
      <c r="GW103">
        <v>248465</v>
      </c>
      <c r="GX103" t="s">
        <v>29</v>
      </c>
      <c r="GY103">
        <v>4.0247050244999999E-2</v>
      </c>
      <c r="GZ103" t="s">
        <v>30</v>
      </c>
      <c r="HA103">
        <v>10000</v>
      </c>
      <c r="HB103" t="s">
        <v>923</v>
      </c>
      <c r="HC103">
        <v>10000</v>
      </c>
      <c r="HD103" t="s">
        <v>788</v>
      </c>
      <c r="HE103" t="s">
        <v>5369</v>
      </c>
      <c r="HF103" t="s">
        <v>5370</v>
      </c>
      <c r="HG103" t="s">
        <v>5371</v>
      </c>
      <c r="HH103">
        <v>7.2269600000000003E-2</v>
      </c>
      <c r="HI103">
        <v>83</v>
      </c>
      <c r="HJ103">
        <f t="shared" ca="1" si="84"/>
        <v>0.77817700000000001</v>
      </c>
      <c r="HK103">
        <f t="shared" ca="1" si="85"/>
        <v>0.77739499999999995</v>
      </c>
      <c r="HL103">
        <f t="shared" ca="1" si="86"/>
        <v>250472</v>
      </c>
      <c r="HM103">
        <f t="shared" ca="1" si="87"/>
        <v>500313</v>
      </c>
      <c r="HN103" t="s">
        <v>787</v>
      </c>
      <c r="HO103">
        <v>663.86599999999999</v>
      </c>
      <c r="HP103" t="s">
        <v>25</v>
      </c>
      <c r="HQ103" t="s">
        <v>757</v>
      </c>
      <c r="HR103" t="s">
        <v>27</v>
      </c>
      <c r="HS103">
        <v>0.77462399999999998</v>
      </c>
      <c r="HT103" t="s">
        <v>28</v>
      </c>
      <c r="HU103">
        <v>251037</v>
      </c>
      <c r="HV103" t="s">
        <v>29</v>
      </c>
      <c r="HW103">
        <v>0.25892566930499999</v>
      </c>
      <c r="HX103" t="s">
        <v>30</v>
      </c>
      <c r="HY103">
        <v>65000</v>
      </c>
      <c r="HZ103" t="s">
        <v>923</v>
      </c>
      <c r="IA103">
        <v>65000</v>
      </c>
      <c r="IB103" t="s">
        <v>788</v>
      </c>
      <c r="IC103" t="s">
        <v>5954</v>
      </c>
      <c r="ID103" t="s">
        <v>5955</v>
      </c>
      <c r="IE103" t="s">
        <v>5956</v>
      </c>
      <c r="IF103">
        <v>7.0751400000000006E-2</v>
      </c>
    </row>
    <row r="104" spans="1:240">
      <c r="A104">
        <v>84</v>
      </c>
      <c r="B104">
        <f t="shared" ca="1" si="92"/>
        <v>0.75895100000000004</v>
      </c>
      <c r="C104">
        <f t="shared" ca="1" si="93"/>
        <v>0.76944800000000002</v>
      </c>
      <c r="D104">
        <f t="shared" ca="1" si="94"/>
        <v>246278</v>
      </c>
      <c r="E104">
        <f t="shared" ca="1" si="95"/>
        <v>492307</v>
      </c>
      <c r="F104" t="s">
        <v>787</v>
      </c>
      <c r="G104">
        <v>347.63099999999997</v>
      </c>
      <c r="H104" t="s">
        <v>25</v>
      </c>
      <c r="I104" t="s">
        <v>36</v>
      </c>
      <c r="J104" t="s">
        <v>27</v>
      </c>
      <c r="K104">
        <v>0.76440300000000005</v>
      </c>
      <c r="L104" t="s">
        <v>28</v>
      </c>
      <c r="M104">
        <v>492307</v>
      </c>
      <c r="N104" t="s">
        <v>29</v>
      </c>
      <c r="O104">
        <v>6.0937559999999997E-3</v>
      </c>
      <c r="P104" t="s">
        <v>30</v>
      </c>
      <c r="Q104">
        <v>3000</v>
      </c>
      <c r="R104" t="s">
        <v>923</v>
      </c>
      <c r="S104">
        <v>3000</v>
      </c>
      <c r="T104" t="s">
        <v>783</v>
      </c>
      <c r="U104" t="s">
        <v>914</v>
      </c>
      <c r="V104" t="s">
        <v>4577</v>
      </c>
      <c r="W104" t="s">
        <v>4578</v>
      </c>
      <c r="X104">
        <v>6.7854999999999999E-2</v>
      </c>
      <c r="Y104">
        <f t="shared" si="88"/>
        <v>84</v>
      </c>
      <c r="Z104">
        <f t="shared" ca="1" si="52"/>
        <v>0.79446099999999997</v>
      </c>
      <c r="AA104">
        <f t="shared" ca="1" si="53"/>
        <v>0.77423699999999995</v>
      </c>
      <c r="AB104">
        <f t="shared" ca="1" si="54"/>
        <v>250283</v>
      </c>
      <c r="AC104">
        <f t="shared" ca="1" si="55"/>
        <v>500312</v>
      </c>
      <c r="AD104" t="s">
        <v>787</v>
      </c>
      <c r="AE104">
        <v>354.51900000000001</v>
      </c>
      <c r="AF104" t="s">
        <v>25</v>
      </c>
      <c r="AG104" t="s">
        <v>36</v>
      </c>
      <c r="AH104" t="s">
        <v>27</v>
      </c>
      <c r="AI104">
        <v>0.75815100000000002</v>
      </c>
      <c r="AJ104" t="s">
        <v>28</v>
      </c>
      <c r="AK104">
        <v>490737</v>
      </c>
      <c r="AL104" t="s">
        <v>29</v>
      </c>
      <c r="AM104">
        <v>1.0188750288E-2</v>
      </c>
      <c r="AN104" t="s">
        <v>30</v>
      </c>
      <c r="AO104">
        <v>5000</v>
      </c>
      <c r="AP104" t="s">
        <v>923</v>
      </c>
      <c r="AQ104">
        <v>5000</v>
      </c>
      <c r="AR104" t="s">
        <v>783</v>
      </c>
      <c r="AS104" t="s">
        <v>1047</v>
      </c>
      <c r="AT104" t="s">
        <v>1048</v>
      </c>
      <c r="AU104" t="s">
        <v>1049</v>
      </c>
      <c r="AV104">
        <v>5.9175199999999997E-2</v>
      </c>
      <c r="AW104">
        <f t="shared" si="89"/>
        <v>84</v>
      </c>
      <c r="AX104">
        <f t="shared" ca="1" si="56"/>
        <v>0.76286699999999996</v>
      </c>
      <c r="AY104">
        <f t="shared" ca="1" si="57"/>
        <v>0.77993900000000005</v>
      </c>
      <c r="AZ104">
        <f t="shared" ca="1" si="58"/>
        <v>249472</v>
      </c>
      <c r="BA104">
        <f t="shared" ca="1" si="59"/>
        <v>497080</v>
      </c>
      <c r="BB104" t="s">
        <v>787</v>
      </c>
      <c r="BC104">
        <v>331.89699999999999</v>
      </c>
      <c r="BD104" t="s">
        <v>25</v>
      </c>
      <c r="BE104" t="s">
        <v>36</v>
      </c>
      <c r="BF104" t="s">
        <v>27</v>
      </c>
      <c r="BG104">
        <v>0.77602800000000005</v>
      </c>
      <c r="BH104" t="s">
        <v>28</v>
      </c>
      <c r="BI104">
        <v>500313</v>
      </c>
      <c r="BJ104" t="s">
        <v>29</v>
      </c>
      <c r="BK104">
        <v>2.9981239680000001E-2</v>
      </c>
      <c r="BL104" t="s">
        <v>30</v>
      </c>
      <c r="BM104">
        <v>15000</v>
      </c>
      <c r="BN104" t="s">
        <v>923</v>
      </c>
      <c r="BO104">
        <v>15000</v>
      </c>
      <c r="BP104" t="s">
        <v>783</v>
      </c>
      <c r="BQ104" t="s">
        <v>1644</v>
      </c>
      <c r="BR104" t="s">
        <v>1645</v>
      </c>
      <c r="BS104" t="s">
        <v>1646</v>
      </c>
      <c r="BT104">
        <v>6.7388400000000001E-2</v>
      </c>
      <c r="BU104">
        <f t="shared" si="90"/>
        <v>84</v>
      </c>
      <c r="BV104">
        <f t="shared" ca="1" si="60"/>
        <v>0.77119499999999996</v>
      </c>
      <c r="BW104">
        <f t="shared" ca="1" si="61"/>
        <v>0.77403500000000003</v>
      </c>
      <c r="BX104">
        <f t="shared" ca="1" si="62"/>
        <v>249796</v>
      </c>
      <c r="BY104">
        <f t="shared" ca="1" si="63"/>
        <v>496439</v>
      </c>
      <c r="BZ104" t="s">
        <v>787</v>
      </c>
      <c r="CA104">
        <v>333.73599999999999</v>
      </c>
      <c r="CB104" t="s">
        <v>25</v>
      </c>
      <c r="CC104" t="s">
        <v>36</v>
      </c>
      <c r="CD104" t="s">
        <v>27</v>
      </c>
      <c r="CE104">
        <v>0.77388699999999999</v>
      </c>
      <c r="CF104" t="s">
        <v>28</v>
      </c>
      <c r="CG104">
        <v>500313</v>
      </c>
      <c r="CH104" t="s">
        <v>29</v>
      </c>
      <c r="CI104">
        <v>4.9968694799999998E-2</v>
      </c>
      <c r="CJ104" t="s">
        <v>30</v>
      </c>
      <c r="CK104">
        <v>25000</v>
      </c>
      <c r="CL104" t="s">
        <v>923</v>
      </c>
      <c r="CM104">
        <v>25000</v>
      </c>
      <c r="CN104" t="s">
        <v>783</v>
      </c>
      <c r="CO104" t="s">
        <v>2224</v>
      </c>
      <c r="CP104" t="s">
        <v>2225</v>
      </c>
      <c r="CQ104" t="s">
        <v>2226</v>
      </c>
      <c r="CR104">
        <v>7.0169899999999993E-2</v>
      </c>
      <c r="CS104">
        <f t="shared" si="91"/>
        <v>84</v>
      </c>
      <c r="CT104">
        <f t="shared" ca="1" si="64"/>
        <v>0.78397099999999997</v>
      </c>
      <c r="CU104">
        <f t="shared" ca="1" si="65"/>
        <v>0.77124999999999999</v>
      </c>
      <c r="CV104">
        <f t="shared" ca="1" si="66"/>
        <v>249242</v>
      </c>
      <c r="CW104">
        <f t="shared" ca="1" si="67"/>
        <v>498230</v>
      </c>
      <c r="CX104" t="s">
        <v>787</v>
      </c>
      <c r="CY104">
        <v>330.245</v>
      </c>
      <c r="CZ104" t="s">
        <v>25</v>
      </c>
      <c r="DA104" t="s">
        <v>36</v>
      </c>
      <c r="DB104" t="s">
        <v>27</v>
      </c>
      <c r="DC104">
        <v>0.777424</v>
      </c>
      <c r="DD104" t="s">
        <v>28</v>
      </c>
      <c r="DE104">
        <v>501012</v>
      </c>
      <c r="DF104" t="s">
        <v>29</v>
      </c>
      <c r="DG104">
        <v>6.9858667055999996E-2</v>
      </c>
      <c r="DH104" t="s">
        <v>30</v>
      </c>
      <c r="DI104">
        <v>35000</v>
      </c>
      <c r="DJ104" t="s">
        <v>923</v>
      </c>
      <c r="DK104">
        <v>35000</v>
      </c>
      <c r="DL104" t="s">
        <v>783</v>
      </c>
      <c r="DM104" t="s">
        <v>2818</v>
      </c>
      <c r="DN104" t="s">
        <v>2819</v>
      </c>
      <c r="DO104" t="s">
        <v>2820</v>
      </c>
      <c r="DP104">
        <v>6.5187899999999993E-2</v>
      </c>
      <c r="DQ104">
        <v>84</v>
      </c>
      <c r="DR104">
        <f t="shared" ca="1" si="68"/>
        <v>0.77658400000000005</v>
      </c>
      <c r="DS104">
        <f t="shared" ca="1" si="69"/>
        <v>0.77420900000000004</v>
      </c>
      <c r="DT104">
        <f t="shared" ca="1" si="70"/>
        <v>250827</v>
      </c>
      <c r="DU104">
        <f t="shared" ca="1" si="71"/>
        <v>497616</v>
      </c>
      <c r="DV104" t="s">
        <v>787</v>
      </c>
      <c r="DW104">
        <v>330.738</v>
      </c>
      <c r="DX104" t="s">
        <v>25</v>
      </c>
      <c r="DY104" t="s">
        <v>36</v>
      </c>
      <c r="DZ104" t="s">
        <v>27</v>
      </c>
      <c r="EA104">
        <v>0.77738700000000005</v>
      </c>
      <c r="EB104" t="s">
        <v>28</v>
      </c>
      <c r="EC104">
        <v>500313</v>
      </c>
      <c r="ED104" t="s">
        <v>29</v>
      </c>
      <c r="EE104">
        <v>8.9943639039999995E-2</v>
      </c>
      <c r="EF104" t="s">
        <v>30</v>
      </c>
      <c r="EG104">
        <v>45000</v>
      </c>
      <c r="EH104" t="s">
        <v>923</v>
      </c>
      <c r="EI104">
        <v>45000</v>
      </c>
      <c r="EJ104" t="s">
        <v>783</v>
      </c>
      <c r="EK104" t="s">
        <v>3405</v>
      </c>
      <c r="EL104" t="s">
        <v>3406</v>
      </c>
      <c r="EM104" t="s">
        <v>3407</v>
      </c>
      <c r="EN104">
        <v>6.7103099999999999E-2</v>
      </c>
      <c r="EO104">
        <v>84</v>
      </c>
      <c r="EP104">
        <f t="shared" ca="1" si="72"/>
        <v>0.77552600000000005</v>
      </c>
      <c r="EQ104">
        <f t="shared" ca="1" si="73"/>
        <v>0.77660600000000002</v>
      </c>
      <c r="ER104">
        <f t="shared" ca="1" si="74"/>
        <v>250728</v>
      </c>
      <c r="ES104">
        <f t="shared" ca="1" si="75"/>
        <v>497665</v>
      </c>
      <c r="ET104" t="s">
        <v>787</v>
      </c>
      <c r="EU104">
        <v>333.55700000000002</v>
      </c>
      <c r="EV104" t="s">
        <v>25</v>
      </c>
      <c r="EW104" t="s">
        <v>36</v>
      </c>
      <c r="EX104" t="s">
        <v>27</v>
      </c>
      <c r="EY104">
        <v>0.77512300000000001</v>
      </c>
      <c r="EZ104" t="s">
        <v>28</v>
      </c>
      <c r="FA104">
        <v>498986</v>
      </c>
      <c r="FB104" t="s">
        <v>29</v>
      </c>
      <c r="FC104">
        <v>0.110223610752</v>
      </c>
      <c r="FD104" t="s">
        <v>30</v>
      </c>
      <c r="FE104">
        <v>55000</v>
      </c>
      <c r="FF104" t="s">
        <v>923</v>
      </c>
      <c r="FG104">
        <v>55000</v>
      </c>
      <c r="FH104" t="s">
        <v>783</v>
      </c>
      <c r="FI104" t="s">
        <v>3989</v>
      </c>
      <c r="FJ104" t="s">
        <v>3990</v>
      </c>
      <c r="FK104" t="s">
        <v>3991</v>
      </c>
      <c r="FL104">
        <v>6.8342200000000006E-2</v>
      </c>
      <c r="FM104">
        <v>84</v>
      </c>
      <c r="FN104">
        <f ca="1">INDIRECT("MeasureCount5000!FW"&amp;ROW(FW104)*4-63)</f>
        <v>0.77967900000000001</v>
      </c>
      <c r="FO104">
        <f ca="1">INDIRECT("MeasureCount5000!FW"&amp;ROW(FW105)*4-66)</f>
        <v>0.77918200000000004</v>
      </c>
      <c r="FP104">
        <f ca="1">INDIRECT("MeasureCount5000!FY"&amp;ROW(FY104)*4-63)</f>
        <v>250281</v>
      </c>
      <c r="FQ104">
        <f ca="1">INDIRECT("MeasureCount5000!FY"&amp;ROW(FY105)*4-66)</f>
        <v>500308</v>
      </c>
      <c r="FR104" t="s">
        <v>787</v>
      </c>
      <c r="FS104">
        <v>390.94400000000002</v>
      </c>
      <c r="FT104" t="s">
        <v>25</v>
      </c>
      <c r="FU104" t="s">
        <v>36</v>
      </c>
      <c r="FV104" t="s">
        <v>27</v>
      </c>
      <c r="FW104">
        <v>0.71502900000000003</v>
      </c>
      <c r="FX104" t="s">
        <v>28</v>
      </c>
      <c r="FY104">
        <v>500310</v>
      </c>
      <c r="FZ104" t="s">
        <v>29</v>
      </c>
      <c r="GA104">
        <v>1.9987617120000001E-3</v>
      </c>
      <c r="GB104" t="s">
        <v>30</v>
      </c>
      <c r="GC104">
        <v>1000</v>
      </c>
      <c r="GD104" t="s">
        <v>923</v>
      </c>
      <c r="GE104">
        <v>1000</v>
      </c>
      <c r="GF104" t="s">
        <v>783</v>
      </c>
      <c r="GG104" t="s">
        <v>5170</v>
      </c>
      <c r="GH104" t="s">
        <v>5171</v>
      </c>
      <c r="GI104" t="s">
        <v>5172</v>
      </c>
      <c r="GJ104">
        <v>8.1087900000000004E-2</v>
      </c>
      <c r="GK104">
        <v>84</v>
      </c>
      <c r="GL104">
        <f ca="1">INDIRECT("MeasureCount5000!GU"&amp;ROW(GU104)*4-63)</f>
        <v>0.75810299999999997</v>
      </c>
      <c r="GM104">
        <f ca="1">INDIRECT("MeasureCount5000!GU"&amp;ROW(GU105)*4-66)</f>
        <v>0.78166599999999997</v>
      </c>
      <c r="GN104">
        <f ca="1">INDIRECT("MeasureCount5000!GW"&amp;ROW(GW104)*4-63)</f>
        <v>252128</v>
      </c>
      <c r="GO104">
        <f ca="1">INDIRECT("MeasureCount5000!GW"&amp;ROW(GW105)*4-66)</f>
        <v>504001</v>
      </c>
      <c r="GP104" t="s">
        <v>787</v>
      </c>
      <c r="GQ104">
        <v>328.39400000000001</v>
      </c>
      <c r="GR104" t="s">
        <v>25</v>
      </c>
      <c r="GS104" t="s">
        <v>36</v>
      </c>
      <c r="GT104" t="s">
        <v>27</v>
      </c>
      <c r="GU104">
        <v>0.77920400000000001</v>
      </c>
      <c r="GV104" t="s">
        <v>28</v>
      </c>
      <c r="GW104">
        <v>501536</v>
      </c>
      <c r="GX104" t="s">
        <v>29</v>
      </c>
      <c r="GY104">
        <v>1.9938753688000001E-2</v>
      </c>
      <c r="GZ104" t="s">
        <v>30</v>
      </c>
      <c r="HA104">
        <v>10000</v>
      </c>
      <c r="HB104" t="s">
        <v>923</v>
      </c>
      <c r="HC104">
        <v>10000</v>
      </c>
      <c r="HD104" t="s">
        <v>783</v>
      </c>
      <c r="HE104" t="s">
        <v>5372</v>
      </c>
      <c r="HF104" t="s">
        <v>5373</v>
      </c>
      <c r="HG104" t="s">
        <v>5374</v>
      </c>
      <c r="HH104">
        <v>6.4243800000000004E-2</v>
      </c>
      <c r="HI104">
        <v>84</v>
      </c>
      <c r="HJ104">
        <f t="shared" ca="1" si="84"/>
        <v>0.77661800000000003</v>
      </c>
      <c r="HK104">
        <f t="shared" ca="1" si="85"/>
        <v>0.77706900000000001</v>
      </c>
      <c r="HL104">
        <f t="shared" ca="1" si="86"/>
        <v>251986</v>
      </c>
      <c r="HM104">
        <f t="shared" ca="1" si="87"/>
        <v>497699</v>
      </c>
      <c r="HN104" t="s">
        <v>787</v>
      </c>
      <c r="HO104">
        <v>331.625</v>
      </c>
      <c r="HP104" t="s">
        <v>25</v>
      </c>
      <c r="HQ104" t="s">
        <v>36</v>
      </c>
      <c r="HR104" t="s">
        <v>27</v>
      </c>
      <c r="HS104">
        <v>0.77721899999999999</v>
      </c>
      <c r="HT104" t="s">
        <v>28</v>
      </c>
      <c r="HU104">
        <v>499189</v>
      </c>
      <c r="HV104" t="s">
        <v>29</v>
      </c>
      <c r="HW104">
        <v>0.13021108287200001</v>
      </c>
      <c r="HX104" t="s">
        <v>30</v>
      </c>
      <c r="HY104">
        <v>65000</v>
      </c>
      <c r="HZ104" t="s">
        <v>923</v>
      </c>
      <c r="IA104">
        <v>65000</v>
      </c>
      <c r="IB104" t="s">
        <v>783</v>
      </c>
      <c r="IC104" t="s">
        <v>5957</v>
      </c>
      <c r="ID104" t="s">
        <v>5958</v>
      </c>
      <c r="IE104" t="s">
        <v>5959</v>
      </c>
      <c r="IF104">
        <v>6.9289400000000001E-2</v>
      </c>
    </row>
    <row r="105" spans="1:240">
      <c r="A105">
        <v>85</v>
      </c>
      <c r="B105">
        <f t="shared" ca="1" si="92"/>
        <v>0.79329499999999997</v>
      </c>
      <c r="C105">
        <f t="shared" ca="1" si="93"/>
        <v>0.756826</v>
      </c>
      <c r="D105">
        <f t="shared" ca="1" si="94"/>
        <v>250283</v>
      </c>
      <c r="E105">
        <f t="shared" ca="1" si="95"/>
        <v>500311</v>
      </c>
      <c r="F105" t="s">
        <v>777</v>
      </c>
      <c r="G105">
        <v>624.63400000000001</v>
      </c>
      <c r="H105" t="s">
        <v>25</v>
      </c>
      <c r="I105" t="s">
        <v>757</v>
      </c>
      <c r="J105" t="s">
        <v>27</v>
      </c>
      <c r="K105">
        <v>0.79325400000000001</v>
      </c>
      <c r="L105" t="s">
        <v>28</v>
      </c>
      <c r="M105">
        <v>254420</v>
      </c>
      <c r="N105" t="s">
        <v>29</v>
      </c>
      <c r="O105">
        <v>1.1791543664999999E-2</v>
      </c>
      <c r="P105" t="s">
        <v>30</v>
      </c>
      <c r="Q105">
        <v>3000</v>
      </c>
      <c r="R105" t="s">
        <v>923</v>
      </c>
      <c r="S105">
        <v>3000</v>
      </c>
      <c r="T105" t="s">
        <v>778</v>
      </c>
      <c r="U105" t="s">
        <v>4579</v>
      </c>
      <c r="V105" t="s">
        <v>4580</v>
      </c>
      <c r="W105" t="s">
        <v>4581</v>
      </c>
      <c r="X105">
        <v>4.5672600000000001E-2</v>
      </c>
      <c r="Y105">
        <f t="shared" si="88"/>
        <v>85</v>
      </c>
      <c r="Z105">
        <f t="shared" ca="1" si="52"/>
        <v>0.77443099999999998</v>
      </c>
      <c r="AA105">
        <f t="shared" ca="1" si="53"/>
        <v>0.77044699999999999</v>
      </c>
      <c r="AB105">
        <f t="shared" ca="1" si="54"/>
        <v>245493</v>
      </c>
      <c r="AC105">
        <f t="shared" ca="1" si="55"/>
        <v>500312</v>
      </c>
      <c r="AD105" t="s">
        <v>777</v>
      </c>
      <c r="AE105">
        <v>642.72400000000005</v>
      </c>
      <c r="AF105" t="s">
        <v>25</v>
      </c>
      <c r="AG105" t="s">
        <v>757</v>
      </c>
      <c r="AH105" t="s">
        <v>27</v>
      </c>
      <c r="AI105">
        <v>0.78459000000000001</v>
      </c>
      <c r="AJ105" t="s">
        <v>28</v>
      </c>
      <c r="AK105">
        <v>252749</v>
      </c>
      <c r="AL105" t="s">
        <v>29</v>
      </c>
      <c r="AM105">
        <v>1.9782473594999999E-2</v>
      </c>
      <c r="AN105" t="s">
        <v>30</v>
      </c>
      <c r="AO105">
        <v>5000</v>
      </c>
      <c r="AP105" t="s">
        <v>923</v>
      </c>
      <c r="AQ105">
        <v>5000</v>
      </c>
      <c r="AR105" t="s">
        <v>778</v>
      </c>
      <c r="AS105" t="s">
        <v>1050</v>
      </c>
      <c r="AT105" t="s">
        <v>1051</v>
      </c>
      <c r="AU105" t="s">
        <v>1052</v>
      </c>
      <c r="AV105">
        <v>6.1717000000000001E-2</v>
      </c>
      <c r="AW105">
        <f t="shared" si="89"/>
        <v>85</v>
      </c>
      <c r="AX105">
        <f t="shared" ca="1" si="56"/>
        <v>0.77849900000000005</v>
      </c>
      <c r="AY105">
        <f t="shared" ca="1" si="57"/>
        <v>0.775142</v>
      </c>
      <c r="AZ105">
        <f t="shared" ca="1" si="58"/>
        <v>250284</v>
      </c>
      <c r="BA105">
        <f t="shared" ca="1" si="59"/>
        <v>498691</v>
      </c>
      <c r="BB105" t="s">
        <v>777</v>
      </c>
      <c r="BC105">
        <v>666.85400000000004</v>
      </c>
      <c r="BD105" t="s">
        <v>25</v>
      </c>
      <c r="BE105" t="s">
        <v>757</v>
      </c>
      <c r="BF105" t="s">
        <v>27</v>
      </c>
      <c r="BG105">
        <v>0.77278899999999995</v>
      </c>
      <c r="BH105" t="s">
        <v>28</v>
      </c>
      <c r="BI105">
        <v>251100</v>
      </c>
      <c r="BJ105" t="s">
        <v>29</v>
      </c>
      <c r="BK105">
        <v>5.9737123245000003E-2</v>
      </c>
      <c r="BL105" t="s">
        <v>30</v>
      </c>
      <c r="BM105">
        <v>15000</v>
      </c>
      <c r="BN105" t="s">
        <v>923</v>
      </c>
      <c r="BO105">
        <v>15000</v>
      </c>
      <c r="BP105" t="s">
        <v>778</v>
      </c>
      <c r="BQ105" t="s">
        <v>1647</v>
      </c>
      <c r="BR105" t="s">
        <v>1648</v>
      </c>
      <c r="BS105" t="s">
        <v>1649</v>
      </c>
      <c r="BT105">
        <v>7.4174699999999996E-2</v>
      </c>
      <c r="BU105">
        <f t="shared" si="90"/>
        <v>85</v>
      </c>
      <c r="BV105">
        <f t="shared" ca="1" si="60"/>
        <v>0.78303500000000004</v>
      </c>
      <c r="BW105">
        <f t="shared" ca="1" si="61"/>
        <v>0.77035699999999996</v>
      </c>
      <c r="BX105">
        <f t="shared" ca="1" si="62"/>
        <v>251264</v>
      </c>
      <c r="BY105">
        <f t="shared" ca="1" si="63"/>
        <v>499339</v>
      </c>
      <c r="BZ105" t="s">
        <v>777</v>
      </c>
      <c r="CA105">
        <v>652.56100000000004</v>
      </c>
      <c r="CB105" t="s">
        <v>25</v>
      </c>
      <c r="CC105" t="s">
        <v>757</v>
      </c>
      <c r="CD105" t="s">
        <v>27</v>
      </c>
      <c r="CE105">
        <v>0.78247999999999995</v>
      </c>
      <c r="CF105" t="s">
        <v>28</v>
      </c>
      <c r="CG105">
        <v>250284</v>
      </c>
      <c r="CH105" t="s">
        <v>29</v>
      </c>
      <c r="CI105">
        <v>9.9886673625000005E-2</v>
      </c>
      <c r="CJ105" t="s">
        <v>30</v>
      </c>
      <c r="CK105">
        <v>25000</v>
      </c>
      <c r="CL105" t="s">
        <v>923</v>
      </c>
      <c r="CM105">
        <v>25000</v>
      </c>
      <c r="CN105" t="s">
        <v>778</v>
      </c>
      <c r="CO105" t="s">
        <v>2227</v>
      </c>
      <c r="CP105" t="s">
        <v>2228</v>
      </c>
      <c r="CQ105" t="s">
        <v>2229</v>
      </c>
      <c r="CR105">
        <v>6.56307E-2</v>
      </c>
      <c r="CS105">
        <f t="shared" si="91"/>
        <v>85</v>
      </c>
      <c r="CT105">
        <f t="shared" ca="1" si="64"/>
        <v>0.77864599999999995</v>
      </c>
      <c r="CU105">
        <f t="shared" ca="1" si="65"/>
        <v>0.77191600000000005</v>
      </c>
      <c r="CV105">
        <f t="shared" ca="1" si="66"/>
        <v>250633</v>
      </c>
      <c r="CW105">
        <f t="shared" ca="1" si="67"/>
        <v>503118</v>
      </c>
      <c r="CX105" t="s">
        <v>777</v>
      </c>
      <c r="CY105">
        <v>661.44899999999996</v>
      </c>
      <c r="CZ105" t="s">
        <v>25</v>
      </c>
      <c r="DA105" t="s">
        <v>757</v>
      </c>
      <c r="DB105" t="s">
        <v>27</v>
      </c>
      <c r="DC105">
        <v>0.77882799999999996</v>
      </c>
      <c r="DD105" t="s">
        <v>28</v>
      </c>
      <c r="DE105">
        <v>249242</v>
      </c>
      <c r="DF105" t="s">
        <v>29</v>
      </c>
      <c r="DG105">
        <v>0.14042602546499999</v>
      </c>
      <c r="DH105" t="s">
        <v>30</v>
      </c>
      <c r="DI105">
        <v>35000</v>
      </c>
      <c r="DJ105" t="s">
        <v>923</v>
      </c>
      <c r="DK105">
        <v>35000</v>
      </c>
      <c r="DL105" t="s">
        <v>778</v>
      </c>
      <c r="DM105" t="s">
        <v>2821</v>
      </c>
      <c r="DN105" t="s">
        <v>2822</v>
      </c>
      <c r="DO105" t="s">
        <v>2823</v>
      </c>
      <c r="DP105">
        <v>8.3783399999999994E-2</v>
      </c>
      <c r="DQ105">
        <v>85</v>
      </c>
      <c r="DR105">
        <f t="shared" ca="1" si="68"/>
        <v>0.77783400000000003</v>
      </c>
      <c r="DS105">
        <f t="shared" ca="1" si="69"/>
        <v>0.77449999999999997</v>
      </c>
      <c r="DT105">
        <f t="shared" ca="1" si="70"/>
        <v>249472</v>
      </c>
      <c r="DU105">
        <f t="shared" ca="1" si="71"/>
        <v>503040</v>
      </c>
      <c r="DV105" t="s">
        <v>777</v>
      </c>
      <c r="DW105">
        <v>652.53899999999999</v>
      </c>
      <c r="DX105" t="s">
        <v>25</v>
      </c>
      <c r="DY105" t="s">
        <v>757</v>
      </c>
      <c r="DZ105" t="s">
        <v>27</v>
      </c>
      <c r="EA105">
        <v>0.78164500000000003</v>
      </c>
      <c r="EB105" t="s">
        <v>28</v>
      </c>
      <c r="EC105">
        <v>250827</v>
      </c>
      <c r="ED105" t="s">
        <v>29</v>
      </c>
      <c r="EE105">
        <v>0.17940617146499999</v>
      </c>
      <c r="EF105" t="s">
        <v>30</v>
      </c>
      <c r="EG105">
        <v>45000</v>
      </c>
      <c r="EH105" t="s">
        <v>923</v>
      </c>
      <c r="EI105">
        <v>45000</v>
      </c>
      <c r="EJ105" t="s">
        <v>778</v>
      </c>
      <c r="EK105" t="s">
        <v>3408</v>
      </c>
      <c r="EL105" t="s">
        <v>3409</v>
      </c>
      <c r="EM105" t="s">
        <v>3410</v>
      </c>
      <c r="EN105">
        <v>7.8251100000000004E-2</v>
      </c>
      <c r="EO105">
        <v>85</v>
      </c>
      <c r="EP105">
        <f t="shared" ca="1" si="72"/>
        <v>0.77448300000000003</v>
      </c>
      <c r="EQ105">
        <f t="shared" ca="1" si="73"/>
        <v>0.77563800000000005</v>
      </c>
      <c r="ER105">
        <f t="shared" ca="1" si="74"/>
        <v>250728</v>
      </c>
      <c r="ES105">
        <f t="shared" ca="1" si="75"/>
        <v>502095</v>
      </c>
      <c r="ET105" t="s">
        <v>777</v>
      </c>
      <c r="EU105">
        <v>657.78300000000002</v>
      </c>
      <c r="EV105" t="s">
        <v>25</v>
      </c>
      <c r="EW105" t="s">
        <v>757</v>
      </c>
      <c r="EX105" t="s">
        <v>27</v>
      </c>
      <c r="EY105">
        <v>0.77902199999999999</v>
      </c>
      <c r="EZ105" t="s">
        <v>28</v>
      </c>
      <c r="FA105">
        <v>250506</v>
      </c>
      <c r="FB105" t="s">
        <v>29</v>
      </c>
      <c r="FC105">
        <v>0.219555721845</v>
      </c>
      <c r="FD105" t="s">
        <v>30</v>
      </c>
      <c r="FE105">
        <v>55000</v>
      </c>
      <c r="FF105" t="s">
        <v>923</v>
      </c>
      <c r="FG105">
        <v>55000</v>
      </c>
      <c r="FH105" t="s">
        <v>778</v>
      </c>
      <c r="FI105" t="s">
        <v>3992</v>
      </c>
      <c r="FJ105" t="s">
        <v>3993</v>
      </c>
      <c r="FK105" t="s">
        <v>3994</v>
      </c>
      <c r="FL105">
        <v>8.2070699999999996E-2</v>
      </c>
      <c r="FM105">
        <v>85</v>
      </c>
      <c r="FN105">
        <f t="shared" ref="FN105:FN114" ca="1" si="96">INDIRECT("MeasureCount5000!FW"&amp;ROW(FW105)*4-63)</f>
        <v>0.81657800000000003</v>
      </c>
      <c r="FO105">
        <f t="shared" ref="FO105:FO114" ca="1" si="97">INDIRECT("MeasureCount5000!FW"&amp;ROW(FW106)*4-66)</f>
        <v>0.77274500000000002</v>
      </c>
      <c r="FP105">
        <f t="shared" ref="FP105:FP114" ca="1" si="98">INDIRECT("MeasureCount5000!FY"&amp;ROW(FY105)*4-63)</f>
        <v>250281</v>
      </c>
      <c r="FQ105">
        <f t="shared" ref="FQ105:FQ114" ca="1" si="99">INDIRECT("MeasureCount5000!FY"&amp;ROW(FY106)*4-66)</f>
        <v>477034</v>
      </c>
      <c r="FR105" t="s">
        <v>777</v>
      </c>
      <c r="FS105">
        <v>580.35</v>
      </c>
      <c r="FT105" t="s">
        <v>25</v>
      </c>
      <c r="FU105" t="s">
        <v>757</v>
      </c>
      <c r="FV105" t="s">
        <v>27</v>
      </c>
      <c r="FW105">
        <v>0.829739</v>
      </c>
      <c r="FX105" t="s">
        <v>28</v>
      </c>
      <c r="FY105">
        <v>250281</v>
      </c>
      <c r="FZ105" t="s">
        <v>29</v>
      </c>
      <c r="GA105">
        <v>3.9955144649999998E-3</v>
      </c>
      <c r="GB105" t="s">
        <v>30</v>
      </c>
      <c r="GC105">
        <v>1000</v>
      </c>
      <c r="GD105" t="s">
        <v>923</v>
      </c>
      <c r="GE105">
        <v>1000</v>
      </c>
      <c r="GF105" t="s">
        <v>778</v>
      </c>
      <c r="GG105" t="s">
        <v>5173</v>
      </c>
      <c r="GH105" t="s">
        <v>5174</v>
      </c>
      <c r="GI105" t="s">
        <v>5175</v>
      </c>
      <c r="GJ105">
        <v>8.6149100000000006E-2</v>
      </c>
      <c r="GK105">
        <v>85</v>
      </c>
      <c r="GL105">
        <f t="shared" ref="GL105:GL117" ca="1" si="100">INDIRECT("MeasureCount5000!GU"&amp;ROW(GU105)*4-63)</f>
        <v>0.77946099999999996</v>
      </c>
      <c r="GM105">
        <f t="shared" ref="GM105:GM117" ca="1" si="101">INDIRECT("MeasureCount5000!GU"&amp;ROW(GU106)*4-66)</f>
        <v>0.77324999999999999</v>
      </c>
      <c r="GN105">
        <f t="shared" ref="GN105:GN117" ca="1" si="102">INDIRECT("MeasureCount5000!GW"&amp;ROW(GW105)*4-63)</f>
        <v>250895</v>
      </c>
      <c r="GO105">
        <f t="shared" ref="GO105:GO117" ca="1" si="103">INDIRECT("MeasureCount5000!GW"&amp;ROW(GW106)*4-66)</f>
        <v>501536</v>
      </c>
      <c r="GP105" t="s">
        <v>777</v>
      </c>
      <c r="GQ105">
        <v>642.46400000000006</v>
      </c>
      <c r="GR105" t="s">
        <v>25</v>
      </c>
      <c r="GS105" t="s">
        <v>757</v>
      </c>
      <c r="GT105" t="s">
        <v>27</v>
      </c>
      <c r="GU105">
        <v>0.78378199999999998</v>
      </c>
      <c r="GV105" t="s">
        <v>28</v>
      </c>
      <c r="GW105">
        <v>253373</v>
      </c>
      <c r="GX105" t="s">
        <v>29</v>
      </c>
      <c r="GY105">
        <v>3.9467447325000002E-2</v>
      </c>
      <c r="GZ105" t="s">
        <v>30</v>
      </c>
      <c r="HA105">
        <v>10000</v>
      </c>
      <c r="HB105" t="s">
        <v>923</v>
      </c>
      <c r="HC105">
        <v>10000</v>
      </c>
      <c r="HD105" t="s">
        <v>778</v>
      </c>
      <c r="HE105" t="s">
        <v>5375</v>
      </c>
      <c r="HF105" t="s">
        <v>5376</v>
      </c>
      <c r="HG105" t="s">
        <v>5377</v>
      </c>
      <c r="HH105">
        <v>6.7901699999999995E-2</v>
      </c>
      <c r="HI105">
        <v>85</v>
      </c>
      <c r="HJ105">
        <f t="shared" ca="1" si="84"/>
        <v>0.77369699999999997</v>
      </c>
      <c r="HK105">
        <f t="shared" ca="1" si="85"/>
        <v>0.77918699999999996</v>
      </c>
      <c r="HL105">
        <f t="shared" ca="1" si="86"/>
        <v>249909</v>
      </c>
      <c r="HM105">
        <f t="shared" ca="1" si="87"/>
        <v>502576</v>
      </c>
      <c r="HN105" t="s">
        <v>777</v>
      </c>
      <c r="HO105">
        <v>662.23299999999995</v>
      </c>
      <c r="HP105" t="s">
        <v>25</v>
      </c>
      <c r="HQ105" t="s">
        <v>757</v>
      </c>
      <c r="HR105" t="s">
        <v>27</v>
      </c>
      <c r="HS105">
        <v>0.77674500000000002</v>
      </c>
      <c r="HT105" t="s">
        <v>28</v>
      </c>
      <c r="HU105">
        <v>250284</v>
      </c>
      <c r="HV105" t="s">
        <v>29</v>
      </c>
      <c r="HW105">
        <v>0.25970527222500001</v>
      </c>
      <c r="HX105" t="s">
        <v>30</v>
      </c>
      <c r="HY105">
        <v>65000</v>
      </c>
      <c r="HZ105" t="s">
        <v>923</v>
      </c>
      <c r="IA105">
        <v>65000</v>
      </c>
      <c r="IB105" t="s">
        <v>778</v>
      </c>
      <c r="IC105" t="s">
        <v>5960</v>
      </c>
      <c r="ID105" t="s">
        <v>5961</v>
      </c>
      <c r="IE105" t="s">
        <v>5962</v>
      </c>
      <c r="IF105">
        <v>8.1590899999999994E-2</v>
      </c>
    </row>
    <row r="106" spans="1:240">
      <c r="A106">
        <v>86</v>
      </c>
      <c r="B106">
        <f t="shared" ca="1" si="92"/>
        <v>0.76497599999999999</v>
      </c>
      <c r="C106">
        <f t="shared" ca="1" si="93"/>
        <v>0.79201200000000005</v>
      </c>
      <c r="D106">
        <f t="shared" ca="1" si="94"/>
        <v>258696</v>
      </c>
      <c r="E106">
        <f t="shared" ca="1" si="95"/>
        <v>500311</v>
      </c>
      <c r="F106" t="s">
        <v>782</v>
      </c>
      <c r="G106">
        <v>322.529</v>
      </c>
      <c r="H106" t="s">
        <v>25</v>
      </c>
      <c r="I106" t="s">
        <v>36</v>
      </c>
      <c r="J106" t="s">
        <v>27</v>
      </c>
      <c r="K106">
        <v>0.787219</v>
      </c>
      <c r="L106" t="s">
        <v>28</v>
      </c>
      <c r="M106">
        <v>500312</v>
      </c>
      <c r="N106" t="s">
        <v>29</v>
      </c>
      <c r="O106">
        <v>5.9962601360000001E-3</v>
      </c>
      <c r="P106" t="s">
        <v>30</v>
      </c>
      <c r="Q106">
        <v>3000</v>
      </c>
      <c r="R106" t="s">
        <v>923</v>
      </c>
      <c r="S106">
        <v>3000</v>
      </c>
      <c r="T106" t="s">
        <v>783</v>
      </c>
      <c r="U106" t="s">
        <v>4582</v>
      </c>
      <c r="V106" t="s">
        <v>4583</v>
      </c>
      <c r="W106" t="s">
        <v>4584</v>
      </c>
      <c r="X106">
        <v>5.7766199999999997E-2</v>
      </c>
      <c r="Y106">
        <f t="shared" si="88"/>
        <v>86</v>
      </c>
      <c r="Z106">
        <f t="shared" ca="1" si="52"/>
        <v>0.76059500000000002</v>
      </c>
      <c r="AA106">
        <f t="shared" ca="1" si="53"/>
        <v>0.784798</v>
      </c>
      <c r="AB106">
        <f t="shared" ca="1" si="54"/>
        <v>252749</v>
      </c>
      <c r="AC106">
        <f t="shared" ca="1" si="55"/>
        <v>495478</v>
      </c>
      <c r="AD106" t="s">
        <v>782</v>
      </c>
      <c r="AE106">
        <v>317.79300000000001</v>
      </c>
      <c r="AF106" t="s">
        <v>25</v>
      </c>
      <c r="AG106" t="s">
        <v>36</v>
      </c>
      <c r="AH106" t="s">
        <v>27</v>
      </c>
      <c r="AI106">
        <v>0.79306200000000004</v>
      </c>
      <c r="AJ106" t="s">
        <v>28</v>
      </c>
      <c r="AK106">
        <v>500312</v>
      </c>
      <c r="AL106" t="s">
        <v>29</v>
      </c>
      <c r="AM106">
        <v>9.99375456E-3</v>
      </c>
      <c r="AN106" t="s">
        <v>30</v>
      </c>
      <c r="AO106">
        <v>5000</v>
      </c>
      <c r="AP106" t="s">
        <v>923</v>
      </c>
      <c r="AQ106">
        <v>5000</v>
      </c>
      <c r="AR106" t="s">
        <v>783</v>
      </c>
      <c r="AS106" t="s">
        <v>1053</v>
      </c>
      <c r="AT106" t="s">
        <v>1054</v>
      </c>
      <c r="AU106" t="s">
        <v>1055</v>
      </c>
      <c r="AV106">
        <v>5.7962E-2</v>
      </c>
      <c r="AW106">
        <f t="shared" si="89"/>
        <v>86</v>
      </c>
      <c r="AX106">
        <f t="shared" ca="1" si="56"/>
        <v>0.76102400000000003</v>
      </c>
      <c r="AY106">
        <f t="shared" ca="1" si="57"/>
        <v>0.778285</v>
      </c>
      <c r="AZ106">
        <f t="shared" ca="1" si="58"/>
        <v>250284</v>
      </c>
      <c r="BA106">
        <f t="shared" ca="1" si="59"/>
        <v>505243</v>
      </c>
      <c r="BB106" t="s">
        <v>782</v>
      </c>
      <c r="BC106">
        <v>333.80200000000002</v>
      </c>
      <c r="BD106" t="s">
        <v>25</v>
      </c>
      <c r="BE106" t="s">
        <v>36</v>
      </c>
      <c r="BF106" t="s">
        <v>27</v>
      </c>
      <c r="BG106">
        <v>0.77381100000000003</v>
      </c>
      <c r="BH106" t="s">
        <v>28</v>
      </c>
      <c r="BI106">
        <v>500313</v>
      </c>
      <c r="BJ106" t="s">
        <v>29</v>
      </c>
      <c r="BK106">
        <v>2.9981239680000001E-2</v>
      </c>
      <c r="BL106" t="s">
        <v>30</v>
      </c>
      <c r="BM106">
        <v>15000</v>
      </c>
      <c r="BN106" t="s">
        <v>923</v>
      </c>
      <c r="BO106">
        <v>15000</v>
      </c>
      <c r="BP106" t="s">
        <v>783</v>
      </c>
      <c r="BQ106" t="s">
        <v>1650</v>
      </c>
      <c r="BR106" t="s">
        <v>1651</v>
      </c>
      <c r="BS106" t="s">
        <v>1652</v>
      </c>
      <c r="BT106">
        <v>8.0053700000000005E-2</v>
      </c>
      <c r="BU106">
        <f t="shared" si="90"/>
        <v>86</v>
      </c>
      <c r="BV106">
        <f t="shared" ca="1" si="60"/>
        <v>0.77256499999999995</v>
      </c>
      <c r="BW106">
        <f t="shared" ca="1" si="61"/>
        <v>0.77634599999999998</v>
      </c>
      <c r="BX106">
        <f t="shared" ca="1" si="62"/>
        <v>255264</v>
      </c>
      <c r="BY106">
        <f t="shared" ca="1" si="63"/>
        <v>497401</v>
      </c>
      <c r="BZ106" t="s">
        <v>782</v>
      </c>
      <c r="CA106">
        <v>330.89600000000002</v>
      </c>
      <c r="CB106" t="s">
        <v>25</v>
      </c>
      <c r="CC106" t="s">
        <v>36</v>
      </c>
      <c r="CD106" t="s">
        <v>27</v>
      </c>
      <c r="CE106">
        <v>0.77644199999999997</v>
      </c>
      <c r="CF106" t="s">
        <v>28</v>
      </c>
      <c r="CG106">
        <v>501291</v>
      </c>
      <c r="CH106" t="s">
        <v>29</v>
      </c>
      <c r="CI106">
        <v>4.9871198935999998E-2</v>
      </c>
      <c r="CJ106" t="s">
        <v>30</v>
      </c>
      <c r="CK106">
        <v>25000</v>
      </c>
      <c r="CL106" t="s">
        <v>923</v>
      </c>
      <c r="CM106">
        <v>25000</v>
      </c>
      <c r="CN106" t="s">
        <v>783</v>
      </c>
      <c r="CO106" t="s">
        <v>2230</v>
      </c>
      <c r="CP106" t="s">
        <v>2231</v>
      </c>
      <c r="CQ106" t="s">
        <v>2232</v>
      </c>
      <c r="CR106">
        <v>7.6299199999999998E-2</v>
      </c>
      <c r="CS106">
        <f t="shared" si="91"/>
        <v>86</v>
      </c>
      <c r="CT106">
        <f t="shared" ca="1" si="64"/>
        <v>0.77149100000000004</v>
      </c>
      <c r="CU106">
        <f t="shared" ca="1" si="65"/>
        <v>0.77499200000000001</v>
      </c>
      <c r="CV106">
        <f t="shared" ca="1" si="66"/>
        <v>252394</v>
      </c>
      <c r="CW106">
        <f t="shared" ca="1" si="67"/>
        <v>498230</v>
      </c>
      <c r="CX106" t="s">
        <v>782</v>
      </c>
      <c r="CY106">
        <v>332.89499999999998</v>
      </c>
      <c r="CZ106" t="s">
        <v>25</v>
      </c>
      <c r="DA106" t="s">
        <v>36</v>
      </c>
      <c r="DB106" t="s">
        <v>27</v>
      </c>
      <c r="DC106">
        <v>0.77378400000000003</v>
      </c>
      <c r="DD106" t="s">
        <v>28</v>
      </c>
      <c r="DE106">
        <v>501712</v>
      </c>
      <c r="DF106" t="s">
        <v>29</v>
      </c>
      <c r="DG106">
        <v>6.9761171191999996E-2</v>
      </c>
      <c r="DH106" t="s">
        <v>30</v>
      </c>
      <c r="DI106">
        <v>35000</v>
      </c>
      <c r="DJ106" t="s">
        <v>923</v>
      </c>
      <c r="DK106">
        <v>35000</v>
      </c>
      <c r="DL106" t="s">
        <v>783</v>
      </c>
      <c r="DM106" t="s">
        <v>2824</v>
      </c>
      <c r="DN106" t="s">
        <v>2825</v>
      </c>
      <c r="DO106" t="s">
        <v>2826</v>
      </c>
      <c r="DP106">
        <v>7.6497399999999993E-2</v>
      </c>
      <c r="DQ106">
        <v>86</v>
      </c>
      <c r="DR106">
        <f t="shared" ca="1" si="68"/>
        <v>0.77307800000000004</v>
      </c>
      <c r="DS106">
        <f t="shared" ca="1" si="69"/>
        <v>0.77497700000000003</v>
      </c>
      <c r="DT106">
        <f t="shared" ca="1" si="70"/>
        <v>252197</v>
      </c>
      <c r="DU106">
        <f t="shared" ca="1" si="71"/>
        <v>499231</v>
      </c>
      <c r="DV106" t="s">
        <v>782</v>
      </c>
      <c r="DW106">
        <v>332.96800000000002</v>
      </c>
      <c r="DX106" t="s">
        <v>25</v>
      </c>
      <c r="DY106" t="s">
        <v>36</v>
      </c>
      <c r="DZ106" t="s">
        <v>27</v>
      </c>
      <c r="EA106">
        <v>0.77393800000000001</v>
      </c>
      <c r="EB106" t="s">
        <v>28</v>
      </c>
      <c r="EC106">
        <v>501400</v>
      </c>
      <c r="ED106" t="s">
        <v>29</v>
      </c>
      <c r="EE106">
        <v>8.9748643311999998E-2</v>
      </c>
      <c r="EF106" t="s">
        <v>30</v>
      </c>
      <c r="EG106">
        <v>45000</v>
      </c>
      <c r="EH106" t="s">
        <v>923</v>
      </c>
      <c r="EI106">
        <v>45000</v>
      </c>
      <c r="EJ106" t="s">
        <v>783</v>
      </c>
      <c r="EK106" t="s">
        <v>3411</v>
      </c>
      <c r="EL106" t="s">
        <v>3412</v>
      </c>
      <c r="EM106" t="s">
        <v>3413</v>
      </c>
      <c r="EN106">
        <v>7.3388800000000004E-2</v>
      </c>
      <c r="EO106">
        <v>86</v>
      </c>
      <c r="EP106">
        <f t="shared" ca="1" si="72"/>
        <v>0.77594300000000005</v>
      </c>
      <c r="EQ106">
        <f t="shared" ca="1" si="73"/>
        <v>0.775756</v>
      </c>
      <c r="ER106">
        <f t="shared" ca="1" si="74"/>
        <v>252750</v>
      </c>
      <c r="ES106">
        <f t="shared" ca="1" si="75"/>
        <v>498545</v>
      </c>
      <c r="ET106" t="s">
        <v>782</v>
      </c>
      <c r="EU106">
        <v>332.709</v>
      </c>
      <c r="EV106" t="s">
        <v>25</v>
      </c>
      <c r="EW106" t="s">
        <v>36</v>
      </c>
      <c r="EX106" t="s">
        <v>27</v>
      </c>
      <c r="EY106">
        <v>0.77404799999999996</v>
      </c>
      <c r="EZ106" t="s">
        <v>28</v>
      </c>
      <c r="FA106">
        <v>501648</v>
      </c>
      <c r="FB106" t="s">
        <v>29</v>
      </c>
      <c r="FC106">
        <v>0.109638615568</v>
      </c>
      <c r="FD106" t="s">
        <v>30</v>
      </c>
      <c r="FE106">
        <v>55000</v>
      </c>
      <c r="FF106" t="s">
        <v>923</v>
      </c>
      <c r="FG106">
        <v>55000</v>
      </c>
      <c r="FH106" t="s">
        <v>783</v>
      </c>
      <c r="FI106" t="s">
        <v>3995</v>
      </c>
      <c r="FJ106" t="s">
        <v>3996</v>
      </c>
      <c r="FK106" t="s">
        <v>3997</v>
      </c>
      <c r="FL106">
        <v>7.0371100000000006E-2</v>
      </c>
      <c r="FM106">
        <v>86</v>
      </c>
      <c r="FN106">
        <f t="shared" ca="1" si="96"/>
        <v>0.79381100000000004</v>
      </c>
      <c r="FO106">
        <f t="shared" ca="1" si="97"/>
        <v>0.78256700000000001</v>
      </c>
      <c r="FP106">
        <f t="shared" ca="1" si="98"/>
        <v>250281</v>
      </c>
      <c r="FQ106">
        <f t="shared" ca="1" si="99"/>
        <v>500310</v>
      </c>
      <c r="FR106" t="s">
        <v>782</v>
      </c>
      <c r="FS106">
        <v>295.32</v>
      </c>
      <c r="FT106" t="s">
        <v>25</v>
      </c>
      <c r="FU106" t="s">
        <v>36</v>
      </c>
      <c r="FV106" t="s">
        <v>27</v>
      </c>
      <c r="FW106">
        <v>0.82268699999999995</v>
      </c>
      <c r="FX106" t="s">
        <v>28</v>
      </c>
      <c r="FY106">
        <v>500309</v>
      </c>
      <c r="FZ106" t="s">
        <v>29</v>
      </c>
      <c r="GA106">
        <v>1.9987657120000002E-3</v>
      </c>
      <c r="GB106" t="s">
        <v>30</v>
      </c>
      <c r="GC106">
        <v>1000</v>
      </c>
      <c r="GD106" t="s">
        <v>923</v>
      </c>
      <c r="GE106">
        <v>1000</v>
      </c>
      <c r="GF106" t="s">
        <v>783</v>
      </c>
      <c r="GG106" t="s">
        <v>5176</v>
      </c>
      <c r="GH106" t="s">
        <v>5177</v>
      </c>
      <c r="GI106" t="s">
        <v>5178</v>
      </c>
      <c r="GJ106">
        <v>1.8434599999999999E-2</v>
      </c>
      <c r="GK106">
        <v>86</v>
      </c>
      <c r="GL106">
        <f t="shared" ca="1" si="100"/>
        <v>0.77251800000000004</v>
      </c>
      <c r="GM106">
        <f t="shared" ca="1" si="101"/>
        <v>0.79104399999999997</v>
      </c>
      <c r="GN106">
        <f t="shared" ca="1" si="102"/>
        <v>247268</v>
      </c>
      <c r="GO106">
        <f t="shared" ca="1" si="103"/>
        <v>501536</v>
      </c>
      <c r="GP106" t="s">
        <v>782</v>
      </c>
      <c r="GQ106">
        <v>337.82900000000001</v>
      </c>
      <c r="GR106" t="s">
        <v>25</v>
      </c>
      <c r="GS106" t="s">
        <v>36</v>
      </c>
      <c r="GT106" t="s">
        <v>27</v>
      </c>
      <c r="GU106">
        <v>0.77012199999999997</v>
      </c>
      <c r="GV106" t="s">
        <v>28</v>
      </c>
      <c r="GW106">
        <v>499095</v>
      </c>
      <c r="GX106" t="s">
        <v>29</v>
      </c>
      <c r="GY106">
        <v>2.0036253552000002E-2</v>
      </c>
      <c r="GZ106" t="s">
        <v>30</v>
      </c>
      <c r="HA106">
        <v>10000</v>
      </c>
      <c r="HB106" t="s">
        <v>923</v>
      </c>
      <c r="HC106">
        <v>10000</v>
      </c>
      <c r="HD106" t="s">
        <v>783</v>
      </c>
      <c r="HE106" t="s">
        <v>5378</v>
      </c>
      <c r="HF106" t="s">
        <v>5379</v>
      </c>
      <c r="HG106" t="s">
        <v>5380</v>
      </c>
      <c r="HH106">
        <v>8.1426100000000001E-2</v>
      </c>
      <c r="HI106">
        <v>86</v>
      </c>
      <c r="HJ106">
        <f t="shared" ca="1" si="84"/>
        <v>0.77429199999999998</v>
      </c>
      <c r="HK106">
        <f t="shared" ca="1" si="85"/>
        <v>0.77579299999999995</v>
      </c>
      <c r="HL106">
        <f t="shared" ca="1" si="86"/>
        <v>251605</v>
      </c>
      <c r="HM106">
        <f t="shared" ca="1" si="87"/>
        <v>498816</v>
      </c>
      <c r="HN106" t="s">
        <v>782</v>
      </c>
      <c r="HO106">
        <v>333.53500000000003</v>
      </c>
      <c r="HP106" t="s">
        <v>25</v>
      </c>
      <c r="HQ106" t="s">
        <v>36</v>
      </c>
      <c r="HR106" t="s">
        <v>27</v>
      </c>
      <c r="HS106">
        <v>0.77324800000000005</v>
      </c>
      <c r="HT106" t="s">
        <v>28</v>
      </c>
      <c r="HU106">
        <v>501442</v>
      </c>
      <c r="HV106" t="s">
        <v>29</v>
      </c>
      <c r="HW106">
        <v>0.12962608768799999</v>
      </c>
      <c r="HX106" t="s">
        <v>30</v>
      </c>
      <c r="HY106">
        <v>65000</v>
      </c>
      <c r="HZ106" t="s">
        <v>923</v>
      </c>
      <c r="IA106">
        <v>65000</v>
      </c>
      <c r="IB106" t="s">
        <v>783</v>
      </c>
      <c r="IC106" t="s">
        <v>5963</v>
      </c>
      <c r="ID106" t="s">
        <v>5964</v>
      </c>
      <c r="IE106" t="s">
        <v>5965</v>
      </c>
      <c r="IF106">
        <v>7.2165499999999994E-2</v>
      </c>
    </row>
    <row r="107" spans="1:240">
      <c r="A107">
        <v>87</v>
      </c>
      <c r="B107">
        <f t="shared" ca="1" si="92"/>
        <v>0.79334300000000002</v>
      </c>
      <c r="C107">
        <f t="shared" ca="1" si="93"/>
        <v>0.77798400000000001</v>
      </c>
      <c r="D107">
        <f t="shared" ca="1" si="94"/>
        <v>246278</v>
      </c>
      <c r="E107">
        <f t="shared" ca="1" si="95"/>
        <v>500311</v>
      </c>
      <c r="F107" t="s">
        <v>787</v>
      </c>
      <c r="G107">
        <v>624.63400000000001</v>
      </c>
      <c r="H107" t="s">
        <v>25</v>
      </c>
      <c r="I107" t="s">
        <v>757</v>
      </c>
      <c r="J107" t="s">
        <v>27</v>
      </c>
      <c r="K107">
        <v>0.79325400000000001</v>
      </c>
      <c r="L107" t="s">
        <v>28</v>
      </c>
      <c r="M107">
        <v>254420</v>
      </c>
      <c r="N107" t="s">
        <v>29</v>
      </c>
      <c r="O107">
        <v>1.1791543664999999E-2</v>
      </c>
      <c r="P107" t="s">
        <v>30</v>
      </c>
      <c r="Q107">
        <v>3000</v>
      </c>
      <c r="R107" t="s">
        <v>923</v>
      </c>
      <c r="S107">
        <v>3000</v>
      </c>
      <c r="T107" t="s">
        <v>788</v>
      </c>
      <c r="U107" t="s">
        <v>4579</v>
      </c>
      <c r="V107" t="s">
        <v>4580</v>
      </c>
      <c r="W107" t="s">
        <v>4581</v>
      </c>
      <c r="X107">
        <v>4.5672600000000001E-2</v>
      </c>
      <c r="Y107">
        <f t="shared" si="88"/>
        <v>87</v>
      </c>
      <c r="Z107">
        <f t="shared" ca="1" si="52"/>
        <v>0.78172600000000003</v>
      </c>
      <c r="AA107">
        <f t="shared" ca="1" si="53"/>
        <v>0.75962200000000002</v>
      </c>
      <c r="AB107">
        <f t="shared" ca="1" si="54"/>
        <v>252749</v>
      </c>
      <c r="AC107">
        <f t="shared" ca="1" si="55"/>
        <v>505241</v>
      </c>
      <c r="AD107" t="s">
        <v>787</v>
      </c>
      <c r="AE107">
        <v>642.72400000000005</v>
      </c>
      <c r="AF107" t="s">
        <v>25</v>
      </c>
      <c r="AG107" t="s">
        <v>757</v>
      </c>
      <c r="AH107" t="s">
        <v>27</v>
      </c>
      <c r="AI107">
        <v>0.78459000000000001</v>
      </c>
      <c r="AJ107" t="s">
        <v>28</v>
      </c>
      <c r="AK107">
        <v>252749</v>
      </c>
      <c r="AL107" t="s">
        <v>29</v>
      </c>
      <c r="AM107">
        <v>1.9782473594999999E-2</v>
      </c>
      <c r="AN107" t="s">
        <v>30</v>
      </c>
      <c r="AO107">
        <v>5000</v>
      </c>
      <c r="AP107" t="s">
        <v>923</v>
      </c>
      <c r="AQ107">
        <v>5000</v>
      </c>
      <c r="AR107" t="s">
        <v>788</v>
      </c>
      <c r="AS107" t="s">
        <v>1050</v>
      </c>
      <c r="AT107" t="s">
        <v>1051</v>
      </c>
      <c r="AU107" t="s">
        <v>1052</v>
      </c>
      <c r="AV107">
        <v>6.1717000000000001E-2</v>
      </c>
      <c r="AW107">
        <f t="shared" si="89"/>
        <v>87</v>
      </c>
      <c r="AX107">
        <f t="shared" ca="1" si="56"/>
        <v>0.78444499999999995</v>
      </c>
      <c r="AY107">
        <f t="shared" ca="1" si="57"/>
        <v>0.77166299999999999</v>
      </c>
      <c r="AZ107">
        <f t="shared" ca="1" si="58"/>
        <v>253582</v>
      </c>
      <c r="BA107">
        <f t="shared" ca="1" si="59"/>
        <v>503588</v>
      </c>
      <c r="BB107" t="s">
        <v>787</v>
      </c>
      <c r="BC107">
        <v>666.85400000000004</v>
      </c>
      <c r="BD107" t="s">
        <v>25</v>
      </c>
      <c r="BE107" t="s">
        <v>757</v>
      </c>
      <c r="BF107" t="s">
        <v>27</v>
      </c>
      <c r="BG107">
        <v>0.77278899999999995</v>
      </c>
      <c r="BH107" t="s">
        <v>28</v>
      </c>
      <c r="BI107">
        <v>251100</v>
      </c>
      <c r="BJ107" t="s">
        <v>29</v>
      </c>
      <c r="BK107">
        <v>5.9737123245000003E-2</v>
      </c>
      <c r="BL107" t="s">
        <v>30</v>
      </c>
      <c r="BM107">
        <v>15000</v>
      </c>
      <c r="BN107" t="s">
        <v>923</v>
      </c>
      <c r="BO107">
        <v>15000</v>
      </c>
      <c r="BP107" t="s">
        <v>788</v>
      </c>
      <c r="BQ107" t="s">
        <v>1647</v>
      </c>
      <c r="BR107" t="s">
        <v>1648</v>
      </c>
      <c r="BS107" t="s">
        <v>1649</v>
      </c>
      <c r="BT107">
        <v>7.4174699999999996E-2</v>
      </c>
      <c r="BU107">
        <f t="shared" si="90"/>
        <v>87</v>
      </c>
      <c r="BV107">
        <f t="shared" ca="1" si="60"/>
        <v>0.77785400000000005</v>
      </c>
      <c r="BW107">
        <f t="shared" ca="1" si="61"/>
        <v>0.77226099999999998</v>
      </c>
      <c r="BX107">
        <f t="shared" ca="1" si="62"/>
        <v>248827</v>
      </c>
      <c r="BY107">
        <f t="shared" ca="1" si="63"/>
        <v>499339</v>
      </c>
      <c r="BZ107" t="s">
        <v>787</v>
      </c>
      <c r="CA107">
        <v>652.56100000000004</v>
      </c>
      <c r="CB107" t="s">
        <v>25</v>
      </c>
      <c r="CC107" t="s">
        <v>757</v>
      </c>
      <c r="CD107" t="s">
        <v>27</v>
      </c>
      <c r="CE107">
        <v>0.78247999999999995</v>
      </c>
      <c r="CF107" t="s">
        <v>28</v>
      </c>
      <c r="CG107">
        <v>250284</v>
      </c>
      <c r="CH107" t="s">
        <v>29</v>
      </c>
      <c r="CI107">
        <v>9.9886673625000005E-2</v>
      </c>
      <c r="CJ107" t="s">
        <v>30</v>
      </c>
      <c r="CK107">
        <v>25000</v>
      </c>
      <c r="CL107" t="s">
        <v>923</v>
      </c>
      <c r="CM107">
        <v>25000</v>
      </c>
      <c r="CN107" t="s">
        <v>788</v>
      </c>
      <c r="CO107" t="s">
        <v>2227</v>
      </c>
      <c r="CP107" t="s">
        <v>2228</v>
      </c>
      <c r="CQ107" t="s">
        <v>2229</v>
      </c>
      <c r="CR107">
        <v>6.56307E-2</v>
      </c>
      <c r="CS107">
        <f t="shared" si="91"/>
        <v>87</v>
      </c>
      <c r="CT107">
        <f t="shared" ca="1" si="64"/>
        <v>0.77511399999999997</v>
      </c>
      <c r="CU107">
        <f t="shared" ca="1" si="65"/>
        <v>0.76931400000000005</v>
      </c>
      <c r="CV107">
        <f t="shared" ca="1" si="66"/>
        <v>249588</v>
      </c>
      <c r="CW107">
        <f t="shared" ca="1" si="67"/>
        <v>496851</v>
      </c>
      <c r="CX107" t="s">
        <v>787</v>
      </c>
      <c r="CY107">
        <v>661.44899999999996</v>
      </c>
      <c r="CZ107" t="s">
        <v>25</v>
      </c>
      <c r="DA107" t="s">
        <v>757</v>
      </c>
      <c r="DB107" t="s">
        <v>27</v>
      </c>
      <c r="DC107">
        <v>0.77882799999999996</v>
      </c>
      <c r="DD107" t="s">
        <v>28</v>
      </c>
      <c r="DE107">
        <v>249242</v>
      </c>
      <c r="DF107" t="s">
        <v>29</v>
      </c>
      <c r="DG107">
        <v>0.14042602546499999</v>
      </c>
      <c r="DH107" t="s">
        <v>30</v>
      </c>
      <c r="DI107">
        <v>35000</v>
      </c>
      <c r="DJ107" t="s">
        <v>923</v>
      </c>
      <c r="DK107">
        <v>35000</v>
      </c>
      <c r="DL107" t="s">
        <v>788</v>
      </c>
      <c r="DM107" t="s">
        <v>2821</v>
      </c>
      <c r="DN107" t="s">
        <v>2822</v>
      </c>
      <c r="DO107" t="s">
        <v>2823</v>
      </c>
      <c r="DP107">
        <v>8.3783399999999994E-2</v>
      </c>
      <c r="DQ107">
        <v>87</v>
      </c>
      <c r="DR107">
        <f t="shared" ca="1" si="68"/>
        <v>0.77130100000000001</v>
      </c>
      <c r="DS107">
        <f t="shared" ca="1" si="69"/>
        <v>0.77319499999999997</v>
      </c>
      <c r="DT107">
        <f t="shared" ca="1" si="70"/>
        <v>250284</v>
      </c>
      <c r="DU107">
        <f t="shared" ca="1" si="71"/>
        <v>498153</v>
      </c>
      <c r="DV107" t="s">
        <v>787</v>
      </c>
      <c r="DW107">
        <v>652.53899999999999</v>
      </c>
      <c r="DX107" t="s">
        <v>25</v>
      </c>
      <c r="DY107" t="s">
        <v>757</v>
      </c>
      <c r="DZ107" t="s">
        <v>27</v>
      </c>
      <c r="EA107">
        <v>0.78164500000000003</v>
      </c>
      <c r="EB107" t="s">
        <v>28</v>
      </c>
      <c r="EC107">
        <v>250827</v>
      </c>
      <c r="ED107" t="s">
        <v>29</v>
      </c>
      <c r="EE107">
        <v>0.17940617146499999</v>
      </c>
      <c r="EF107" t="s">
        <v>30</v>
      </c>
      <c r="EG107">
        <v>45000</v>
      </c>
      <c r="EH107" t="s">
        <v>923</v>
      </c>
      <c r="EI107">
        <v>45000</v>
      </c>
      <c r="EJ107" t="s">
        <v>788</v>
      </c>
      <c r="EK107" t="s">
        <v>3408</v>
      </c>
      <c r="EL107" t="s">
        <v>3409</v>
      </c>
      <c r="EM107" t="s">
        <v>3410</v>
      </c>
      <c r="EN107">
        <v>7.8251100000000004E-2</v>
      </c>
      <c r="EO107">
        <v>87</v>
      </c>
      <c r="EP107">
        <f t="shared" ca="1" si="72"/>
        <v>0.77422500000000005</v>
      </c>
      <c r="EQ107">
        <f t="shared" ca="1" si="73"/>
        <v>0.77632100000000004</v>
      </c>
      <c r="ER107">
        <f t="shared" ca="1" si="74"/>
        <v>250284</v>
      </c>
      <c r="ES107">
        <f t="shared" ca="1" si="75"/>
        <v>498545</v>
      </c>
      <c r="ET107" t="s">
        <v>787</v>
      </c>
      <c r="EU107">
        <v>657.78300000000002</v>
      </c>
      <c r="EV107" t="s">
        <v>25</v>
      </c>
      <c r="EW107" t="s">
        <v>757</v>
      </c>
      <c r="EX107" t="s">
        <v>27</v>
      </c>
      <c r="EY107">
        <v>0.77902199999999999</v>
      </c>
      <c r="EZ107" t="s">
        <v>28</v>
      </c>
      <c r="FA107">
        <v>250506</v>
      </c>
      <c r="FB107" t="s">
        <v>29</v>
      </c>
      <c r="FC107">
        <v>0.219555721845</v>
      </c>
      <c r="FD107" t="s">
        <v>30</v>
      </c>
      <c r="FE107">
        <v>55000</v>
      </c>
      <c r="FF107" t="s">
        <v>923</v>
      </c>
      <c r="FG107">
        <v>55000</v>
      </c>
      <c r="FH107" t="s">
        <v>788</v>
      </c>
      <c r="FI107" t="s">
        <v>3992</v>
      </c>
      <c r="FJ107" t="s">
        <v>3993</v>
      </c>
      <c r="FK107" t="s">
        <v>3994</v>
      </c>
      <c r="FL107">
        <v>8.2070699999999996E-2</v>
      </c>
      <c r="FM107">
        <v>87</v>
      </c>
      <c r="FN107">
        <f t="shared" ca="1" si="96"/>
        <v>0.77228799999999997</v>
      </c>
      <c r="FO107">
        <f t="shared" ca="1" si="97"/>
        <v>0.77692600000000001</v>
      </c>
      <c r="FP107">
        <f t="shared" ca="1" si="98"/>
        <v>238640</v>
      </c>
      <c r="FQ107">
        <f t="shared" ca="1" si="99"/>
        <v>525966</v>
      </c>
      <c r="FR107" t="s">
        <v>787</v>
      </c>
      <c r="FS107">
        <v>580.35</v>
      </c>
      <c r="FT107" t="s">
        <v>25</v>
      </c>
      <c r="FU107" t="s">
        <v>757</v>
      </c>
      <c r="FV107" t="s">
        <v>27</v>
      </c>
      <c r="FW107">
        <v>0.829739</v>
      </c>
      <c r="FX107" t="s">
        <v>28</v>
      </c>
      <c r="FY107">
        <v>250281</v>
      </c>
      <c r="FZ107" t="s">
        <v>29</v>
      </c>
      <c r="GA107">
        <v>3.9955144649999998E-3</v>
      </c>
      <c r="GB107" t="s">
        <v>30</v>
      </c>
      <c r="GC107">
        <v>1000</v>
      </c>
      <c r="GD107" t="s">
        <v>923</v>
      </c>
      <c r="GE107">
        <v>1000</v>
      </c>
      <c r="GF107" t="s">
        <v>788</v>
      </c>
      <c r="GG107" t="s">
        <v>5173</v>
      </c>
      <c r="GH107" t="s">
        <v>5174</v>
      </c>
      <c r="GI107" t="s">
        <v>5175</v>
      </c>
      <c r="GJ107">
        <v>8.6149100000000006E-2</v>
      </c>
      <c r="GK107">
        <v>87</v>
      </c>
      <c r="GL107">
        <f t="shared" ca="1" si="100"/>
        <v>0.76984399999999997</v>
      </c>
      <c r="GM107">
        <f t="shared" ca="1" si="101"/>
        <v>0.80266800000000005</v>
      </c>
      <c r="GN107">
        <f t="shared" ca="1" si="102"/>
        <v>250895</v>
      </c>
      <c r="GO107">
        <f t="shared" ca="1" si="103"/>
        <v>499096</v>
      </c>
      <c r="GP107" t="s">
        <v>787</v>
      </c>
      <c r="GQ107">
        <v>642.46400000000006</v>
      </c>
      <c r="GR107" t="s">
        <v>25</v>
      </c>
      <c r="GS107" t="s">
        <v>757</v>
      </c>
      <c r="GT107" t="s">
        <v>27</v>
      </c>
      <c r="GU107">
        <v>0.78378199999999998</v>
      </c>
      <c r="GV107" t="s">
        <v>28</v>
      </c>
      <c r="GW107">
        <v>253373</v>
      </c>
      <c r="GX107" t="s">
        <v>29</v>
      </c>
      <c r="GY107">
        <v>3.9467447325000002E-2</v>
      </c>
      <c r="GZ107" t="s">
        <v>30</v>
      </c>
      <c r="HA107">
        <v>10000</v>
      </c>
      <c r="HB107" t="s">
        <v>923</v>
      </c>
      <c r="HC107">
        <v>10000</v>
      </c>
      <c r="HD107" t="s">
        <v>788</v>
      </c>
      <c r="HE107" t="s">
        <v>5375</v>
      </c>
      <c r="HF107" t="s">
        <v>5376</v>
      </c>
      <c r="HG107" t="s">
        <v>5377</v>
      </c>
      <c r="HH107">
        <v>6.7901699999999995E-2</v>
      </c>
      <c r="HI107">
        <v>87</v>
      </c>
      <c r="HJ107">
        <f t="shared" ca="1" si="84"/>
        <v>0.774455</v>
      </c>
      <c r="HK107">
        <f t="shared" ca="1" si="85"/>
        <v>0.77381699999999998</v>
      </c>
      <c r="HL107">
        <f t="shared" ca="1" si="86"/>
        <v>249162</v>
      </c>
      <c r="HM107">
        <f t="shared" ca="1" si="87"/>
        <v>497699</v>
      </c>
      <c r="HN107" t="s">
        <v>787</v>
      </c>
      <c r="HO107">
        <v>662.23299999999995</v>
      </c>
      <c r="HP107" t="s">
        <v>25</v>
      </c>
      <c r="HQ107" t="s">
        <v>757</v>
      </c>
      <c r="HR107" t="s">
        <v>27</v>
      </c>
      <c r="HS107">
        <v>0.77674500000000002</v>
      </c>
      <c r="HT107" t="s">
        <v>28</v>
      </c>
      <c r="HU107">
        <v>250284</v>
      </c>
      <c r="HV107" t="s">
        <v>29</v>
      </c>
      <c r="HW107">
        <v>0.25970527222500001</v>
      </c>
      <c r="HX107" t="s">
        <v>30</v>
      </c>
      <c r="HY107">
        <v>65000</v>
      </c>
      <c r="HZ107" t="s">
        <v>923</v>
      </c>
      <c r="IA107">
        <v>65000</v>
      </c>
      <c r="IB107" t="s">
        <v>788</v>
      </c>
      <c r="IC107" t="s">
        <v>5960</v>
      </c>
      <c r="ID107" t="s">
        <v>5961</v>
      </c>
      <c r="IE107" t="s">
        <v>5962</v>
      </c>
      <c r="IF107">
        <v>8.1590899999999994E-2</v>
      </c>
    </row>
    <row r="108" spans="1:240">
      <c r="A108">
        <v>88</v>
      </c>
      <c r="B108">
        <f t="shared" ca="1" si="92"/>
        <v>0.77557299999999996</v>
      </c>
      <c r="C108">
        <f t="shared" ca="1" si="93"/>
        <v>0.74105799999999999</v>
      </c>
      <c r="D108">
        <f t="shared" ca="1" si="94"/>
        <v>246278</v>
      </c>
      <c r="E108">
        <f t="shared" ca="1" si="95"/>
        <v>500311</v>
      </c>
      <c r="F108" t="s">
        <v>787</v>
      </c>
      <c r="G108">
        <v>322.529</v>
      </c>
      <c r="H108" t="s">
        <v>25</v>
      </c>
      <c r="I108" t="s">
        <v>36</v>
      </c>
      <c r="J108" t="s">
        <v>27</v>
      </c>
      <c r="K108">
        <v>0.787219</v>
      </c>
      <c r="L108" t="s">
        <v>28</v>
      </c>
      <c r="M108">
        <v>500312</v>
      </c>
      <c r="N108" t="s">
        <v>29</v>
      </c>
      <c r="O108">
        <v>5.9962601360000001E-3</v>
      </c>
      <c r="P108" t="s">
        <v>30</v>
      </c>
      <c r="Q108">
        <v>3000</v>
      </c>
      <c r="R108" t="s">
        <v>923</v>
      </c>
      <c r="S108">
        <v>3000</v>
      </c>
      <c r="T108" t="s">
        <v>783</v>
      </c>
      <c r="U108" t="s">
        <v>4582</v>
      </c>
      <c r="V108" t="s">
        <v>4583</v>
      </c>
      <c r="W108" t="s">
        <v>4584</v>
      </c>
      <c r="X108">
        <v>5.7766199999999997E-2</v>
      </c>
      <c r="Y108">
        <f t="shared" si="88"/>
        <v>88</v>
      </c>
      <c r="Z108">
        <f t="shared" ca="1" si="52"/>
        <v>0.775088</v>
      </c>
      <c r="AA108">
        <f t="shared" ca="1" si="53"/>
        <v>0.79018900000000003</v>
      </c>
      <c r="AB108">
        <f t="shared" ca="1" si="54"/>
        <v>252749</v>
      </c>
      <c r="AC108">
        <f t="shared" ca="1" si="55"/>
        <v>505241</v>
      </c>
      <c r="AD108" t="s">
        <v>787</v>
      </c>
      <c r="AE108">
        <v>317.79300000000001</v>
      </c>
      <c r="AF108" t="s">
        <v>25</v>
      </c>
      <c r="AG108" t="s">
        <v>36</v>
      </c>
      <c r="AH108" t="s">
        <v>27</v>
      </c>
      <c r="AI108">
        <v>0.79306200000000004</v>
      </c>
      <c r="AJ108" t="s">
        <v>28</v>
      </c>
      <c r="AK108">
        <v>500312</v>
      </c>
      <c r="AL108" t="s">
        <v>29</v>
      </c>
      <c r="AM108">
        <v>9.99375456E-3</v>
      </c>
      <c r="AN108" t="s">
        <v>30</v>
      </c>
      <c r="AO108">
        <v>5000</v>
      </c>
      <c r="AP108" t="s">
        <v>923</v>
      </c>
      <c r="AQ108">
        <v>5000</v>
      </c>
      <c r="AR108" t="s">
        <v>783</v>
      </c>
      <c r="AS108" t="s">
        <v>1053</v>
      </c>
      <c r="AT108" t="s">
        <v>1054</v>
      </c>
      <c r="AU108" t="s">
        <v>1055</v>
      </c>
      <c r="AV108">
        <v>5.7962E-2</v>
      </c>
      <c r="AW108">
        <f t="shared" si="89"/>
        <v>88</v>
      </c>
      <c r="AX108">
        <f t="shared" ca="1" si="56"/>
        <v>0.76503399999999999</v>
      </c>
      <c r="AY108">
        <f t="shared" ca="1" si="57"/>
        <v>0.78549100000000005</v>
      </c>
      <c r="AZ108">
        <f t="shared" ca="1" si="58"/>
        <v>247865</v>
      </c>
      <c r="BA108">
        <f t="shared" ca="1" si="59"/>
        <v>501945</v>
      </c>
      <c r="BB108" t="s">
        <v>787</v>
      </c>
      <c r="BC108">
        <v>333.80200000000002</v>
      </c>
      <c r="BD108" t="s">
        <v>25</v>
      </c>
      <c r="BE108" t="s">
        <v>36</v>
      </c>
      <c r="BF108" t="s">
        <v>27</v>
      </c>
      <c r="BG108">
        <v>0.77381100000000003</v>
      </c>
      <c r="BH108" t="s">
        <v>28</v>
      </c>
      <c r="BI108">
        <v>500313</v>
      </c>
      <c r="BJ108" t="s">
        <v>29</v>
      </c>
      <c r="BK108">
        <v>2.9981239680000001E-2</v>
      </c>
      <c r="BL108" t="s">
        <v>30</v>
      </c>
      <c r="BM108">
        <v>15000</v>
      </c>
      <c r="BN108" t="s">
        <v>923</v>
      </c>
      <c r="BO108">
        <v>15000</v>
      </c>
      <c r="BP108" t="s">
        <v>783</v>
      </c>
      <c r="BQ108" t="s">
        <v>1650</v>
      </c>
      <c r="BR108" t="s">
        <v>1651</v>
      </c>
      <c r="BS108" t="s">
        <v>1652</v>
      </c>
      <c r="BT108">
        <v>8.0053700000000005E-2</v>
      </c>
      <c r="BU108">
        <f t="shared" si="90"/>
        <v>88</v>
      </c>
      <c r="BV108">
        <f t="shared" ca="1" si="60"/>
        <v>0.77291100000000001</v>
      </c>
      <c r="BW108">
        <f t="shared" ca="1" si="61"/>
        <v>0.772401</v>
      </c>
      <c r="BX108">
        <f t="shared" ca="1" si="62"/>
        <v>249796</v>
      </c>
      <c r="BY108">
        <f t="shared" ca="1" si="63"/>
        <v>499339</v>
      </c>
      <c r="BZ108" t="s">
        <v>787</v>
      </c>
      <c r="CA108">
        <v>330.89600000000002</v>
      </c>
      <c r="CB108" t="s">
        <v>25</v>
      </c>
      <c r="CC108" t="s">
        <v>36</v>
      </c>
      <c r="CD108" t="s">
        <v>27</v>
      </c>
      <c r="CE108">
        <v>0.77644199999999997</v>
      </c>
      <c r="CF108" t="s">
        <v>28</v>
      </c>
      <c r="CG108">
        <v>501291</v>
      </c>
      <c r="CH108" t="s">
        <v>29</v>
      </c>
      <c r="CI108">
        <v>4.9871198935999998E-2</v>
      </c>
      <c r="CJ108" t="s">
        <v>30</v>
      </c>
      <c r="CK108">
        <v>25000</v>
      </c>
      <c r="CL108" t="s">
        <v>923</v>
      </c>
      <c r="CM108">
        <v>25000</v>
      </c>
      <c r="CN108" t="s">
        <v>783</v>
      </c>
      <c r="CO108" t="s">
        <v>2230</v>
      </c>
      <c r="CP108" t="s">
        <v>2231</v>
      </c>
      <c r="CQ108" t="s">
        <v>2232</v>
      </c>
      <c r="CR108">
        <v>7.6299199999999998E-2</v>
      </c>
      <c r="CS108">
        <f t="shared" si="91"/>
        <v>88</v>
      </c>
      <c r="CT108">
        <f t="shared" ca="1" si="64"/>
        <v>0.77172399999999997</v>
      </c>
      <c r="CU108">
        <f t="shared" ca="1" si="65"/>
        <v>0.77210500000000004</v>
      </c>
      <c r="CV108">
        <f t="shared" ca="1" si="66"/>
        <v>249935</v>
      </c>
      <c r="CW108">
        <f t="shared" ca="1" si="67"/>
        <v>499617</v>
      </c>
      <c r="CX108" t="s">
        <v>787</v>
      </c>
      <c r="CY108">
        <v>332.89499999999998</v>
      </c>
      <c r="CZ108" t="s">
        <v>25</v>
      </c>
      <c r="DA108" t="s">
        <v>36</v>
      </c>
      <c r="DB108" t="s">
        <v>27</v>
      </c>
      <c r="DC108">
        <v>0.77378400000000003</v>
      </c>
      <c r="DD108" t="s">
        <v>28</v>
      </c>
      <c r="DE108">
        <v>501712</v>
      </c>
      <c r="DF108" t="s">
        <v>29</v>
      </c>
      <c r="DG108">
        <v>6.9761171191999996E-2</v>
      </c>
      <c r="DH108" t="s">
        <v>30</v>
      </c>
      <c r="DI108">
        <v>35000</v>
      </c>
      <c r="DJ108" t="s">
        <v>923</v>
      </c>
      <c r="DK108">
        <v>35000</v>
      </c>
      <c r="DL108" t="s">
        <v>783</v>
      </c>
      <c r="DM108" t="s">
        <v>2824</v>
      </c>
      <c r="DN108" t="s">
        <v>2825</v>
      </c>
      <c r="DO108" t="s">
        <v>2826</v>
      </c>
      <c r="DP108">
        <v>7.6497399999999993E-2</v>
      </c>
      <c r="DQ108">
        <v>88</v>
      </c>
      <c r="DR108">
        <f t="shared" ca="1" si="68"/>
        <v>0.77320500000000003</v>
      </c>
      <c r="DS108">
        <f t="shared" ca="1" si="69"/>
        <v>0.77443600000000001</v>
      </c>
      <c r="DT108">
        <f t="shared" ca="1" si="70"/>
        <v>249742</v>
      </c>
      <c r="DU108">
        <f t="shared" ca="1" si="71"/>
        <v>498691</v>
      </c>
      <c r="DV108" t="s">
        <v>787</v>
      </c>
      <c r="DW108">
        <v>332.96800000000002</v>
      </c>
      <c r="DX108" t="s">
        <v>25</v>
      </c>
      <c r="DY108" t="s">
        <v>36</v>
      </c>
      <c r="DZ108" t="s">
        <v>27</v>
      </c>
      <c r="EA108">
        <v>0.77393800000000001</v>
      </c>
      <c r="EB108" t="s">
        <v>28</v>
      </c>
      <c r="EC108">
        <v>501400</v>
      </c>
      <c r="ED108" t="s">
        <v>29</v>
      </c>
      <c r="EE108">
        <v>8.9748643311999998E-2</v>
      </c>
      <c r="EF108" t="s">
        <v>30</v>
      </c>
      <c r="EG108">
        <v>45000</v>
      </c>
      <c r="EH108" t="s">
        <v>923</v>
      </c>
      <c r="EI108">
        <v>45000</v>
      </c>
      <c r="EJ108" t="s">
        <v>783</v>
      </c>
      <c r="EK108" t="s">
        <v>3411</v>
      </c>
      <c r="EL108" t="s">
        <v>3412</v>
      </c>
      <c r="EM108" t="s">
        <v>3413</v>
      </c>
      <c r="EN108">
        <v>7.3388800000000004E-2</v>
      </c>
      <c r="EO108">
        <v>88</v>
      </c>
      <c r="EP108">
        <f t="shared" ca="1" si="72"/>
        <v>0.77376699999999998</v>
      </c>
      <c r="EQ108">
        <f t="shared" ca="1" si="73"/>
        <v>0.77124199999999998</v>
      </c>
      <c r="ER108">
        <f t="shared" ca="1" si="74"/>
        <v>250062</v>
      </c>
      <c r="ES108">
        <f t="shared" ca="1" si="75"/>
        <v>500757</v>
      </c>
      <c r="ET108" t="s">
        <v>787</v>
      </c>
      <c r="EU108">
        <v>332.709</v>
      </c>
      <c r="EV108" t="s">
        <v>25</v>
      </c>
      <c r="EW108" t="s">
        <v>36</v>
      </c>
      <c r="EX108" t="s">
        <v>27</v>
      </c>
      <c r="EY108">
        <v>0.77404799999999996</v>
      </c>
      <c r="EZ108" t="s">
        <v>28</v>
      </c>
      <c r="FA108">
        <v>501648</v>
      </c>
      <c r="FB108" t="s">
        <v>29</v>
      </c>
      <c r="FC108">
        <v>0.109638615568</v>
      </c>
      <c r="FD108" t="s">
        <v>30</v>
      </c>
      <c r="FE108">
        <v>55000</v>
      </c>
      <c r="FF108" t="s">
        <v>923</v>
      </c>
      <c r="FG108">
        <v>55000</v>
      </c>
      <c r="FH108" t="s">
        <v>783</v>
      </c>
      <c r="FI108" t="s">
        <v>3995</v>
      </c>
      <c r="FJ108" t="s">
        <v>3996</v>
      </c>
      <c r="FK108" t="s">
        <v>3997</v>
      </c>
      <c r="FL108">
        <v>7.0371100000000006E-2</v>
      </c>
      <c r="FM108">
        <v>88</v>
      </c>
      <c r="FN108">
        <f t="shared" ca="1" si="96"/>
        <v>0.77773400000000004</v>
      </c>
      <c r="FO108">
        <f t="shared" ca="1" si="97"/>
        <v>0.74326199999999998</v>
      </c>
      <c r="FP108">
        <f t="shared" ca="1" si="98"/>
        <v>250281</v>
      </c>
      <c r="FQ108">
        <f t="shared" ca="1" si="99"/>
        <v>500305</v>
      </c>
      <c r="FR108" t="s">
        <v>787</v>
      </c>
      <c r="FS108">
        <v>295.32</v>
      </c>
      <c r="FT108" t="s">
        <v>25</v>
      </c>
      <c r="FU108" t="s">
        <v>36</v>
      </c>
      <c r="FV108" t="s">
        <v>27</v>
      </c>
      <c r="FW108">
        <v>0.82268699999999995</v>
      </c>
      <c r="FX108" t="s">
        <v>28</v>
      </c>
      <c r="FY108">
        <v>500309</v>
      </c>
      <c r="FZ108" t="s">
        <v>29</v>
      </c>
      <c r="GA108">
        <v>1.9987657120000002E-3</v>
      </c>
      <c r="GB108" t="s">
        <v>30</v>
      </c>
      <c r="GC108">
        <v>1000</v>
      </c>
      <c r="GD108" t="s">
        <v>923</v>
      </c>
      <c r="GE108">
        <v>1000</v>
      </c>
      <c r="GF108" t="s">
        <v>783</v>
      </c>
      <c r="GG108" t="s">
        <v>5176</v>
      </c>
      <c r="GH108" t="s">
        <v>5177</v>
      </c>
      <c r="GI108" t="s">
        <v>5178</v>
      </c>
      <c r="GJ108">
        <v>1.8434599999999999E-2</v>
      </c>
      <c r="GK108">
        <v>88</v>
      </c>
      <c r="GL108">
        <f t="shared" ca="1" si="100"/>
        <v>0.76268199999999997</v>
      </c>
      <c r="GM108">
        <f t="shared" ca="1" si="101"/>
        <v>0.78531899999999999</v>
      </c>
      <c r="GN108">
        <f t="shared" ca="1" si="102"/>
        <v>253373</v>
      </c>
      <c r="GO108">
        <f t="shared" ca="1" si="103"/>
        <v>499096</v>
      </c>
      <c r="GP108" t="s">
        <v>787</v>
      </c>
      <c r="GQ108">
        <v>337.82900000000001</v>
      </c>
      <c r="GR108" t="s">
        <v>25</v>
      </c>
      <c r="GS108" t="s">
        <v>36</v>
      </c>
      <c r="GT108" t="s">
        <v>27</v>
      </c>
      <c r="GU108">
        <v>0.77012199999999997</v>
      </c>
      <c r="GV108" t="s">
        <v>28</v>
      </c>
      <c r="GW108">
        <v>499095</v>
      </c>
      <c r="GX108" t="s">
        <v>29</v>
      </c>
      <c r="GY108">
        <v>2.0036253552000002E-2</v>
      </c>
      <c r="GZ108" t="s">
        <v>30</v>
      </c>
      <c r="HA108">
        <v>10000</v>
      </c>
      <c r="HB108" t="s">
        <v>923</v>
      </c>
      <c r="HC108">
        <v>10000</v>
      </c>
      <c r="HD108" t="s">
        <v>783</v>
      </c>
      <c r="HE108" t="s">
        <v>5378</v>
      </c>
      <c r="HF108" t="s">
        <v>5379</v>
      </c>
      <c r="HG108" t="s">
        <v>5380</v>
      </c>
      <c r="HH108">
        <v>8.1426100000000001E-2</v>
      </c>
      <c r="HI108">
        <v>88</v>
      </c>
      <c r="HJ108">
        <f t="shared" ca="1" si="84"/>
        <v>0.77863499999999997</v>
      </c>
      <c r="HK108">
        <f t="shared" ca="1" si="85"/>
        <v>0.77041899999999996</v>
      </c>
      <c r="HL108">
        <f t="shared" ca="1" si="86"/>
        <v>249535</v>
      </c>
      <c r="HM108">
        <f t="shared" ca="1" si="87"/>
        <v>501442</v>
      </c>
      <c r="HN108" t="s">
        <v>787</v>
      </c>
      <c r="HO108">
        <v>333.53500000000003</v>
      </c>
      <c r="HP108" t="s">
        <v>25</v>
      </c>
      <c r="HQ108" t="s">
        <v>36</v>
      </c>
      <c r="HR108" t="s">
        <v>27</v>
      </c>
      <c r="HS108">
        <v>0.77324800000000005</v>
      </c>
      <c r="HT108" t="s">
        <v>28</v>
      </c>
      <c r="HU108">
        <v>501442</v>
      </c>
      <c r="HV108" t="s">
        <v>29</v>
      </c>
      <c r="HW108">
        <v>0.12962608768799999</v>
      </c>
      <c r="HX108" t="s">
        <v>30</v>
      </c>
      <c r="HY108">
        <v>65000</v>
      </c>
      <c r="HZ108" t="s">
        <v>923</v>
      </c>
      <c r="IA108">
        <v>65000</v>
      </c>
      <c r="IB108" t="s">
        <v>783</v>
      </c>
      <c r="IC108" t="s">
        <v>5963</v>
      </c>
      <c r="ID108" t="s">
        <v>5964</v>
      </c>
      <c r="IE108" t="s">
        <v>5965</v>
      </c>
      <c r="IF108">
        <v>7.2165499999999994E-2</v>
      </c>
    </row>
    <row r="109" spans="1:240">
      <c r="A109">
        <v>89</v>
      </c>
      <c r="B109">
        <f t="shared" ca="1" si="92"/>
        <v>0.77884799999999998</v>
      </c>
      <c r="C109">
        <f t="shared" ca="1" si="93"/>
        <v>0.77740600000000004</v>
      </c>
      <c r="D109">
        <f t="shared" ca="1" si="94"/>
        <v>246278</v>
      </c>
      <c r="E109">
        <f t="shared" ca="1" si="95"/>
        <v>508581</v>
      </c>
      <c r="F109" t="s">
        <v>777</v>
      </c>
      <c r="G109">
        <v>667.81</v>
      </c>
      <c r="H109" t="s">
        <v>25</v>
      </c>
      <c r="I109" t="s">
        <v>757</v>
      </c>
      <c r="J109" t="s">
        <v>27</v>
      </c>
      <c r="K109">
        <v>0.77349599999999996</v>
      </c>
      <c r="L109" t="s">
        <v>28</v>
      </c>
      <c r="M109">
        <v>250283</v>
      </c>
      <c r="N109" t="s">
        <v>29</v>
      </c>
      <c r="O109">
        <v>1.1986444395E-2</v>
      </c>
      <c r="P109" t="s">
        <v>30</v>
      </c>
      <c r="Q109">
        <v>3000</v>
      </c>
      <c r="R109" t="s">
        <v>923</v>
      </c>
      <c r="S109">
        <v>3000</v>
      </c>
      <c r="T109" t="s">
        <v>778</v>
      </c>
      <c r="U109" t="s">
        <v>4585</v>
      </c>
      <c r="V109" t="s">
        <v>4586</v>
      </c>
      <c r="W109" t="s">
        <v>4587</v>
      </c>
      <c r="X109">
        <v>0.10571800000000001</v>
      </c>
      <c r="Y109">
        <f t="shared" si="88"/>
        <v>89</v>
      </c>
      <c r="Z109">
        <f t="shared" ca="1" si="52"/>
        <v>0.78267299999999995</v>
      </c>
      <c r="AA109">
        <f t="shared" ca="1" si="53"/>
        <v>0.77249999999999996</v>
      </c>
      <c r="AB109">
        <f t="shared" ca="1" si="54"/>
        <v>252749</v>
      </c>
      <c r="AC109">
        <f t="shared" ca="1" si="55"/>
        <v>505241</v>
      </c>
      <c r="AD109" t="s">
        <v>777</v>
      </c>
      <c r="AE109">
        <v>657.95100000000002</v>
      </c>
      <c r="AF109" t="s">
        <v>25</v>
      </c>
      <c r="AG109" t="s">
        <v>757</v>
      </c>
      <c r="AH109" t="s">
        <v>27</v>
      </c>
      <c r="AI109">
        <v>0.77926899999999999</v>
      </c>
      <c r="AJ109" t="s">
        <v>28</v>
      </c>
      <c r="AK109">
        <v>250283</v>
      </c>
      <c r="AL109" t="s">
        <v>29</v>
      </c>
      <c r="AM109">
        <v>1.9977374324999998E-2</v>
      </c>
      <c r="AN109" t="s">
        <v>30</v>
      </c>
      <c r="AO109">
        <v>5000</v>
      </c>
      <c r="AP109" t="s">
        <v>923</v>
      </c>
      <c r="AQ109">
        <v>5000</v>
      </c>
      <c r="AR109" t="s">
        <v>778</v>
      </c>
      <c r="AS109" t="s">
        <v>1056</v>
      </c>
      <c r="AT109" t="s">
        <v>1057</v>
      </c>
      <c r="AU109" t="s">
        <v>1058</v>
      </c>
      <c r="AV109">
        <v>6.9892800000000005E-2</v>
      </c>
      <c r="AW109">
        <f t="shared" si="89"/>
        <v>89</v>
      </c>
      <c r="AX109">
        <f t="shared" ca="1" si="56"/>
        <v>0.76861000000000002</v>
      </c>
      <c r="AY109">
        <f t="shared" ca="1" si="57"/>
        <v>0.793628</v>
      </c>
      <c r="AZ109">
        <f t="shared" ca="1" si="58"/>
        <v>251100</v>
      </c>
      <c r="BA109">
        <f t="shared" ca="1" si="59"/>
        <v>497080</v>
      </c>
      <c r="BB109" t="s">
        <v>777</v>
      </c>
      <c r="BC109">
        <v>660.91399999999999</v>
      </c>
      <c r="BD109" t="s">
        <v>25</v>
      </c>
      <c r="BE109" t="s">
        <v>757</v>
      </c>
      <c r="BF109" t="s">
        <v>27</v>
      </c>
      <c r="BG109">
        <v>0.78130299999999997</v>
      </c>
      <c r="BH109" t="s">
        <v>28</v>
      </c>
      <c r="BI109">
        <v>247865</v>
      </c>
      <c r="BJ109" t="s">
        <v>29</v>
      </c>
      <c r="BK109">
        <v>6.0516726165E-2</v>
      </c>
      <c r="BL109" t="s">
        <v>30</v>
      </c>
      <c r="BM109">
        <v>15000</v>
      </c>
      <c r="BN109" t="s">
        <v>923</v>
      </c>
      <c r="BO109">
        <v>15000</v>
      </c>
      <c r="BP109" t="s">
        <v>778</v>
      </c>
      <c r="BQ109" t="s">
        <v>1653</v>
      </c>
      <c r="BR109" t="s">
        <v>1654</v>
      </c>
      <c r="BS109" t="s">
        <v>1655</v>
      </c>
      <c r="BT109">
        <v>6.7994299999999994E-2</v>
      </c>
      <c r="BU109">
        <f t="shared" si="90"/>
        <v>89</v>
      </c>
      <c r="BV109">
        <f t="shared" ca="1" si="60"/>
        <v>0.77668599999999999</v>
      </c>
      <c r="BW109">
        <f t="shared" ca="1" si="61"/>
        <v>0.78496100000000002</v>
      </c>
      <c r="BX109">
        <f t="shared" ca="1" si="62"/>
        <v>251264</v>
      </c>
      <c r="BY109">
        <f t="shared" ca="1" si="63"/>
        <v>501291</v>
      </c>
      <c r="BZ109" t="s">
        <v>777</v>
      </c>
      <c r="CA109">
        <v>661.13</v>
      </c>
      <c r="CB109" t="s">
        <v>25</v>
      </c>
      <c r="CC109" t="s">
        <v>757</v>
      </c>
      <c r="CD109" t="s">
        <v>27</v>
      </c>
      <c r="CE109">
        <v>0.77511399999999997</v>
      </c>
      <c r="CF109" t="s">
        <v>28</v>
      </c>
      <c r="CG109">
        <v>251757</v>
      </c>
      <c r="CH109" t="s">
        <v>29</v>
      </c>
      <c r="CI109">
        <v>9.9301971434999997E-2</v>
      </c>
      <c r="CJ109" t="s">
        <v>30</v>
      </c>
      <c r="CK109">
        <v>25000</v>
      </c>
      <c r="CL109" t="s">
        <v>923</v>
      </c>
      <c r="CM109">
        <v>25000</v>
      </c>
      <c r="CN109" t="s">
        <v>778</v>
      </c>
      <c r="CO109" t="s">
        <v>2233</v>
      </c>
      <c r="CP109" t="s">
        <v>2234</v>
      </c>
      <c r="CQ109" t="s">
        <v>2235</v>
      </c>
      <c r="CR109">
        <v>7.3855400000000002E-2</v>
      </c>
      <c r="CS109">
        <f t="shared" si="91"/>
        <v>89</v>
      </c>
      <c r="CT109">
        <f t="shared" ca="1" si="64"/>
        <v>0.76874399999999998</v>
      </c>
      <c r="CU109">
        <f t="shared" ca="1" si="65"/>
        <v>0.78613699999999997</v>
      </c>
      <c r="CV109">
        <f t="shared" ca="1" si="66"/>
        <v>251335</v>
      </c>
      <c r="CW109">
        <f t="shared" ca="1" si="67"/>
        <v>501011</v>
      </c>
      <c r="CX109" t="s">
        <v>777</v>
      </c>
      <c r="CY109">
        <v>661.44200000000001</v>
      </c>
      <c r="CZ109" t="s">
        <v>25</v>
      </c>
      <c r="DA109" t="s">
        <v>757</v>
      </c>
      <c r="DB109" t="s">
        <v>27</v>
      </c>
      <c r="DC109">
        <v>0.77558199999999999</v>
      </c>
      <c r="DD109" t="s">
        <v>28</v>
      </c>
      <c r="DE109">
        <v>251335</v>
      </c>
      <c r="DF109" t="s">
        <v>29</v>
      </c>
      <c r="DG109">
        <v>0.139256621085</v>
      </c>
      <c r="DH109" t="s">
        <v>30</v>
      </c>
      <c r="DI109">
        <v>35000</v>
      </c>
      <c r="DJ109" t="s">
        <v>923</v>
      </c>
      <c r="DK109">
        <v>35000</v>
      </c>
      <c r="DL109" t="s">
        <v>778</v>
      </c>
      <c r="DM109" t="s">
        <v>2827</v>
      </c>
      <c r="DN109" t="s">
        <v>2828</v>
      </c>
      <c r="DO109" t="s">
        <v>2829</v>
      </c>
      <c r="DP109">
        <v>7.3850200000000005E-2</v>
      </c>
      <c r="DQ109">
        <v>89</v>
      </c>
      <c r="DR109">
        <f t="shared" ca="1" si="68"/>
        <v>0.77875700000000003</v>
      </c>
      <c r="DS109">
        <f t="shared" ca="1" si="69"/>
        <v>0.78333900000000001</v>
      </c>
      <c r="DT109">
        <f t="shared" ca="1" si="70"/>
        <v>250827</v>
      </c>
      <c r="DU109">
        <f t="shared" ca="1" si="71"/>
        <v>501400</v>
      </c>
      <c r="DV109" t="s">
        <v>777</v>
      </c>
      <c r="DW109">
        <v>657.33900000000006</v>
      </c>
      <c r="DX109" t="s">
        <v>25</v>
      </c>
      <c r="DY109" t="s">
        <v>757</v>
      </c>
      <c r="DZ109" t="s">
        <v>27</v>
      </c>
      <c r="EA109">
        <v>0.77920800000000001</v>
      </c>
      <c r="EB109" t="s">
        <v>28</v>
      </c>
      <c r="EC109">
        <v>250555</v>
      </c>
      <c r="ED109" t="s">
        <v>29</v>
      </c>
      <c r="EE109">
        <v>0.17960107219499999</v>
      </c>
      <c r="EF109" t="s">
        <v>30</v>
      </c>
      <c r="EG109">
        <v>45000</v>
      </c>
      <c r="EH109" t="s">
        <v>923</v>
      </c>
      <c r="EI109">
        <v>45000</v>
      </c>
      <c r="EJ109" t="s">
        <v>778</v>
      </c>
      <c r="EK109" t="s">
        <v>3414</v>
      </c>
      <c r="EL109" t="s">
        <v>3415</v>
      </c>
      <c r="EM109" t="s">
        <v>3416</v>
      </c>
      <c r="EN109">
        <v>7.48471E-2</v>
      </c>
      <c r="EO109">
        <v>89</v>
      </c>
      <c r="EP109">
        <f t="shared" ca="1" si="72"/>
        <v>0.77478800000000003</v>
      </c>
      <c r="EQ109">
        <f t="shared" ca="1" si="73"/>
        <v>0.78314399999999995</v>
      </c>
      <c r="ER109">
        <f t="shared" ca="1" si="74"/>
        <v>250951</v>
      </c>
      <c r="ES109">
        <f t="shared" ca="1" si="75"/>
        <v>501202</v>
      </c>
      <c r="ET109" t="s">
        <v>777</v>
      </c>
      <c r="EU109">
        <v>667.89400000000001</v>
      </c>
      <c r="EV109" t="s">
        <v>25</v>
      </c>
      <c r="EW109" t="s">
        <v>757</v>
      </c>
      <c r="EX109" t="s">
        <v>27</v>
      </c>
      <c r="EY109">
        <v>0.77515900000000004</v>
      </c>
      <c r="EZ109" t="s">
        <v>28</v>
      </c>
      <c r="FA109">
        <v>249179</v>
      </c>
      <c r="FB109" t="s">
        <v>29</v>
      </c>
      <c r="FC109">
        <v>0.22072512622500001</v>
      </c>
      <c r="FD109" t="s">
        <v>30</v>
      </c>
      <c r="FE109">
        <v>55000</v>
      </c>
      <c r="FF109" t="s">
        <v>923</v>
      </c>
      <c r="FG109">
        <v>55000</v>
      </c>
      <c r="FH109" t="s">
        <v>778</v>
      </c>
      <c r="FI109" t="s">
        <v>3998</v>
      </c>
      <c r="FJ109" t="s">
        <v>3999</v>
      </c>
      <c r="FK109" t="s">
        <v>4000</v>
      </c>
      <c r="FL109">
        <v>7.8135300000000005E-2</v>
      </c>
      <c r="FM109">
        <v>89</v>
      </c>
      <c r="FN109">
        <f t="shared" ca="1" si="96"/>
        <v>0.78072699999999995</v>
      </c>
      <c r="FO109">
        <f t="shared" ca="1" si="97"/>
        <v>0.71502900000000003</v>
      </c>
      <c r="FP109">
        <f t="shared" ca="1" si="98"/>
        <v>238640</v>
      </c>
      <c r="FQ109">
        <f t="shared" ca="1" si="99"/>
        <v>500310</v>
      </c>
      <c r="FR109" t="s">
        <v>777</v>
      </c>
      <c r="FS109">
        <v>657.96100000000001</v>
      </c>
      <c r="FT109" t="s">
        <v>25</v>
      </c>
      <c r="FU109" t="s">
        <v>757</v>
      </c>
      <c r="FV109" t="s">
        <v>27</v>
      </c>
      <c r="FW109">
        <v>0.77926700000000004</v>
      </c>
      <c r="FX109" t="s">
        <v>28</v>
      </c>
      <c r="FY109">
        <v>250281</v>
      </c>
      <c r="FZ109" t="s">
        <v>29</v>
      </c>
      <c r="GA109">
        <v>3.9955144649999998E-3</v>
      </c>
      <c r="GB109" t="s">
        <v>30</v>
      </c>
      <c r="GC109">
        <v>1000</v>
      </c>
      <c r="GD109" t="s">
        <v>923</v>
      </c>
      <c r="GE109">
        <v>1000</v>
      </c>
      <c r="GF109" t="s">
        <v>778</v>
      </c>
      <c r="GG109" t="s">
        <v>5179</v>
      </c>
      <c r="GH109" t="s">
        <v>5180</v>
      </c>
      <c r="GI109" t="s">
        <v>5181</v>
      </c>
      <c r="GJ109">
        <v>5.5515299999999997E-2</v>
      </c>
      <c r="GK109">
        <v>89</v>
      </c>
      <c r="GL109">
        <f t="shared" ca="1" si="100"/>
        <v>0.77727500000000005</v>
      </c>
      <c r="GM109">
        <f t="shared" ca="1" si="101"/>
        <v>0.78056300000000001</v>
      </c>
      <c r="GN109">
        <f t="shared" ca="1" si="102"/>
        <v>250895</v>
      </c>
      <c r="GO109">
        <f t="shared" ca="1" si="103"/>
        <v>499095</v>
      </c>
      <c r="GP109" t="s">
        <v>777</v>
      </c>
      <c r="GQ109">
        <v>655.38900000000001</v>
      </c>
      <c r="GR109" t="s">
        <v>25</v>
      </c>
      <c r="GS109" t="s">
        <v>757</v>
      </c>
      <c r="GT109" t="s">
        <v>27</v>
      </c>
      <c r="GU109">
        <v>0.78174200000000005</v>
      </c>
      <c r="GV109" t="s">
        <v>28</v>
      </c>
      <c r="GW109">
        <v>249674</v>
      </c>
      <c r="GX109" t="s">
        <v>29</v>
      </c>
      <c r="GY109">
        <v>4.0052149515000003E-2</v>
      </c>
      <c r="GZ109" t="s">
        <v>30</v>
      </c>
      <c r="HA109">
        <v>10000</v>
      </c>
      <c r="HB109" t="s">
        <v>923</v>
      </c>
      <c r="HC109">
        <v>10000</v>
      </c>
      <c r="HD109" t="s">
        <v>778</v>
      </c>
      <c r="HE109" t="s">
        <v>5381</v>
      </c>
      <c r="HF109" t="s">
        <v>5382</v>
      </c>
      <c r="HG109" t="s">
        <v>5383</v>
      </c>
      <c r="HH109">
        <v>5.9971400000000001E-2</v>
      </c>
      <c r="HI109">
        <v>89</v>
      </c>
      <c r="HJ109">
        <f t="shared" ca="1" si="84"/>
        <v>0.771818</v>
      </c>
      <c r="HK109">
        <f t="shared" ca="1" si="85"/>
        <v>0.78053499999999998</v>
      </c>
      <c r="HL109">
        <f t="shared" ca="1" si="86"/>
        <v>250660</v>
      </c>
      <c r="HM109">
        <f t="shared" ca="1" si="87"/>
        <v>500313</v>
      </c>
      <c r="HN109" t="s">
        <v>777</v>
      </c>
      <c r="HO109">
        <v>661.56700000000001</v>
      </c>
      <c r="HP109" t="s">
        <v>25</v>
      </c>
      <c r="HQ109" t="s">
        <v>757</v>
      </c>
      <c r="HR109" t="s">
        <v>27</v>
      </c>
      <c r="HS109">
        <v>0.77655200000000002</v>
      </c>
      <c r="HT109" t="s">
        <v>28</v>
      </c>
      <c r="HU109">
        <v>250660</v>
      </c>
      <c r="HV109" t="s">
        <v>29</v>
      </c>
      <c r="HW109">
        <v>0.259315470765</v>
      </c>
      <c r="HX109" t="s">
        <v>30</v>
      </c>
      <c r="HY109">
        <v>65000</v>
      </c>
      <c r="HZ109" t="s">
        <v>923</v>
      </c>
      <c r="IA109">
        <v>65000</v>
      </c>
      <c r="IB109" t="s">
        <v>778</v>
      </c>
      <c r="IC109" t="s">
        <v>5966</v>
      </c>
      <c r="ID109" t="s">
        <v>5967</v>
      </c>
      <c r="IE109" t="s">
        <v>5968</v>
      </c>
      <c r="IF109">
        <v>8.0785800000000005E-2</v>
      </c>
    </row>
    <row r="110" spans="1:240">
      <c r="A110">
        <v>90</v>
      </c>
      <c r="B110">
        <f t="shared" ca="1" si="92"/>
        <v>0.78546899999999997</v>
      </c>
      <c r="C110">
        <f t="shared" ca="1" si="93"/>
        <v>0.78970700000000005</v>
      </c>
      <c r="D110">
        <f t="shared" ca="1" si="94"/>
        <v>250283</v>
      </c>
      <c r="E110">
        <f t="shared" ca="1" si="95"/>
        <v>500311</v>
      </c>
      <c r="F110" t="s">
        <v>782</v>
      </c>
      <c r="G110">
        <v>361.35899999999998</v>
      </c>
      <c r="H110" t="s">
        <v>25</v>
      </c>
      <c r="I110" t="s">
        <v>36</v>
      </c>
      <c r="J110" t="s">
        <v>27</v>
      </c>
      <c r="K110">
        <v>0.74974300000000005</v>
      </c>
      <c r="L110" t="s">
        <v>28</v>
      </c>
      <c r="M110">
        <v>492307</v>
      </c>
      <c r="N110" t="s">
        <v>29</v>
      </c>
      <c r="O110">
        <v>6.0937609999999996E-3</v>
      </c>
      <c r="P110" t="s">
        <v>30</v>
      </c>
      <c r="Q110">
        <v>3000</v>
      </c>
      <c r="R110" t="s">
        <v>923</v>
      </c>
      <c r="S110">
        <v>3000</v>
      </c>
      <c r="T110" t="s">
        <v>783</v>
      </c>
      <c r="U110" t="s">
        <v>4588</v>
      </c>
      <c r="V110" t="s">
        <v>4589</v>
      </c>
      <c r="W110" t="s">
        <v>4590</v>
      </c>
      <c r="X110">
        <v>8.5950899999999997E-2</v>
      </c>
      <c r="Y110">
        <f t="shared" si="88"/>
        <v>90</v>
      </c>
      <c r="Z110">
        <f t="shared" ca="1" si="52"/>
        <v>0.78423600000000004</v>
      </c>
      <c r="AA110">
        <f t="shared" ca="1" si="53"/>
        <v>0.76294499999999998</v>
      </c>
      <c r="AB110">
        <f t="shared" ca="1" si="54"/>
        <v>252749</v>
      </c>
      <c r="AC110">
        <f t="shared" ca="1" si="55"/>
        <v>500312</v>
      </c>
      <c r="AD110" t="s">
        <v>782</v>
      </c>
      <c r="AE110">
        <v>366.33600000000001</v>
      </c>
      <c r="AF110" t="s">
        <v>25</v>
      </c>
      <c r="AG110" t="s">
        <v>36</v>
      </c>
      <c r="AH110" t="s">
        <v>27</v>
      </c>
      <c r="AI110">
        <v>0.74224500000000004</v>
      </c>
      <c r="AJ110" t="s">
        <v>28</v>
      </c>
      <c r="AK110">
        <v>495478</v>
      </c>
      <c r="AL110" t="s">
        <v>29</v>
      </c>
      <c r="AM110">
        <v>1.0091255424E-2</v>
      </c>
      <c r="AN110" t="s">
        <v>30</v>
      </c>
      <c r="AO110">
        <v>5000</v>
      </c>
      <c r="AP110" t="s">
        <v>923</v>
      </c>
      <c r="AQ110">
        <v>5000</v>
      </c>
      <c r="AR110" t="s">
        <v>783</v>
      </c>
      <c r="AS110" t="s">
        <v>1059</v>
      </c>
      <c r="AT110" t="s">
        <v>1060</v>
      </c>
      <c r="AU110" t="s">
        <v>1061</v>
      </c>
      <c r="AV110">
        <v>8.3550299999999994E-2</v>
      </c>
      <c r="AW110">
        <f t="shared" si="89"/>
        <v>90</v>
      </c>
      <c r="AX110">
        <f t="shared" ca="1" si="56"/>
        <v>0.78058099999999997</v>
      </c>
      <c r="AY110">
        <f t="shared" ca="1" si="57"/>
        <v>0.78062100000000001</v>
      </c>
      <c r="AZ110">
        <f t="shared" ca="1" si="58"/>
        <v>253582</v>
      </c>
      <c r="BA110">
        <f t="shared" ca="1" si="59"/>
        <v>498691</v>
      </c>
      <c r="BB110" t="s">
        <v>782</v>
      </c>
      <c r="BC110">
        <v>335.34</v>
      </c>
      <c r="BD110" t="s">
        <v>25</v>
      </c>
      <c r="BE110" t="s">
        <v>36</v>
      </c>
      <c r="BF110" t="s">
        <v>27</v>
      </c>
      <c r="BG110">
        <v>0.77454100000000004</v>
      </c>
      <c r="BH110" t="s">
        <v>28</v>
      </c>
      <c r="BI110">
        <v>497080</v>
      </c>
      <c r="BJ110" t="s">
        <v>29</v>
      </c>
      <c r="BK110">
        <v>3.0176229408000001E-2</v>
      </c>
      <c r="BL110" t="s">
        <v>30</v>
      </c>
      <c r="BM110">
        <v>15000</v>
      </c>
      <c r="BN110" t="s">
        <v>923</v>
      </c>
      <c r="BO110">
        <v>15000</v>
      </c>
      <c r="BP110" t="s">
        <v>783</v>
      </c>
      <c r="BQ110" t="s">
        <v>903</v>
      </c>
      <c r="BR110" t="s">
        <v>1656</v>
      </c>
      <c r="BS110" t="s">
        <v>1657</v>
      </c>
      <c r="BT110">
        <v>8.3817600000000006E-2</v>
      </c>
      <c r="BU110">
        <f t="shared" si="90"/>
        <v>90</v>
      </c>
      <c r="BV110">
        <f t="shared" ca="1" si="60"/>
        <v>0.77354400000000001</v>
      </c>
      <c r="BW110">
        <f t="shared" ca="1" si="61"/>
        <v>0.78647500000000004</v>
      </c>
      <c r="BX110">
        <f t="shared" ca="1" si="62"/>
        <v>248827</v>
      </c>
      <c r="BY110">
        <f t="shared" ca="1" si="63"/>
        <v>504249</v>
      </c>
      <c r="BZ110" t="s">
        <v>782</v>
      </c>
      <c r="CA110">
        <v>338.23700000000002</v>
      </c>
      <c r="CB110" t="s">
        <v>25</v>
      </c>
      <c r="CC110" t="s">
        <v>36</v>
      </c>
      <c r="CD110" t="s">
        <v>27</v>
      </c>
      <c r="CE110">
        <v>0.76946999999999999</v>
      </c>
      <c r="CF110" t="s">
        <v>28</v>
      </c>
      <c r="CG110">
        <v>499339</v>
      </c>
      <c r="CH110" t="s">
        <v>29</v>
      </c>
      <c r="CI110">
        <v>5.0066199664E-2</v>
      </c>
      <c r="CJ110" t="s">
        <v>30</v>
      </c>
      <c r="CK110">
        <v>25000</v>
      </c>
      <c r="CL110" t="s">
        <v>923</v>
      </c>
      <c r="CM110">
        <v>25000</v>
      </c>
      <c r="CN110" t="s">
        <v>783</v>
      </c>
      <c r="CO110" t="s">
        <v>2236</v>
      </c>
      <c r="CP110" t="s">
        <v>2237</v>
      </c>
      <c r="CQ110" t="s">
        <v>2238</v>
      </c>
      <c r="CR110">
        <v>7.3493100000000006E-2</v>
      </c>
      <c r="CS110">
        <f t="shared" si="91"/>
        <v>90</v>
      </c>
      <c r="CT110">
        <f t="shared" ca="1" si="64"/>
        <v>0.77113399999999999</v>
      </c>
      <c r="CU110">
        <f t="shared" ca="1" si="65"/>
        <v>0.78438099999999999</v>
      </c>
      <c r="CV110">
        <f t="shared" ca="1" si="66"/>
        <v>249935</v>
      </c>
      <c r="CW110">
        <f t="shared" ca="1" si="67"/>
        <v>503824</v>
      </c>
      <c r="CX110" t="s">
        <v>782</v>
      </c>
      <c r="CY110">
        <v>333.35500000000002</v>
      </c>
      <c r="CZ110" t="s">
        <v>25</v>
      </c>
      <c r="DA110" t="s">
        <v>36</v>
      </c>
      <c r="DB110" t="s">
        <v>27</v>
      </c>
      <c r="DC110">
        <v>0.77378899999999995</v>
      </c>
      <c r="DD110" t="s">
        <v>28</v>
      </c>
      <c r="DE110">
        <v>501012</v>
      </c>
      <c r="DF110" t="s">
        <v>29</v>
      </c>
      <c r="DG110">
        <v>6.9858672056000007E-2</v>
      </c>
      <c r="DH110" t="s">
        <v>30</v>
      </c>
      <c r="DI110">
        <v>35000</v>
      </c>
      <c r="DJ110" t="s">
        <v>923</v>
      </c>
      <c r="DK110">
        <v>35000</v>
      </c>
      <c r="DL110" t="s">
        <v>783</v>
      </c>
      <c r="DM110" t="s">
        <v>2830</v>
      </c>
      <c r="DN110" t="s">
        <v>2831</v>
      </c>
      <c r="DO110" t="s">
        <v>2832</v>
      </c>
      <c r="DP110">
        <v>7.5339600000000007E-2</v>
      </c>
      <c r="DQ110">
        <v>90</v>
      </c>
      <c r="DR110">
        <f t="shared" ca="1" si="68"/>
        <v>0.77600400000000003</v>
      </c>
      <c r="DS110">
        <f t="shared" ca="1" si="69"/>
        <v>0.78084699999999996</v>
      </c>
      <c r="DT110">
        <f t="shared" ca="1" si="70"/>
        <v>250284</v>
      </c>
      <c r="DU110">
        <f t="shared" ca="1" si="71"/>
        <v>504139</v>
      </c>
      <c r="DV110" t="s">
        <v>782</v>
      </c>
      <c r="DW110">
        <v>330.81700000000001</v>
      </c>
      <c r="DX110" t="s">
        <v>25</v>
      </c>
      <c r="DY110" t="s">
        <v>36</v>
      </c>
      <c r="DZ110" t="s">
        <v>27</v>
      </c>
      <c r="EA110">
        <v>0.77729400000000004</v>
      </c>
      <c r="EB110" t="s">
        <v>28</v>
      </c>
      <c r="EC110">
        <v>500313</v>
      </c>
      <c r="ED110" t="s">
        <v>29</v>
      </c>
      <c r="EE110">
        <v>8.9943644040000006E-2</v>
      </c>
      <c r="EF110" t="s">
        <v>30</v>
      </c>
      <c r="EG110">
        <v>45000</v>
      </c>
      <c r="EH110" t="s">
        <v>923</v>
      </c>
      <c r="EI110">
        <v>45000</v>
      </c>
      <c r="EJ110" t="s">
        <v>783</v>
      </c>
      <c r="EK110" t="s">
        <v>3417</v>
      </c>
      <c r="EL110" t="s">
        <v>3418</v>
      </c>
      <c r="EM110" t="s">
        <v>3419</v>
      </c>
      <c r="EN110">
        <v>7.5230599999999995E-2</v>
      </c>
      <c r="EO110">
        <v>90</v>
      </c>
      <c r="EP110">
        <f t="shared" ca="1" si="72"/>
        <v>0.77871299999999999</v>
      </c>
      <c r="EQ110">
        <f t="shared" ca="1" si="73"/>
        <v>0.77654900000000004</v>
      </c>
      <c r="ER110">
        <f t="shared" ca="1" si="74"/>
        <v>249399</v>
      </c>
      <c r="ES110">
        <f t="shared" ca="1" si="75"/>
        <v>503889</v>
      </c>
      <c r="ET110" t="s">
        <v>782</v>
      </c>
      <c r="EU110">
        <v>330.10500000000002</v>
      </c>
      <c r="EV110" t="s">
        <v>25</v>
      </c>
      <c r="EW110" t="s">
        <v>36</v>
      </c>
      <c r="EX110" t="s">
        <v>27</v>
      </c>
      <c r="EY110">
        <v>0.77813200000000005</v>
      </c>
      <c r="EZ110" t="s">
        <v>28</v>
      </c>
      <c r="FA110">
        <v>500313</v>
      </c>
      <c r="FB110" t="s">
        <v>29</v>
      </c>
      <c r="FC110">
        <v>0.10993111615999999</v>
      </c>
      <c r="FD110" t="s">
        <v>30</v>
      </c>
      <c r="FE110">
        <v>55000</v>
      </c>
      <c r="FF110" t="s">
        <v>923</v>
      </c>
      <c r="FG110">
        <v>55000</v>
      </c>
      <c r="FH110" t="s">
        <v>783</v>
      </c>
      <c r="FI110" t="s">
        <v>3021</v>
      </c>
      <c r="FJ110" t="s">
        <v>4001</v>
      </c>
      <c r="FK110" t="s">
        <v>4002</v>
      </c>
      <c r="FL110">
        <v>7.5757000000000005E-2</v>
      </c>
      <c r="FM110">
        <v>90</v>
      </c>
      <c r="FN110">
        <f t="shared" ca="1" si="96"/>
        <v>0.829739</v>
      </c>
      <c r="FO110">
        <f t="shared" ca="1" si="97"/>
        <v>0.82268699999999995</v>
      </c>
      <c r="FP110">
        <f t="shared" ca="1" si="98"/>
        <v>250281</v>
      </c>
      <c r="FQ110">
        <f t="shared" ca="1" si="99"/>
        <v>500309</v>
      </c>
      <c r="FR110" t="s">
        <v>782</v>
      </c>
      <c r="FS110">
        <v>363.91</v>
      </c>
      <c r="FT110" t="s">
        <v>25</v>
      </c>
      <c r="FU110" t="s">
        <v>36</v>
      </c>
      <c r="FV110" t="s">
        <v>27</v>
      </c>
      <c r="FW110">
        <v>0.74111199999999999</v>
      </c>
      <c r="FX110" t="s">
        <v>28</v>
      </c>
      <c r="FY110">
        <v>500309</v>
      </c>
      <c r="FZ110" t="s">
        <v>29</v>
      </c>
      <c r="GA110">
        <v>1.9987667120000001E-3</v>
      </c>
      <c r="GB110" t="s">
        <v>30</v>
      </c>
      <c r="GC110">
        <v>1000</v>
      </c>
      <c r="GD110" t="s">
        <v>923</v>
      </c>
      <c r="GE110">
        <v>1000</v>
      </c>
      <c r="GF110" t="s">
        <v>783</v>
      </c>
      <c r="GG110" t="s">
        <v>5182</v>
      </c>
      <c r="GH110" t="s">
        <v>5183</v>
      </c>
      <c r="GI110" t="s">
        <v>5184</v>
      </c>
      <c r="GJ110">
        <v>7.5401399999999993E-2</v>
      </c>
      <c r="GK110">
        <v>90</v>
      </c>
      <c r="GL110">
        <f t="shared" ca="1" si="100"/>
        <v>0.797296</v>
      </c>
      <c r="GM110">
        <f t="shared" ca="1" si="101"/>
        <v>0.76767300000000005</v>
      </c>
      <c r="GN110">
        <f t="shared" ca="1" si="102"/>
        <v>252128</v>
      </c>
      <c r="GO110">
        <f t="shared" ca="1" si="103"/>
        <v>499096</v>
      </c>
      <c r="GP110" t="s">
        <v>782</v>
      </c>
      <c r="GQ110">
        <v>335.53100000000001</v>
      </c>
      <c r="GR110" t="s">
        <v>25</v>
      </c>
      <c r="GS110" t="s">
        <v>36</v>
      </c>
      <c r="GT110" t="s">
        <v>27</v>
      </c>
      <c r="GU110">
        <v>0.77650600000000003</v>
      </c>
      <c r="GV110" t="s">
        <v>28</v>
      </c>
      <c r="GW110">
        <v>494285</v>
      </c>
      <c r="GX110" t="s">
        <v>29</v>
      </c>
      <c r="GY110">
        <v>2.0231243279999998E-2</v>
      </c>
      <c r="GZ110" t="s">
        <v>30</v>
      </c>
      <c r="HA110">
        <v>10000</v>
      </c>
      <c r="HB110" t="s">
        <v>923</v>
      </c>
      <c r="HC110">
        <v>10000</v>
      </c>
      <c r="HD110" t="s">
        <v>783</v>
      </c>
      <c r="HE110" t="s">
        <v>5384</v>
      </c>
      <c r="HF110" t="s">
        <v>5385</v>
      </c>
      <c r="HG110" t="s">
        <v>5386</v>
      </c>
      <c r="HH110">
        <v>7.6192700000000002E-2</v>
      </c>
      <c r="HI110">
        <v>90</v>
      </c>
      <c r="HJ110">
        <f t="shared" ca="1" si="84"/>
        <v>0.77111499999999999</v>
      </c>
      <c r="HK110">
        <f t="shared" ca="1" si="85"/>
        <v>0.77596799999999999</v>
      </c>
      <c r="HL110">
        <f t="shared" ca="1" si="86"/>
        <v>249721</v>
      </c>
      <c r="HM110">
        <f t="shared" ca="1" si="87"/>
        <v>503335</v>
      </c>
      <c r="HN110" t="s">
        <v>782</v>
      </c>
      <c r="HO110">
        <v>331.58699999999999</v>
      </c>
      <c r="HP110" t="s">
        <v>25</v>
      </c>
      <c r="HQ110" t="s">
        <v>36</v>
      </c>
      <c r="HR110" t="s">
        <v>27</v>
      </c>
      <c r="HS110">
        <v>0.77668199999999998</v>
      </c>
      <c r="HT110" t="s">
        <v>28</v>
      </c>
      <c r="HU110">
        <v>499938</v>
      </c>
      <c r="HV110" t="s">
        <v>29</v>
      </c>
      <c r="HW110">
        <v>0.13001608814400001</v>
      </c>
      <c r="HX110" t="s">
        <v>30</v>
      </c>
      <c r="HY110">
        <v>65000</v>
      </c>
      <c r="HZ110" t="s">
        <v>923</v>
      </c>
      <c r="IA110">
        <v>65000</v>
      </c>
      <c r="IB110" t="s">
        <v>783</v>
      </c>
      <c r="IC110" t="s">
        <v>5969</v>
      </c>
      <c r="ID110" t="s">
        <v>5970</v>
      </c>
      <c r="IE110" t="s">
        <v>5971</v>
      </c>
      <c r="IF110">
        <v>7.7668200000000007E-2</v>
      </c>
    </row>
    <row r="111" spans="1:240">
      <c r="A111">
        <v>91</v>
      </c>
      <c r="B111">
        <f t="shared" ca="1" si="92"/>
        <v>0.765513</v>
      </c>
      <c r="C111">
        <f t="shared" ca="1" si="93"/>
        <v>0.77454400000000001</v>
      </c>
      <c r="D111">
        <f t="shared" ca="1" si="94"/>
        <v>254420</v>
      </c>
      <c r="E111">
        <f t="shared" ca="1" si="95"/>
        <v>500311</v>
      </c>
      <c r="F111" t="s">
        <v>787</v>
      </c>
      <c r="G111">
        <v>667.81</v>
      </c>
      <c r="H111" t="s">
        <v>25</v>
      </c>
      <c r="I111" t="s">
        <v>757</v>
      </c>
      <c r="J111" t="s">
        <v>27</v>
      </c>
      <c r="K111">
        <v>0.77349599999999996</v>
      </c>
      <c r="L111" t="s">
        <v>28</v>
      </c>
      <c r="M111">
        <v>250283</v>
      </c>
      <c r="N111" t="s">
        <v>29</v>
      </c>
      <c r="O111">
        <v>1.1986444395E-2</v>
      </c>
      <c r="P111" t="s">
        <v>30</v>
      </c>
      <c r="Q111">
        <v>3000</v>
      </c>
      <c r="R111" t="s">
        <v>923</v>
      </c>
      <c r="S111">
        <v>3000</v>
      </c>
      <c r="T111" t="s">
        <v>788</v>
      </c>
      <c r="U111" t="s">
        <v>4585</v>
      </c>
      <c r="V111" t="s">
        <v>4586</v>
      </c>
      <c r="W111" t="s">
        <v>4587</v>
      </c>
      <c r="X111">
        <v>0.10571800000000001</v>
      </c>
      <c r="Y111">
        <f t="shared" si="88"/>
        <v>91</v>
      </c>
      <c r="Z111">
        <f t="shared" ca="1" si="52"/>
        <v>0.78778700000000002</v>
      </c>
      <c r="AA111">
        <f t="shared" ca="1" si="53"/>
        <v>0.74917800000000001</v>
      </c>
      <c r="AB111">
        <f t="shared" ca="1" si="54"/>
        <v>250283</v>
      </c>
      <c r="AC111">
        <f t="shared" ca="1" si="55"/>
        <v>505241</v>
      </c>
      <c r="AD111" t="s">
        <v>787</v>
      </c>
      <c r="AE111">
        <v>657.95100000000002</v>
      </c>
      <c r="AF111" t="s">
        <v>25</v>
      </c>
      <c r="AG111" t="s">
        <v>757</v>
      </c>
      <c r="AH111" t="s">
        <v>27</v>
      </c>
      <c r="AI111">
        <v>0.77926899999999999</v>
      </c>
      <c r="AJ111" t="s">
        <v>28</v>
      </c>
      <c r="AK111">
        <v>250283</v>
      </c>
      <c r="AL111" t="s">
        <v>29</v>
      </c>
      <c r="AM111">
        <v>1.9977374324999998E-2</v>
      </c>
      <c r="AN111" t="s">
        <v>30</v>
      </c>
      <c r="AO111">
        <v>5000</v>
      </c>
      <c r="AP111" t="s">
        <v>923</v>
      </c>
      <c r="AQ111">
        <v>5000</v>
      </c>
      <c r="AR111" t="s">
        <v>788</v>
      </c>
      <c r="AS111" t="s">
        <v>1056</v>
      </c>
      <c r="AT111" t="s">
        <v>1057</v>
      </c>
      <c r="AU111" t="s">
        <v>1058</v>
      </c>
      <c r="AV111">
        <v>6.9892800000000005E-2</v>
      </c>
      <c r="AW111">
        <f t="shared" si="89"/>
        <v>91</v>
      </c>
      <c r="AX111">
        <f t="shared" ca="1" si="56"/>
        <v>0.76673800000000003</v>
      </c>
      <c r="AY111">
        <f t="shared" ca="1" si="57"/>
        <v>0.784026</v>
      </c>
      <c r="AZ111">
        <f t="shared" ca="1" si="58"/>
        <v>251922</v>
      </c>
      <c r="BA111">
        <f t="shared" ca="1" si="59"/>
        <v>500313</v>
      </c>
      <c r="BB111" t="s">
        <v>787</v>
      </c>
      <c r="BC111">
        <v>660.91399999999999</v>
      </c>
      <c r="BD111" t="s">
        <v>25</v>
      </c>
      <c r="BE111" t="s">
        <v>757</v>
      </c>
      <c r="BF111" t="s">
        <v>27</v>
      </c>
      <c r="BG111">
        <v>0.78130299999999997</v>
      </c>
      <c r="BH111" t="s">
        <v>28</v>
      </c>
      <c r="BI111">
        <v>247865</v>
      </c>
      <c r="BJ111" t="s">
        <v>29</v>
      </c>
      <c r="BK111">
        <v>6.0516726165E-2</v>
      </c>
      <c r="BL111" t="s">
        <v>30</v>
      </c>
      <c r="BM111">
        <v>15000</v>
      </c>
      <c r="BN111" t="s">
        <v>923</v>
      </c>
      <c r="BO111">
        <v>15000</v>
      </c>
      <c r="BP111" t="s">
        <v>788</v>
      </c>
      <c r="BQ111" t="s">
        <v>1653</v>
      </c>
      <c r="BR111" t="s">
        <v>1654</v>
      </c>
      <c r="BS111" t="s">
        <v>1655</v>
      </c>
      <c r="BT111">
        <v>6.7994299999999994E-2</v>
      </c>
      <c r="BU111">
        <f t="shared" si="90"/>
        <v>91</v>
      </c>
      <c r="BV111">
        <f t="shared" ca="1" si="60"/>
        <v>0.78006799999999998</v>
      </c>
      <c r="BW111">
        <f t="shared" ca="1" si="61"/>
        <v>0.771976</v>
      </c>
      <c r="BX111">
        <f t="shared" ca="1" si="62"/>
        <v>251264</v>
      </c>
      <c r="BY111">
        <f t="shared" ca="1" si="63"/>
        <v>502273</v>
      </c>
      <c r="BZ111" t="s">
        <v>787</v>
      </c>
      <c r="CA111">
        <v>661.13</v>
      </c>
      <c r="CB111" t="s">
        <v>25</v>
      </c>
      <c r="CC111" t="s">
        <v>757</v>
      </c>
      <c r="CD111" t="s">
        <v>27</v>
      </c>
      <c r="CE111">
        <v>0.77511399999999997</v>
      </c>
      <c r="CF111" t="s">
        <v>28</v>
      </c>
      <c r="CG111">
        <v>251757</v>
      </c>
      <c r="CH111" t="s">
        <v>29</v>
      </c>
      <c r="CI111">
        <v>9.9301971434999997E-2</v>
      </c>
      <c r="CJ111" t="s">
        <v>30</v>
      </c>
      <c r="CK111">
        <v>25000</v>
      </c>
      <c r="CL111" t="s">
        <v>923</v>
      </c>
      <c r="CM111">
        <v>25000</v>
      </c>
      <c r="CN111" t="s">
        <v>788</v>
      </c>
      <c r="CO111" t="s">
        <v>2233</v>
      </c>
      <c r="CP111" t="s">
        <v>2234</v>
      </c>
      <c r="CQ111" t="s">
        <v>2235</v>
      </c>
      <c r="CR111">
        <v>7.3855400000000002E-2</v>
      </c>
      <c r="CS111">
        <f t="shared" si="91"/>
        <v>91</v>
      </c>
      <c r="CT111">
        <f t="shared" ca="1" si="64"/>
        <v>0.77550799999999998</v>
      </c>
      <c r="CU111">
        <f t="shared" ca="1" si="65"/>
        <v>0.77076500000000003</v>
      </c>
      <c r="CV111">
        <f t="shared" ca="1" si="66"/>
        <v>250284</v>
      </c>
      <c r="CW111">
        <f t="shared" ca="1" si="67"/>
        <v>501712</v>
      </c>
      <c r="CX111" t="s">
        <v>787</v>
      </c>
      <c r="CY111">
        <v>661.44200000000001</v>
      </c>
      <c r="CZ111" t="s">
        <v>25</v>
      </c>
      <c r="DA111" t="s">
        <v>757</v>
      </c>
      <c r="DB111" t="s">
        <v>27</v>
      </c>
      <c r="DC111">
        <v>0.77558199999999999</v>
      </c>
      <c r="DD111" t="s">
        <v>28</v>
      </c>
      <c r="DE111">
        <v>251335</v>
      </c>
      <c r="DF111" t="s">
        <v>29</v>
      </c>
      <c r="DG111">
        <v>0.139256621085</v>
      </c>
      <c r="DH111" t="s">
        <v>30</v>
      </c>
      <c r="DI111">
        <v>35000</v>
      </c>
      <c r="DJ111" t="s">
        <v>923</v>
      </c>
      <c r="DK111">
        <v>35000</v>
      </c>
      <c r="DL111" t="s">
        <v>788</v>
      </c>
      <c r="DM111" t="s">
        <v>2827</v>
      </c>
      <c r="DN111" t="s">
        <v>2828</v>
      </c>
      <c r="DO111" t="s">
        <v>2829</v>
      </c>
      <c r="DP111">
        <v>7.3850200000000005E-2</v>
      </c>
      <c r="DQ111">
        <v>91</v>
      </c>
      <c r="DR111">
        <f t="shared" ca="1" si="68"/>
        <v>0.773783</v>
      </c>
      <c r="DS111">
        <f t="shared" ca="1" si="69"/>
        <v>0.77073899999999995</v>
      </c>
      <c r="DT111">
        <f t="shared" ca="1" si="70"/>
        <v>251100</v>
      </c>
      <c r="DU111">
        <f t="shared" ca="1" si="71"/>
        <v>501400</v>
      </c>
      <c r="DV111" t="s">
        <v>787</v>
      </c>
      <c r="DW111">
        <v>657.33900000000006</v>
      </c>
      <c r="DX111" t="s">
        <v>25</v>
      </c>
      <c r="DY111" t="s">
        <v>757</v>
      </c>
      <c r="DZ111" t="s">
        <v>27</v>
      </c>
      <c r="EA111">
        <v>0.77920800000000001</v>
      </c>
      <c r="EB111" t="s">
        <v>28</v>
      </c>
      <c r="EC111">
        <v>250555</v>
      </c>
      <c r="ED111" t="s">
        <v>29</v>
      </c>
      <c r="EE111">
        <v>0.17960107219499999</v>
      </c>
      <c r="EF111" t="s">
        <v>30</v>
      </c>
      <c r="EG111">
        <v>45000</v>
      </c>
      <c r="EH111" t="s">
        <v>923</v>
      </c>
      <c r="EI111">
        <v>45000</v>
      </c>
      <c r="EJ111" t="s">
        <v>788</v>
      </c>
      <c r="EK111" t="s">
        <v>3414</v>
      </c>
      <c r="EL111" t="s">
        <v>3415</v>
      </c>
      <c r="EM111" t="s">
        <v>3416</v>
      </c>
      <c r="EN111">
        <v>7.48471E-2</v>
      </c>
      <c r="EO111">
        <v>91</v>
      </c>
      <c r="EP111">
        <f t="shared" ca="1" si="72"/>
        <v>0.77707800000000005</v>
      </c>
      <c r="EQ111">
        <f t="shared" ca="1" si="73"/>
        <v>0.77187399999999995</v>
      </c>
      <c r="ER111">
        <f t="shared" ca="1" si="74"/>
        <v>250506</v>
      </c>
      <c r="ES111">
        <f t="shared" ca="1" si="75"/>
        <v>501202</v>
      </c>
      <c r="ET111" t="s">
        <v>787</v>
      </c>
      <c r="EU111">
        <v>667.89400000000001</v>
      </c>
      <c r="EV111" t="s">
        <v>25</v>
      </c>
      <c r="EW111" t="s">
        <v>757</v>
      </c>
      <c r="EX111" t="s">
        <v>27</v>
      </c>
      <c r="EY111">
        <v>0.77515900000000004</v>
      </c>
      <c r="EZ111" t="s">
        <v>28</v>
      </c>
      <c r="FA111">
        <v>249179</v>
      </c>
      <c r="FB111" t="s">
        <v>29</v>
      </c>
      <c r="FC111">
        <v>0.22072512622500001</v>
      </c>
      <c r="FD111" t="s">
        <v>30</v>
      </c>
      <c r="FE111">
        <v>55000</v>
      </c>
      <c r="FF111" t="s">
        <v>923</v>
      </c>
      <c r="FG111">
        <v>55000</v>
      </c>
      <c r="FH111" t="s">
        <v>788</v>
      </c>
      <c r="FI111" t="s">
        <v>3998</v>
      </c>
      <c r="FJ111" t="s">
        <v>3999</v>
      </c>
      <c r="FK111" t="s">
        <v>4000</v>
      </c>
      <c r="FL111">
        <v>7.8135300000000005E-2</v>
      </c>
      <c r="FM111">
        <v>91</v>
      </c>
      <c r="FN111">
        <f t="shared" ca="1" si="96"/>
        <v>0.77926700000000004</v>
      </c>
      <c r="FO111">
        <f t="shared" ca="1" si="97"/>
        <v>0.74111199999999999</v>
      </c>
      <c r="FP111">
        <f t="shared" ca="1" si="98"/>
        <v>250281</v>
      </c>
      <c r="FQ111">
        <f t="shared" ca="1" si="99"/>
        <v>500309</v>
      </c>
      <c r="FR111" t="s">
        <v>787</v>
      </c>
      <c r="FS111">
        <v>657.96100000000001</v>
      </c>
      <c r="FT111" t="s">
        <v>25</v>
      </c>
      <c r="FU111" t="s">
        <v>757</v>
      </c>
      <c r="FV111" t="s">
        <v>27</v>
      </c>
      <c r="FW111">
        <v>0.77926700000000004</v>
      </c>
      <c r="FX111" t="s">
        <v>28</v>
      </c>
      <c r="FY111">
        <v>250281</v>
      </c>
      <c r="FZ111" t="s">
        <v>29</v>
      </c>
      <c r="GA111">
        <v>3.9955144649999998E-3</v>
      </c>
      <c r="GB111" t="s">
        <v>30</v>
      </c>
      <c r="GC111">
        <v>1000</v>
      </c>
      <c r="GD111" t="s">
        <v>923</v>
      </c>
      <c r="GE111">
        <v>1000</v>
      </c>
      <c r="GF111" t="s">
        <v>788</v>
      </c>
      <c r="GG111" t="s">
        <v>5179</v>
      </c>
      <c r="GH111" t="s">
        <v>5180</v>
      </c>
      <c r="GI111" t="s">
        <v>5181</v>
      </c>
      <c r="GJ111">
        <v>5.5515299999999997E-2</v>
      </c>
      <c r="GK111">
        <v>91</v>
      </c>
      <c r="GL111">
        <f t="shared" ca="1" si="100"/>
        <v>0.77884699999999996</v>
      </c>
      <c r="GM111">
        <f t="shared" ca="1" si="101"/>
        <v>0.76853499999999997</v>
      </c>
      <c r="GN111">
        <f t="shared" ca="1" si="102"/>
        <v>252128</v>
      </c>
      <c r="GO111">
        <f t="shared" ca="1" si="103"/>
        <v>499095</v>
      </c>
      <c r="GP111" t="s">
        <v>787</v>
      </c>
      <c r="GQ111">
        <v>655.38900000000001</v>
      </c>
      <c r="GR111" t="s">
        <v>25</v>
      </c>
      <c r="GS111" t="s">
        <v>757</v>
      </c>
      <c r="GT111" t="s">
        <v>27</v>
      </c>
      <c r="GU111">
        <v>0.78174200000000005</v>
      </c>
      <c r="GV111" t="s">
        <v>28</v>
      </c>
      <c r="GW111">
        <v>249674</v>
      </c>
      <c r="GX111" t="s">
        <v>29</v>
      </c>
      <c r="GY111">
        <v>4.0052149515000003E-2</v>
      </c>
      <c r="GZ111" t="s">
        <v>30</v>
      </c>
      <c r="HA111">
        <v>10000</v>
      </c>
      <c r="HB111" t="s">
        <v>923</v>
      </c>
      <c r="HC111">
        <v>10000</v>
      </c>
      <c r="HD111" t="s">
        <v>788</v>
      </c>
      <c r="HE111" t="s">
        <v>5381</v>
      </c>
      <c r="HF111" t="s">
        <v>5382</v>
      </c>
      <c r="HG111" t="s">
        <v>5383</v>
      </c>
      <c r="HH111">
        <v>5.9971400000000001E-2</v>
      </c>
      <c r="HI111">
        <v>91</v>
      </c>
      <c r="HJ111">
        <f t="shared" ca="1" si="84"/>
        <v>0.78050799999999998</v>
      </c>
      <c r="HK111">
        <f t="shared" ca="1" si="85"/>
        <v>0.77269299999999996</v>
      </c>
      <c r="HL111">
        <f t="shared" ca="1" si="86"/>
        <v>250472</v>
      </c>
      <c r="HM111">
        <f t="shared" ca="1" si="87"/>
        <v>500689</v>
      </c>
      <c r="HN111" t="s">
        <v>787</v>
      </c>
      <c r="HO111">
        <v>661.56700000000001</v>
      </c>
      <c r="HP111" t="s">
        <v>25</v>
      </c>
      <c r="HQ111" t="s">
        <v>757</v>
      </c>
      <c r="HR111" t="s">
        <v>27</v>
      </c>
      <c r="HS111">
        <v>0.77655200000000002</v>
      </c>
      <c r="HT111" t="s">
        <v>28</v>
      </c>
      <c r="HU111">
        <v>250660</v>
      </c>
      <c r="HV111" t="s">
        <v>29</v>
      </c>
      <c r="HW111">
        <v>0.259315470765</v>
      </c>
      <c r="HX111" t="s">
        <v>30</v>
      </c>
      <c r="HY111">
        <v>65000</v>
      </c>
      <c r="HZ111" t="s">
        <v>923</v>
      </c>
      <c r="IA111">
        <v>65000</v>
      </c>
      <c r="IB111" t="s">
        <v>788</v>
      </c>
      <c r="IC111" t="s">
        <v>5966</v>
      </c>
      <c r="ID111" t="s">
        <v>5967</v>
      </c>
      <c r="IE111" t="s">
        <v>5968</v>
      </c>
      <c r="IF111">
        <v>8.0785800000000005E-2</v>
      </c>
    </row>
    <row r="112" spans="1:240">
      <c r="A112">
        <v>92</v>
      </c>
      <c r="B112">
        <f t="shared" ca="1" si="92"/>
        <v>0.79329799999999995</v>
      </c>
      <c r="C112">
        <f t="shared" ca="1" si="93"/>
        <v>0.73758599999999996</v>
      </c>
      <c r="D112">
        <f t="shared" ca="1" si="94"/>
        <v>254420</v>
      </c>
      <c r="E112">
        <f t="shared" ca="1" si="95"/>
        <v>500311</v>
      </c>
      <c r="F112" t="s">
        <v>787</v>
      </c>
      <c r="G112">
        <v>361.35899999999998</v>
      </c>
      <c r="H112" t="s">
        <v>25</v>
      </c>
      <c r="I112" t="s">
        <v>36</v>
      </c>
      <c r="J112" t="s">
        <v>27</v>
      </c>
      <c r="K112">
        <v>0.74974300000000005</v>
      </c>
      <c r="L112" t="s">
        <v>28</v>
      </c>
      <c r="M112">
        <v>492307</v>
      </c>
      <c r="N112" t="s">
        <v>29</v>
      </c>
      <c r="O112">
        <v>6.0937609999999996E-3</v>
      </c>
      <c r="P112" t="s">
        <v>30</v>
      </c>
      <c r="Q112">
        <v>3000</v>
      </c>
      <c r="R112" t="s">
        <v>923</v>
      </c>
      <c r="S112">
        <v>3000</v>
      </c>
      <c r="T112" t="s">
        <v>783</v>
      </c>
      <c r="U112" t="s">
        <v>4588</v>
      </c>
      <c r="V112" t="s">
        <v>4589</v>
      </c>
      <c r="W112" t="s">
        <v>4590</v>
      </c>
      <c r="X112">
        <v>8.5950899999999997E-2</v>
      </c>
      <c r="Y112">
        <f t="shared" si="88"/>
        <v>92</v>
      </c>
      <c r="Z112">
        <f t="shared" ca="1" si="52"/>
        <v>0.785667</v>
      </c>
      <c r="AA112">
        <f t="shared" ca="1" si="53"/>
        <v>0.76444000000000001</v>
      </c>
      <c r="AB112">
        <f t="shared" ca="1" si="54"/>
        <v>247865</v>
      </c>
      <c r="AC112">
        <f t="shared" ca="1" si="55"/>
        <v>490737</v>
      </c>
      <c r="AD112" t="s">
        <v>787</v>
      </c>
      <c r="AE112">
        <v>366.33600000000001</v>
      </c>
      <c r="AF112" t="s">
        <v>25</v>
      </c>
      <c r="AG112" t="s">
        <v>36</v>
      </c>
      <c r="AH112" t="s">
        <v>27</v>
      </c>
      <c r="AI112">
        <v>0.74224500000000004</v>
      </c>
      <c r="AJ112" t="s">
        <v>28</v>
      </c>
      <c r="AK112">
        <v>495478</v>
      </c>
      <c r="AL112" t="s">
        <v>29</v>
      </c>
      <c r="AM112">
        <v>1.0091255424E-2</v>
      </c>
      <c r="AN112" t="s">
        <v>30</v>
      </c>
      <c r="AO112">
        <v>5000</v>
      </c>
      <c r="AP112" t="s">
        <v>923</v>
      </c>
      <c r="AQ112">
        <v>5000</v>
      </c>
      <c r="AR112" t="s">
        <v>783</v>
      </c>
      <c r="AS112" t="s">
        <v>1059</v>
      </c>
      <c r="AT112" t="s">
        <v>1060</v>
      </c>
      <c r="AU112" t="s">
        <v>1061</v>
      </c>
      <c r="AV112">
        <v>8.3550299999999994E-2</v>
      </c>
      <c r="AW112">
        <f t="shared" si="89"/>
        <v>92</v>
      </c>
      <c r="AX112">
        <f t="shared" ca="1" si="56"/>
        <v>0.78603900000000004</v>
      </c>
      <c r="AY112">
        <f t="shared" ca="1" si="57"/>
        <v>0.76904300000000003</v>
      </c>
      <c r="AZ112">
        <f t="shared" ca="1" si="58"/>
        <v>248666</v>
      </c>
      <c r="BA112">
        <f t="shared" ca="1" si="59"/>
        <v>497080</v>
      </c>
      <c r="BB112" t="s">
        <v>787</v>
      </c>
      <c r="BC112">
        <v>335.34</v>
      </c>
      <c r="BD112" t="s">
        <v>25</v>
      </c>
      <c r="BE112" t="s">
        <v>36</v>
      </c>
      <c r="BF112" t="s">
        <v>27</v>
      </c>
      <c r="BG112">
        <v>0.77454100000000004</v>
      </c>
      <c r="BH112" t="s">
        <v>28</v>
      </c>
      <c r="BI112">
        <v>497080</v>
      </c>
      <c r="BJ112" t="s">
        <v>29</v>
      </c>
      <c r="BK112">
        <v>3.0176229408000001E-2</v>
      </c>
      <c r="BL112" t="s">
        <v>30</v>
      </c>
      <c r="BM112">
        <v>15000</v>
      </c>
      <c r="BN112" t="s">
        <v>923</v>
      </c>
      <c r="BO112">
        <v>15000</v>
      </c>
      <c r="BP112" t="s">
        <v>783</v>
      </c>
      <c r="BQ112" t="s">
        <v>903</v>
      </c>
      <c r="BR112" t="s">
        <v>1656</v>
      </c>
      <c r="BS112" t="s">
        <v>1657</v>
      </c>
      <c r="BT112">
        <v>8.3817600000000006E-2</v>
      </c>
      <c r="BU112">
        <f t="shared" si="90"/>
        <v>92</v>
      </c>
      <c r="BV112">
        <f t="shared" ca="1" si="60"/>
        <v>0.78330299999999997</v>
      </c>
      <c r="BW112">
        <f t="shared" ca="1" si="61"/>
        <v>0.76431000000000004</v>
      </c>
      <c r="BX112">
        <f t="shared" ca="1" si="62"/>
        <v>250773</v>
      </c>
      <c r="BY112">
        <f t="shared" ca="1" si="63"/>
        <v>499339</v>
      </c>
      <c r="BZ112" t="s">
        <v>787</v>
      </c>
      <c r="CA112">
        <v>338.23700000000002</v>
      </c>
      <c r="CB112" t="s">
        <v>25</v>
      </c>
      <c r="CC112" t="s">
        <v>36</v>
      </c>
      <c r="CD112" t="s">
        <v>27</v>
      </c>
      <c r="CE112">
        <v>0.76946999999999999</v>
      </c>
      <c r="CF112" t="s">
        <v>28</v>
      </c>
      <c r="CG112">
        <v>499339</v>
      </c>
      <c r="CH112" t="s">
        <v>29</v>
      </c>
      <c r="CI112">
        <v>5.0066199664E-2</v>
      </c>
      <c r="CJ112" t="s">
        <v>30</v>
      </c>
      <c r="CK112">
        <v>25000</v>
      </c>
      <c r="CL112" t="s">
        <v>923</v>
      </c>
      <c r="CM112">
        <v>25000</v>
      </c>
      <c r="CN112" t="s">
        <v>783</v>
      </c>
      <c r="CO112" t="s">
        <v>2236</v>
      </c>
      <c r="CP112" t="s">
        <v>2237</v>
      </c>
      <c r="CQ112" t="s">
        <v>2238</v>
      </c>
      <c r="CR112">
        <v>7.3493100000000006E-2</v>
      </c>
      <c r="CS112">
        <f t="shared" si="91"/>
        <v>92</v>
      </c>
      <c r="CT112">
        <f t="shared" ca="1" si="64"/>
        <v>0.78730500000000003</v>
      </c>
      <c r="CU112">
        <f t="shared" ca="1" si="65"/>
        <v>0.77042699999999997</v>
      </c>
      <c r="CV112">
        <f t="shared" ca="1" si="66"/>
        <v>250633</v>
      </c>
      <c r="CW112">
        <f t="shared" ca="1" si="67"/>
        <v>499617</v>
      </c>
      <c r="CX112" t="s">
        <v>787</v>
      </c>
      <c r="CY112">
        <v>333.35500000000002</v>
      </c>
      <c r="CZ112" t="s">
        <v>25</v>
      </c>
      <c r="DA112" t="s">
        <v>36</v>
      </c>
      <c r="DB112" t="s">
        <v>27</v>
      </c>
      <c r="DC112">
        <v>0.77378899999999995</v>
      </c>
      <c r="DD112" t="s">
        <v>28</v>
      </c>
      <c r="DE112">
        <v>501012</v>
      </c>
      <c r="DF112" t="s">
        <v>29</v>
      </c>
      <c r="DG112">
        <v>6.9858672056000007E-2</v>
      </c>
      <c r="DH112" t="s">
        <v>30</v>
      </c>
      <c r="DI112">
        <v>35000</v>
      </c>
      <c r="DJ112" t="s">
        <v>923</v>
      </c>
      <c r="DK112">
        <v>35000</v>
      </c>
      <c r="DL112" t="s">
        <v>783</v>
      </c>
      <c r="DM112" t="s">
        <v>2830</v>
      </c>
      <c r="DN112" t="s">
        <v>2831</v>
      </c>
      <c r="DO112" t="s">
        <v>2832</v>
      </c>
      <c r="DP112">
        <v>7.5339600000000007E-2</v>
      </c>
      <c r="DQ112">
        <v>92</v>
      </c>
      <c r="DR112">
        <f t="shared" ca="1" si="68"/>
        <v>0.78244000000000002</v>
      </c>
      <c r="DS112">
        <f t="shared" ca="1" si="69"/>
        <v>0.76910299999999998</v>
      </c>
      <c r="DT112">
        <f t="shared" ca="1" si="70"/>
        <v>250013</v>
      </c>
      <c r="DU112">
        <f t="shared" ca="1" si="71"/>
        <v>501946</v>
      </c>
      <c r="DV112" t="s">
        <v>787</v>
      </c>
      <c r="DW112">
        <v>330.81700000000001</v>
      </c>
      <c r="DX112" t="s">
        <v>25</v>
      </c>
      <c r="DY112" t="s">
        <v>36</v>
      </c>
      <c r="DZ112" t="s">
        <v>27</v>
      </c>
      <c r="EA112">
        <v>0.77729400000000004</v>
      </c>
      <c r="EB112" t="s">
        <v>28</v>
      </c>
      <c r="EC112">
        <v>500313</v>
      </c>
      <c r="ED112" t="s">
        <v>29</v>
      </c>
      <c r="EE112">
        <v>8.9943644040000006E-2</v>
      </c>
      <c r="EF112" t="s">
        <v>30</v>
      </c>
      <c r="EG112">
        <v>45000</v>
      </c>
      <c r="EH112" t="s">
        <v>923</v>
      </c>
      <c r="EI112">
        <v>45000</v>
      </c>
      <c r="EJ112" t="s">
        <v>783</v>
      </c>
      <c r="EK112" t="s">
        <v>3417</v>
      </c>
      <c r="EL112" t="s">
        <v>3418</v>
      </c>
      <c r="EM112" t="s">
        <v>3419</v>
      </c>
      <c r="EN112">
        <v>7.5230599999999995E-2</v>
      </c>
      <c r="EO112">
        <v>92</v>
      </c>
      <c r="EP112">
        <f t="shared" ca="1" si="72"/>
        <v>0.77917800000000004</v>
      </c>
      <c r="EQ112">
        <f t="shared" ca="1" si="73"/>
        <v>0.77054100000000003</v>
      </c>
      <c r="ER112">
        <f t="shared" ca="1" si="74"/>
        <v>250062</v>
      </c>
      <c r="ES112">
        <f t="shared" ca="1" si="75"/>
        <v>501648</v>
      </c>
      <c r="ET112" t="s">
        <v>787</v>
      </c>
      <c r="EU112">
        <v>330.10500000000002</v>
      </c>
      <c r="EV112" t="s">
        <v>25</v>
      </c>
      <c r="EW112" t="s">
        <v>36</v>
      </c>
      <c r="EX112" t="s">
        <v>27</v>
      </c>
      <c r="EY112">
        <v>0.77813200000000005</v>
      </c>
      <c r="EZ112" t="s">
        <v>28</v>
      </c>
      <c r="FA112">
        <v>500313</v>
      </c>
      <c r="FB112" t="s">
        <v>29</v>
      </c>
      <c r="FC112">
        <v>0.10993111615999999</v>
      </c>
      <c r="FD112" t="s">
        <v>30</v>
      </c>
      <c r="FE112">
        <v>55000</v>
      </c>
      <c r="FF112" t="s">
        <v>923</v>
      </c>
      <c r="FG112">
        <v>55000</v>
      </c>
      <c r="FH112" t="s">
        <v>783</v>
      </c>
      <c r="FI112" t="s">
        <v>3021</v>
      </c>
      <c r="FJ112" t="s">
        <v>4001</v>
      </c>
      <c r="FK112" t="s">
        <v>4002</v>
      </c>
      <c r="FL112">
        <v>7.5757000000000005E-2</v>
      </c>
      <c r="FM112">
        <v>92</v>
      </c>
      <c r="FN112">
        <f t="shared" ca="1" si="96"/>
        <v>0.78429700000000002</v>
      </c>
      <c r="FO112">
        <f t="shared" ca="1" si="97"/>
        <v>0.77866400000000002</v>
      </c>
      <c r="FP112">
        <f t="shared" ca="1" si="98"/>
        <v>250281</v>
      </c>
      <c r="FQ112">
        <f t="shared" ca="1" si="99"/>
        <v>500307</v>
      </c>
      <c r="FR112" t="s">
        <v>787</v>
      </c>
      <c r="FS112">
        <v>363.91</v>
      </c>
      <c r="FT112" t="s">
        <v>25</v>
      </c>
      <c r="FU112" t="s">
        <v>36</v>
      </c>
      <c r="FV112" t="s">
        <v>27</v>
      </c>
      <c r="FW112">
        <v>0.74111199999999999</v>
      </c>
      <c r="FX112" t="s">
        <v>28</v>
      </c>
      <c r="FY112">
        <v>500309</v>
      </c>
      <c r="FZ112" t="s">
        <v>29</v>
      </c>
      <c r="GA112">
        <v>1.9987667120000001E-3</v>
      </c>
      <c r="GB112" t="s">
        <v>30</v>
      </c>
      <c r="GC112">
        <v>1000</v>
      </c>
      <c r="GD112" t="s">
        <v>923</v>
      </c>
      <c r="GE112">
        <v>1000</v>
      </c>
      <c r="GF112" t="s">
        <v>783</v>
      </c>
      <c r="GG112" t="s">
        <v>5182</v>
      </c>
      <c r="GH112" t="s">
        <v>5183</v>
      </c>
      <c r="GI112" t="s">
        <v>5184</v>
      </c>
      <c r="GJ112">
        <v>7.5401399999999993E-2</v>
      </c>
      <c r="GK112">
        <v>92</v>
      </c>
      <c r="GL112">
        <f t="shared" ca="1" si="100"/>
        <v>0.76893999999999996</v>
      </c>
      <c r="GM112">
        <f t="shared" ca="1" si="101"/>
        <v>0.77540299999999995</v>
      </c>
      <c r="GN112">
        <f t="shared" ca="1" si="102"/>
        <v>250895</v>
      </c>
      <c r="GO112">
        <f t="shared" ca="1" si="103"/>
        <v>499096</v>
      </c>
      <c r="GP112" t="s">
        <v>787</v>
      </c>
      <c r="GQ112">
        <v>335.53100000000001</v>
      </c>
      <c r="GR112" t="s">
        <v>25</v>
      </c>
      <c r="GS112" t="s">
        <v>36</v>
      </c>
      <c r="GT112" t="s">
        <v>27</v>
      </c>
      <c r="GU112">
        <v>0.77650600000000003</v>
      </c>
      <c r="GV112" t="s">
        <v>28</v>
      </c>
      <c r="GW112">
        <v>494285</v>
      </c>
      <c r="GX112" t="s">
        <v>29</v>
      </c>
      <c r="GY112">
        <v>2.0231243279999998E-2</v>
      </c>
      <c r="GZ112" t="s">
        <v>30</v>
      </c>
      <c r="HA112">
        <v>10000</v>
      </c>
      <c r="HB112" t="s">
        <v>923</v>
      </c>
      <c r="HC112">
        <v>10000</v>
      </c>
      <c r="HD112" t="s">
        <v>783</v>
      </c>
      <c r="HE112" t="s">
        <v>5384</v>
      </c>
      <c r="HF112" t="s">
        <v>5385</v>
      </c>
      <c r="HG112" t="s">
        <v>5386</v>
      </c>
      <c r="HH112">
        <v>7.6192700000000002E-2</v>
      </c>
      <c r="HI112">
        <v>92</v>
      </c>
      <c r="HJ112">
        <f t="shared" ca="1" si="84"/>
        <v>0.77843700000000005</v>
      </c>
      <c r="HK112">
        <f t="shared" ca="1" si="85"/>
        <v>0.77146700000000001</v>
      </c>
      <c r="HL112">
        <f t="shared" ca="1" si="86"/>
        <v>250660</v>
      </c>
      <c r="HM112">
        <f t="shared" ca="1" si="87"/>
        <v>501065</v>
      </c>
      <c r="HN112" t="s">
        <v>787</v>
      </c>
      <c r="HO112">
        <v>331.58699999999999</v>
      </c>
      <c r="HP112" t="s">
        <v>25</v>
      </c>
      <c r="HQ112" t="s">
        <v>36</v>
      </c>
      <c r="HR112" t="s">
        <v>27</v>
      </c>
      <c r="HS112">
        <v>0.77668199999999998</v>
      </c>
      <c r="HT112" t="s">
        <v>28</v>
      </c>
      <c r="HU112">
        <v>499938</v>
      </c>
      <c r="HV112" t="s">
        <v>29</v>
      </c>
      <c r="HW112">
        <v>0.13001608814400001</v>
      </c>
      <c r="HX112" t="s">
        <v>30</v>
      </c>
      <c r="HY112">
        <v>65000</v>
      </c>
      <c r="HZ112" t="s">
        <v>923</v>
      </c>
      <c r="IA112">
        <v>65000</v>
      </c>
      <c r="IB112" t="s">
        <v>783</v>
      </c>
      <c r="IC112" t="s">
        <v>5969</v>
      </c>
      <c r="ID112" t="s">
        <v>5970</v>
      </c>
      <c r="IE112" t="s">
        <v>5971</v>
      </c>
      <c r="IF112">
        <v>7.7668200000000007E-2</v>
      </c>
    </row>
    <row r="113" spans="1:240">
      <c r="A113">
        <v>93</v>
      </c>
      <c r="B113">
        <f t="shared" ca="1" si="92"/>
        <v>0.78853399999999996</v>
      </c>
      <c r="C113">
        <f t="shared" ca="1" si="93"/>
        <v>0.75380100000000005</v>
      </c>
      <c r="D113">
        <f t="shared" ca="1" si="94"/>
        <v>250283</v>
      </c>
      <c r="E113">
        <f t="shared" ca="1" si="95"/>
        <v>484553</v>
      </c>
      <c r="F113" t="s">
        <v>777</v>
      </c>
      <c r="G113">
        <v>711.50900000000001</v>
      </c>
      <c r="H113" t="s">
        <v>25</v>
      </c>
      <c r="I113" t="s">
        <v>757</v>
      </c>
      <c r="J113" t="s">
        <v>27</v>
      </c>
      <c r="K113">
        <v>0.74936700000000001</v>
      </c>
      <c r="L113" t="s">
        <v>28</v>
      </c>
      <c r="M113">
        <v>250283</v>
      </c>
      <c r="N113" t="s">
        <v>29</v>
      </c>
      <c r="O113">
        <v>1.1986444395E-2</v>
      </c>
      <c r="P113" t="s">
        <v>30</v>
      </c>
      <c r="Q113">
        <v>3000</v>
      </c>
      <c r="R113" t="s">
        <v>923</v>
      </c>
      <c r="S113">
        <v>3000</v>
      </c>
      <c r="T113" t="s">
        <v>778</v>
      </c>
      <c r="U113" t="s">
        <v>4591</v>
      </c>
      <c r="V113" t="s">
        <v>4592</v>
      </c>
      <c r="W113" t="s">
        <v>4593</v>
      </c>
      <c r="X113">
        <v>9.1397500000000007E-2</v>
      </c>
      <c r="Y113">
        <f t="shared" si="88"/>
        <v>93</v>
      </c>
      <c r="Z113">
        <f t="shared" ca="1" si="52"/>
        <v>0.76407099999999994</v>
      </c>
      <c r="AA113">
        <f t="shared" ca="1" si="53"/>
        <v>0.78970300000000004</v>
      </c>
      <c r="AB113">
        <f t="shared" ca="1" si="54"/>
        <v>252749</v>
      </c>
      <c r="AC113">
        <f t="shared" ca="1" si="55"/>
        <v>500313</v>
      </c>
      <c r="AD113" t="s">
        <v>777</v>
      </c>
      <c r="AE113">
        <v>711.38099999999997</v>
      </c>
      <c r="AF113" t="s">
        <v>25</v>
      </c>
      <c r="AG113" t="s">
        <v>757</v>
      </c>
      <c r="AH113" t="s">
        <v>27</v>
      </c>
      <c r="AI113">
        <v>0.75670999999999999</v>
      </c>
      <c r="AJ113" t="s">
        <v>28</v>
      </c>
      <c r="AK113">
        <v>245493</v>
      </c>
      <c r="AL113" t="s">
        <v>29</v>
      </c>
      <c r="AM113">
        <v>2.0367175785E-2</v>
      </c>
      <c r="AN113" t="s">
        <v>30</v>
      </c>
      <c r="AO113">
        <v>5000</v>
      </c>
      <c r="AP113" t="s">
        <v>923</v>
      </c>
      <c r="AQ113">
        <v>5000</v>
      </c>
      <c r="AR113" t="s">
        <v>778</v>
      </c>
      <c r="AS113" t="s">
        <v>1062</v>
      </c>
      <c r="AT113" t="s">
        <v>1063</v>
      </c>
      <c r="AU113" t="s">
        <v>1064</v>
      </c>
      <c r="AV113">
        <v>7.8804200000000005E-2</v>
      </c>
      <c r="AW113">
        <f t="shared" si="89"/>
        <v>93</v>
      </c>
      <c r="AX113">
        <f t="shared" ca="1" si="56"/>
        <v>0.77737500000000004</v>
      </c>
      <c r="AY113">
        <f t="shared" ca="1" si="57"/>
        <v>0.760486</v>
      </c>
      <c r="AZ113">
        <f t="shared" ca="1" si="58"/>
        <v>248666</v>
      </c>
      <c r="BA113">
        <f t="shared" ca="1" si="59"/>
        <v>497080</v>
      </c>
      <c r="BB113" t="s">
        <v>777</v>
      </c>
      <c r="BC113">
        <v>656.78499999999997</v>
      </c>
      <c r="BD113" t="s">
        <v>25</v>
      </c>
      <c r="BE113" t="s">
        <v>757</v>
      </c>
      <c r="BF113" t="s">
        <v>27</v>
      </c>
      <c r="BG113">
        <v>0.77359199999999995</v>
      </c>
      <c r="BH113" t="s">
        <v>28</v>
      </c>
      <c r="BI113">
        <v>254420</v>
      </c>
      <c r="BJ113" t="s">
        <v>29</v>
      </c>
      <c r="BK113">
        <v>5.8957520324999999E-2</v>
      </c>
      <c r="BL113" t="s">
        <v>30</v>
      </c>
      <c r="BM113">
        <v>15000</v>
      </c>
      <c r="BN113" t="s">
        <v>923</v>
      </c>
      <c r="BO113">
        <v>15000</v>
      </c>
      <c r="BP113" t="s">
        <v>778</v>
      </c>
      <c r="BQ113" t="s">
        <v>1658</v>
      </c>
      <c r="BR113" t="s">
        <v>1659</v>
      </c>
      <c r="BS113" t="s">
        <v>1660</v>
      </c>
      <c r="BT113">
        <v>7.0251400000000006E-2</v>
      </c>
      <c r="BU113">
        <f t="shared" si="90"/>
        <v>93</v>
      </c>
      <c r="BV113">
        <f t="shared" ca="1" si="60"/>
        <v>0.77275300000000002</v>
      </c>
      <c r="BW113">
        <f t="shared" ca="1" si="61"/>
        <v>0.77609600000000001</v>
      </c>
      <c r="BX113">
        <f t="shared" ca="1" si="62"/>
        <v>249796</v>
      </c>
      <c r="BY113">
        <f t="shared" ca="1" si="63"/>
        <v>499339</v>
      </c>
      <c r="BZ113" t="s">
        <v>777</v>
      </c>
      <c r="CA113">
        <v>679.34299999999996</v>
      </c>
      <c r="CB113" t="s">
        <v>25</v>
      </c>
      <c r="CC113" t="s">
        <v>757</v>
      </c>
      <c r="CD113" t="s">
        <v>27</v>
      </c>
      <c r="CE113">
        <v>0.76988800000000002</v>
      </c>
      <c r="CF113" t="s">
        <v>28</v>
      </c>
      <c r="CG113">
        <v>248345</v>
      </c>
      <c r="CH113" t="s">
        <v>29</v>
      </c>
      <c r="CI113">
        <v>0.100666276545</v>
      </c>
      <c r="CJ113" t="s">
        <v>30</v>
      </c>
      <c r="CK113">
        <v>25000</v>
      </c>
      <c r="CL113" t="s">
        <v>923</v>
      </c>
      <c r="CM113">
        <v>25000</v>
      </c>
      <c r="CN113" t="s">
        <v>778</v>
      </c>
      <c r="CO113" t="s">
        <v>2239</v>
      </c>
      <c r="CP113" t="s">
        <v>2240</v>
      </c>
      <c r="CQ113" t="s">
        <v>2241</v>
      </c>
      <c r="CR113">
        <v>8.1463599999999997E-2</v>
      </c>
      <c r="CS113">
        <f t="shared" si="91"/>
        <v>93</v>
      </c>
      <c r="CT113">
        <f t="shared" ca="1" si="64"/>
        <v>0.78325699999999998</v>
      </c>
      <c r="CU113">
        <f t="shared" ca="1" si="65"/>
        <v>0.77265099999999998</v>
      </c>
      <c r="CV113">
        <f t="shared" ca="1" si="66"/>
        <v>250284</v>
      </c>
      <c r="CW113">
        <f t="shared" ca="1" si="67"/>
        <v>501011</v>
      </c>
      <c r="CX113" t="s">
        <v>777</v>
      </c>
      <c r="CY113">
        <v>675.67700000000002</v>
      </c>
      <c r="CZ113" t="s">
        <v>25</v>
      </c>
      <c r="DA113" t="s">
        <v>757</v>
      </c>
      <c r="DB113" t="s">
        <v>27</v>
      </c>
      <c r="DC113">
        <v>0.771119</v>
      </c>
      <c r="DD113" t="s">
        <v>28</v>
      </c>
      <c r="DE113">
        <v>248896</v>
      </c>
      <c r="DF113" t="s">
        <v>29</v>
      </c>
      <c r="DG113">
        <v>0.140620926195</v>
      </c>
      <c r="DH113" t="s">
        <v>30</v>
      </c>
      <c r="DI113">
        <v>35000</v>
      </c>
      <c r="DJ113" t="s">
        <v>923</v>
      </c>
      <c r="DK113">
        <v>35000</v>
      </c>
      <c r="DL113" t="s">
        <v>778</v>
      </c>
      <c r="DM113" t="s">
        <v>2833</v>
      </c>
      <c r="DN113" t="s">
        <v>2834</v>
      </c>
      <c r="DO113" t="s">
        <v>2835</v>
      </c>
      <c r="DP113">
        <v>7.4141200000000004E-2</v>
      </c>
      <c r="DQ113">
        <v>93</v>
      </c>
      <c r="DR113">
        <f t="shared" ca="1" si="68"/>
        <v>0.77383199999999996</v>
      </c>
      <c r="DS113">
        <f t="shared" ca="1" si="69"/>
        <v>0.76873599999999997</v>
      </c>
      <c r="DT113">
        <f t="shared" ca="1" si="70"/>
        <v>249472</v>
      </c>
      <c r="DU113">
        <f t="shared" ca="1" si="71"/>
        <v>502492</v>
      </c>
      <c r="DV113" t="s">
        <v>777</v>
      </c>
      <c r="DW113">
        <v>674.34299999999996</v>
      </c>
      <c r="DX113" t="s">
        <v>25</v>
      </c>
      <c r="DY113" t="s">
        <v>757</v>
      </c>
      <c r="DZ113" t="s">
        <v>27</v>
      </c>
      <c r="EA113">
        <v>0.77390000000000003</v>
      </c>
      <c r="EB113" t="s">
        <v>28</v>
      </c>
      <c r="EC113">
        <v>247600</v>
      </c>
      <c r="ED113" t="s">
        <v>29</v>
      </c>
      <c r="EE113">
        <v>0.18174498022499999</v>
      </c>
      <c r="EF113" t="s">
        <v>30</v>
      </c>
      <c r="EG113">
        <v>45000</v>
      </c>
      <c r="EH113" t="s">
        <v>923</v>
      </c>
      <c r="EI113">
        <v>45000</v>
      </c>
      <c r="EJ113" t="s">
        <v>778</v>
      </c>
      <c r="EK113" t="s">
        <v>3420</v>
      </c>
      <c r="EL113" t="s">
        <v>3421</v>
      </c>
      <c r="EM113" t="s">
        <v>3422</v>
      </c>
      <c r="EN113">
        <v>7.3053499999999993E-2</v>
      </c>
      <c r="EO113">
        <v>93</v>
      </c>
      <c r="EP113">
        <f t="shared" ca="1" si="72"/>
        <v>0.77249999999999996</v>
      </c>
      <c r="EQ113">
        <f t="shared" ca="1" si="73"/>
        <v>0.77058899999999997</v>
      </c>
      <c r="ER113">
        <f t="shared" ca="1" si="74"/>
        <v>250506</v>
      </c>
      <c r="ES113">
        <f t="shared" ca="1" si="75"/>
        <v>503439</v>
      </c>
      <c r="ET113" t="s">
        <v>777</v>
      </c>
      <c r="EU113">
        <v>672.15599999999995</v>
      </c>
      <c r="EV113" t="s">
        <v>25</v>
      </c>
      <c r="EW113" t="s">
        <v>757</v>
      </c>
      <c r="EX113" t="s">
        <v>27</v>
      </c>
      <c r="EY113">
        <v>0.77167399999999997</v>
      </c>
      <c r="EZ113" t="s">
        <v>28</v>
      </c>
      <c r="FA113">
        <v>249841</v>
      </c>
      <c r="FB113" t="s">
        <v>29</v>
      </c>
      <c r="FC113">
        <v>0.220140424035</v>
      </c>
      <c r="FD113" t="s">
        <v>30</v>
      </c>
      <c r="FE113">
        <v>55000</v>
      </c>
      <c r="FF113" t="s">
        <v>923</v>
      </c>
      <c r="FG113">
        <v>55000</v>
      </c>
      <c r="FH113" t="s">
        <v>778</v>
      </c>
      <c r="FI113" t="s">
        <v>4003</v>
      </c>
      <c r="FJ113" t="s">
        <v>4004</v>
      </c>
      <c r="FK113" t="s">
        <v>4005</v>
      </c>
      <c r="FL113">
        <v>7.1492600000000003E-2</v>
      </c>
      <c r="FM113">
        <v>93</v>
      </c>
      <c r="FN113">
        <f t="shared" ca="1" si="96"/>
        <v>0.75744100000000003</v>
      </c>
      <c r="FO113">
        <f t="shared" ca="1" si="97"/>
        <v>0.81870299999999996</v>
      </c>
      <c r="FP113">
        <f t="shared" ca="1" si="98"/>
        <v>263115</v>
      </c>
      <c r="FQ113">
        <f t="shared" ca="1" si="99"/>
        <v>500307</v>
      </c>
      <c r="FR113" t="s">
        <v>777</v>
      </c>
      <c r="FS113">
        <v>649.548</v>
      </c>
      <c r="FT113" t="s">
        <v>25</v>
      </c>
      <c r="FU113" t="s">
        <v>757</v>
      </c>
      <c r="FV113" t="s">
        <v>27</v>
      </c>
      <c r="FW113">
        <v>0.78429700000000002</v>
      </c>
      <c r="FX113" t="s">
        <v>28</v>
      </c>
      <c r="FY113">
        <v>250281</v>
      </c>
      <c r="FZ113" t="s">
        <v>29</v>
      </c>
      <c r="GA113">
        <v>3.9955144649999998E-3</v>
      </c>
      <c r="GB113" t="s">
        <v>30</v>
      </c>
      <c r="GC113">
        <v>1000</v>
      </c>
      <c r="GD113" t="s">
        <v>923</v>
      </c>
      <c r="GE113">
        <v>1000</v>
      </c>
      <c r="GF113" t="s">
        <v>778</v>
      </c>
      <c r="GG113" t="s">
        <v>5185</v>
      </c>
      <c r="GH113" t="s">
        <v>5186</v>
      </c>
      <c r="GI113" t="s">
        <v>5187</v>
      </c>
      <c r="GJ113">
        <v>5.3798199999999997E-2</v>
      </c>
      <c r="GK113">
        <v>93</v>
      </c>
      <c r="GL113">
        <f t="shared" ca="1" si="100"/>
        <v>0.74917400000000001</v>
      </c>
      <c r="GM113">
        <f t="shared" ca="1" si="101"/>
        <v>0.77683899999999995</v>
      </c>
      <c r="GN113">
        <f t="shared" ca="1" si="102"/>
        <v>248465</v>
      </c>
      <c r="GO113">
        <f t="shared" ca="1" si="103"/>
        <v>499095</v>
      </c>
      <c r="GP113" t="s">
        <v>777</v>
      </c>
      <c r="GQ113">
        <v>667.43899999999996</v>
      </c>
      <c r="GR113" t="s">
        <v>25</v>
      </c>
      <c r="GS113" t="s">
        <v>757</v>
      </c>
      <c r="GT113" t="s">
        <v>27</v>
      </c>
      <c r="GU113">
        <v>0.76707700000000001</v>
      </c>
      <c r="GV113" t="s">
        <v>28</v>
      </c>
      <c r="GW113">
        <v>254631</v>
      </c>
      <c r="GX113" t="s">
        <v>29</v>
      </c>
      <c r="GY113">
        <v>3.9272546594999999E-2</v>
      </c>
      <c r="GZ113" t="s">
        <v>30</v>
      </c>
      <c r="HA113">
        <v>10000</v>
      </c>
      <c r="HB113" t="s">
        <v>923</v>
      </c>
      <c r="HC113">
        <v>10000</v>
      </c>
      <c r="HD113" t="s">
        <v>778</v>
      </c>
      <c r="HE113" t="s">
        <v>5387</v>
      </c>
      <c r="HF113" t="s">
        <v>5388</v>
      </c>
      <c r="HG113" t="s">
        <v>5389</v>
      </c>
      <c r="HH113">
        <v>6.7626400000000003E-2</v>
      </c>
      <c r="HI113">
        <v>93</v>
      </c>
      <c r="HJ113">
        <f t="shared" ca="1" si="84"/>
        <v>0.78053700000000004</v>
      </c>
      <c r="HK113">
        <f t="shared" ca="1" si="85"/>
        <v>0.77038399999999996</v>
      </c>
      <c r="HL113">
        <f t="shared" ca="1" si="86"/>
        <v>251037</v>
      </c>
      <c r="HM113">
        <f t="shared" ca="1" si="87"/>
        <v>502576</v>
      </c>
      <c r="HN113" t="s">
        <v>777</v>
      </c>
      <c r="HO113">
        <v>671.84199999999998</v>
      </c>
      <c r="HP113" t="s">
        <v>25</v>
      </c>
      <c r="HQ113" t="s">
        <v>757</v>
      </c>
      <c r="HR113" t="s">
        <v>27</v>
      </c>
      <c r="HS113">
        <v>0.772038</v>
      </c>
      <c r="HT113" t="s">
        <v>28</v>
      </c>
      <c r="HU113">
        <v>249721</v>
      </c>
      <c r="HV113" t="s">
        <v>29</v>
      </c>
      <c r="HW113">
        <v>0.26028997441500001</v>
      </c>
      <c r="HX113" t="s">
        <v>30</v>
      </c>
      <c r="HY113">
        <v>65000</v>
      </c>
      <c r="HZ113" t="s">
        <v>923</v>
      </c>
      <c r="IA113">
        <v>65000</v>
      </c>
      <c r="IB113" t="s">
        <v>778</v>
      </c>
      <c r="IC113" t="s">
        <v>5972</v>
      </c>
      <c r="ID113" t="s">
        <v>5973</v>
      </c>
      <c r="IE113" t="s">
        <v>5974</v>
      </c>
      <c r="IF113">
        <v>7.7836799999999998E-2</v>
      </c>
    </row>
    <row r="114" spans="1:240">
      <c r="A114">
        <v>94</v>
      </c>
      <c r="B114">
        <f t="shared" ca="1" si="92"/>
        <v>0.797485</v>
      </c>
      <c r="C114">
        <f t="shared" ca="1" si="93"/>
        <v>0.778806</v>
      </c>
      <c r="D114">
        <f t="shared" ca="1" si="94"/>
        <v>258696</v>
      </c>
      <c r="E114">
        <f t="shared" ca="1" si="95"/>
        <v>492307</v>
      </c>
      <c r="F114" t="s">
        <v>782</v>
      </c>
      <c r="G114">
        <v>311.30900000000003</v>
      </c>
      <c r="H114" t="s">
        <v>25</v>
      </c>
      <c r="I114" t="s">
        <v>36</v>
      </c>
      <c r="J114" t="s">
        <v>27</v>
      </c>
      <c r="K114">
        <v>0.79473800000000006</v>
      </c>
      <c r="L114" t="s">
        <v>28</v>
      </c>
      <c r="M114">
        <v>508581</v>
      </c>
      <c r="N114" t="s">
        <v>29</v>
      </c>
      <c r="O114">
        <v>5.8987662720000004E-3</v>
      </c>
      <c r="P114" t="s">
        <v>30</v>
      </c>
      <c r="Q114">
        <v>3000</v>
      </c>
      <c r="R114" t="s">
        <v>923</v>
      </c>
      <c r="S114">
        <v>3000</v>
      </c>
      <c r="T114" t="s">
        <v>783</v>
      </c>
      <c r="U114" t="s">
        <v>4594</v>
      </c>
      <c r="V114" t="s">
        <v>4595</v>
      </c>
      <c r="W114" t="s">
        <v>4596</v>
      </c>
      <c r="X114">
        <v>8.6567900000000003E-2</v>
      </c>
      <c r="Y114">
        <f t="shared" si="88"/>
        <v>94</v>
      </c>
      <c r="Z114">
        <f t="shared" ca="1" si="52"/>
        <v>0.80056000000000005</v>
      </c>
      <c r="AA114">
        <f t="shared" ca="1" si="53"/>
        <v>0.77268999999999999</v>
      </c>
      <c r="AB114">
        <f t="shared" ca="1" si="54"/>
        <v>247865</v>
      </c>
      <c r="AC114">
        <f t="shared" ca="1" si="55"/>
        <v>505241</v>
      </c>
      <c r="AD114" t="s">
        <v>782</v>
      </c>
      <c r="AE114">
        <v>319.87900000000002</v>
      </c>
      <c r="AF114" t="s">
        <v>25</v>
      </c>
      <c r="AG114" t="s">
        <v>36</v>
      </c>
      <c r="AH114" t="s">
        <v>27</v>
      </c>
      <c r="AI114">
        <v>0.78272200000000003</v>
      </c>
      <c r="AJ114" t="s">
        <v>28</v>
      </c>
      <c r="AK114">
        <v>510269</v>
      </c>
      <c r="AL114" t="s">
        <v>29</v>
      </c>
      <c r="AM114">
        <v>9.7987608320000003E-3</v>
      </c>
      <c r="AN114" t="s">
        <v>30</v>
      </c>
      <c r="AO114">
        <v>5000</v>
      </c>
      <c r="AP114" t="s">
        <v>923</v>
      </c>
      <c r="AQ114">
        <v>5000</v>
      </c>
      <c r="AR114" t="s">
        <v>783</v>
      </c>
      <c r="AS114" t="s">
        <v>1065</v>
      </c>
      <c r="AT114" t="s">
        <v>1066</v>
      </c>
      <c r="AU114" t="s">
        <v>1067</v>
      </c>
      <c r="AV114">
        <v>9.3399599999999999E-2</v>
      </c>
      <c r="AW114">
        <f t="shared" si="89"/>
        <v>94</v>
      </c>
      <c r="AX114">
        <f t="shared" ca="1" si="56"/>
        <v>0.77046700000000001</v>
      </c>
      <c r="AY114">
        <f t="shared" ca="1" si="57"/>
        <v>0.77590700000000001</v>
      </c>
      <c r="AZ114">
        <f t="shared" ca="1" si="58"/>
        <v>252749</v>
      </c>
      <c r="BA114">
        <f t="shared" ca="1" si="59"/>
        <v>501945</v>
      </c>
      <c r="BB114" t="s">
        <v>782</v>
      </c>
      <c r="BC114">
        <v>335.62</v>
      </c>
      <c r="BD114" t="s">
        <v>25</v>
      </c>
      <c r="BE114" t="s">
        <v>36</v>
      </c>
      <c r="BF114" t="s">
        <v>27</v>
      </c>
      <c r="BG114">
        <v>0.77171199999999995</v>
      </c>
      <c r="BH114" t="s">
        <v>28</v>
      </c>
      <c r="BI114">
        <v>500313</v>
      </c>
      <c r="BJ114" t="s">
        <v>29</v>
      </c>
      <c r="BK114">
        <v>2.998122768E-2</v>
      </c>
      <c r="BL114" t="s">
        <v>30</v>
      </c>
      <c r="BM114">
        <v>15000</v>
      </c>
      <c r="BN114" t="s">
        <v>923</v>
      </c>
      <c r="BO114">
        <v>15000</v>
      </c>
      <c r="BP114" t="s">
        <v>783</v>
      </c>
      <c r="BQ114" t="s">
        <v>1661</v>
      </c>
      <c r="BR114" t="s">
        <v>1662</v>
      </c>
      <c r="BS114" t="s">
        <v>1663</v>
      </c>
      <c r="BT114">
        <v>8.1177600000000003E-2</v>
      </c>
      <c r="BU114">
        <f t="shared" si="90"/>
        <v>94</v>
      </c>
      <c r="BV114">
        <f t="shared" ca="1" si="60"/>
        <v>0.77560899999999999</v>
      </c>
      <c r="BW114">
        <f t="shared" ca="1" si="61"/>
        <v>0.78835599999999995</v>
      </c>
      <c r="BX114">
        <f t="shared" ca="1" si="62"/>
        <v>252252</v>
      </c>
      <c r="BY114">
        <f t="shared" ca="1" si="63"/>
        <v>503259</v>
      </c>
      <c r="BZ114" t="s">
        <v>782</v>
      </c>
      <c r="CA114">
        <v>327.53699999999998</v>
      </c>
      <c r="CB114" t="s">
        <v>25</v>
      </c>
      <c r="CC114" t="s">
        <v>36</v>
      </c>
      <c r="CD114" t="s">
        <v>27</v>
      </c>
      <c r="CE114">
        <v>0.77964999999999995</v>
      </c>
      <c r="CF114" t="s">
        <v>28</v>
      </c>
      <c r="CG114">
        <v>502273</v>
      </c>
      <c r="CH114" t="s">
        <v>29</v>
      </c>
      <c r="CI114">
        <v>4.9773705071999998E-2</v>
      </c>
      <c r="CJ114" t="s">
        <v>30</v>
      </c>
      <c r="CK114">
        <v>25000</v>
      </c>
      <c r="CL114" t="s">
        <v>923</v>
      </c>
      <c r="CM114">
        <v>25000</v>
      </c>
      <c r="CN114" t="s">
        <v>783</v>
      </c>
      <c r="CO114" t="s">
        <v>2242</v>
      </c>
      <c r="CP114" t="s">
        <v>2243</v>
      </c>
      <c r="CQ114" t="s">
        <v>2244</v>
      </c>
      <c r="CR114">
        <v>7.6808899999999999E-2</v>
      </c>
      <c r="CS114">
        <f t="shared" si="91"/>
        <v>94</v>
      </c>
      <c r="CT114">
        <f t="shared" ca="1" si="64"/>
        <v>0.77344000000000002</v>
      </c>
      <c r="CU114">
        <f t="shared" ca="1" si="65"/>
        <v>0.78695400000000004</v>
      </c>
      <c r="CV114">
        <f t="shared" ca="1" si="66"/>
        <v>252750</v>
      </c>
      <c r="CW114">
        <f t="shared" ca="1" si="67"/>
        <v>502414</v>
      </c>
      <c r="CX114" t="s">
        <v>782</v>
      </c>
      <c r="CY114">
        <v>329.04700000000003</v>
      </c>
      <c r="CZ114" t="s">
        <v>25</v>
      </c>
      <c r="DA114" t="s">
        <v>36</v>
      </c>
      <c r="DB114" t="s">
        <v>27</v>
      </c>
      <c r="DC114">
        <v>0.77775099999999997</v>
      </c>
      <c r="DD114" t="s">
        <v>28</v>
      </c>
      <c r="DE114">
        <v>502414</v>
      </c>
      <c r="DF114" t="s">
        <v>29</v>
      </c>
      <c r="DG114">
        <v>6.9663677327999995E-2</v>
      </c>
      <c r="DH114" t="s">
        <v>30</v>
      </c>
      <c r="DI114">
        <v>35000</v>
      </c>
      <c r="DJ114" t="s">
        <v>923</v>
      </c>
      <c r="DK114">
        <v>35000</v>
      </c>
      <c r="DL114" t="s">
        <v>783</v>
      </c>
      <c r="DM114" t="s">
        <v>2836</v>
      </c>
      <c r="DN114" t="s">
        <v>2837</v>
      </c>
      <c r="DO114" t="s">
        <v>2838</v>
      </c>
      <c r="DP114">
        <v>7.7454099999999998E-2</v>
      </c>
      <c r="DQ114">
        <v>94</v>
      </c>
      <c r="DR114">
        <f t="shared" ca="1" si="68"/>
        <v>0.78150799999999998</v>
      </c>
      <c r="DS114">
        <f t="shared" ca="1" si="69"/>
        <v>0.786659</v>
      </c>
      <c r="DT114">
        <f t="shared" ca="1" si="70"/>
        <v>250555</v>
      </c>
      <c r="DU114">
        <f t="shared" ca="1" si="71"/>
        <v>501400</v>
      </c>
      <c r="DV114" t="s">
        <v>782</v>
      </c>
      <c r="DW114">
        <v>330.96699999999998</v>
      </c>
      <c r="DX114" t="s">
        <v>25</v>
      </c>
      <c r="DY114" t="s">
        <v>36</v>
      </c>
      <c r="DZ114" t="s">
        <v>27</v>
      </c>
      <c r="EA114">
        <v>0.77627400000000002</v>
      </c>
      <c r="EB114" t="s">
        <v>28</v>
      </c>
      <c r="EC114">
        <v>501400</v>
      </c>
      <c r="ED114" t="s">
        <v>29</v>
      </c>
      <c r="EE114">
        <v>8.9748649311999995E-2</v>
      </c>
      <c r="EF114" t="s">
        <v>30</v>
      </c>
      <c r="EG114">
        <v>45000</v>
      </c>
      <c r="EH114" t="s">
        <v>923</v>
      </c>
      <c r="EI114">
        <v>45000</v>
      </c>
      <c r="EJ114" t="s">
        <v>783</v>
      </c>
      <c r="EK114" t="s">
        <v>3423</v>
      </c>
      <c r="EL114" t="s">
        <v>3424</v>
      </c>
      <c r="EM114" t="s">
        <v>3425</v>
      </c>
      <c r="EN114">
        <v>7.8842099999999998E-2</v>
      </c>
      <c r="EO114">
        <v>94</v>
      </c>
      <c r="EP114">
        <f t="shared" ca="1" si="72"/>
        <v>0.77798299999999998</v>
      </c>
      <c r="EQ114">
        <f t="shared" ca="1" si="73"/>
        <v>0.78389500000000001</v>
      </c>
      <c r="ER114">
        <f t="shared" ca="1" si="74"/>
        <v>251399</v>
      </c>
      <c r="ES114">
        <f t="shared" ca="1" si="75"/>
        <v>500757</v>
      </c>
      <c r="ET114" t="s">
        <v>782</v>
      </c>
      <c r="EU114">
        <v>333.60700000000003</v>
      </c>
      <c r="EV114" t="s">
        <v>25</v>
      </c>
      <c r="EW114" t="s">
        <v>36</v>
      </c>
      <c r="EX114" t="s">
        <v>27</v>
      </c>
      <c r="EY114">
        <v>0.77334999999999998</v>
      </c>
      <c r="EZ114" t="s">
        <v>28</v>
      </c>
      <c r="FA114">
        <v>501202</v>
      </c>
      <c r="FB114" t="s">
        <v>29</v>
      </c>
      <c r="FC114">
        <v>0.109736121432</v>
      </c>
      <c r="FD114" t="s">
        <v>30</v>
      </c>
      <c r="FE114">
        <v>55000</v>
      </c>
      <c r="FF114" t="s">
        <v>923</v>
      </c>
      <c r="FG114">
        <v>55000</v>
      </c>
      <c r="FH114" t="s">
        <v>783</v>
      </c>
      <c r="FI114" t="s">
        <v>4006</v>
      </c>
      <c r="FJ114" t="s">
        <v>4007</v>
      </c>
      <c r="FK114" t="s">
        <v>4008</v>
      </c>
      <c r="FL114">
        <v>8.0717200000000003E-2</v>
      </c>
      <c r="FM114">
        <v>94</v>
      </c>
      <c r="FN114">
        <f t="shared" ca="1" si="96"/>
        <v>0.73936599999999997</v>
      </c>
      <c r="FO114">
        <f t="shared" ca="1" si="97"/>
        <v>0.75597300000000001</v>
      </c>
      <c r="FP114">
        <f t="shared" ca="1" si="98"/>
        <v>263115</v>
      </c>
      <c r="FQ114">
        <f t="shared" ca="1" si="99"/>
        <v>500306</v>
      </c>
      <c r="FR114" t="s">
        <v>782</v>
      </c>
      <c r="FS114">
        <v>329.65800000000002</v>
      </c>
      <c r="FT114" t="s">
        <v>25</v>
      </c>
      <c r="FU114" t="s">
        <v>36</v>
      </c>
      <c r="FV114" t="s">
        <v>27</v>
      </c>
      <c r="FW114">
        <v>0.77866400000000002</v>
      </c>
      <c r="FX114" t="s">
        <v>28</v>
      </c>
      <c r="FY114">
        <v>500307</v>
      </c>
      <c r="FZ114" t="s">
        <v>29</v>
      </c>
      <c r="GA114">
        <v>1.9987717120000001E-3</v>
      </c>
      <c r="GB114" t="s">
        <v>30</v>
      </c>
      <c r="GC114">
        <v>1000</v>
      </c>
      <c r="GD114" t="s">
        <v>923</v>
      </c>
      <c r="GE114">
        <v>1000</v>
      </c>
      <c r="GF114" t="s">
        <v>783</v>
      </c>
      <c r="GG114" t="s">
        <v>5188</v>
      </c>
      <c r="GH114" t="s">
        <v>5189</v>
      </c>
      <c r="GI114" t="s">
        <v>5190</v>
      </c>
      <c r="GJ114">
        <v>0.113898</v>
      </c>
      <c r="GK114">
        <v>94</v>
      </c>
      <c r="GL114">
        <f t="shared" ca="1" si="100"/>
        <v>0.77355300000000005</v>
      </c>
      <c r="GM114">
        <f t="shared" ca="1" si="101"/>
        <v>0.78055699999999995</v>
      </c>
      <c r="GN114">
        <f t="shared" ca="1" si="102"/>
        <v>253373</v>
      </c>
      <c r="GO114">
        <f t="shared" ca="1" si="103"/>
        <v>496678</v>
      </c>
      <c r="GP114" t="s">
        <v>782</v>
      </c>
      <c r="GQ114">
        <v>337.745</v>
      </c>
      <c r="GR114" t="s">
        <v>25</v>
      </c>
      <c r="GS114" t="s">
        <v>36</v>
      </c>
      <c r="GT114" t="s">
        <v>27</v>
      </c>
      <c r="GU114">
        <v>0.76834199999999997</v>
      </c>
      <c r="GV114" t="s">
        <v>28</v>
      </c>
      <c r="GW114">
        <v>501536</v>
      </c>
      <c r="GX114" t="s">
        <v>29</v>
      </c>
      <c r="GY114">
        <v>1.9938741688E-2</v>
      </c>
      <c r="GZ114" t="s">
        <v>30</v>
      </c>
      <c r="HA114">
        <v>10000</v>
      </c>
      <c r="HB114" t="s">
        <v>923</v>
      </c>
      <c r="HC114">
        <v>10000</v>
      </c>
      <c r="HD114" t="s">
        <v>783</v>
      </c>
      <c r="HE114" t="s">
        <v>5390</v>
      </c>
      <c r="HF114" t="s">
        <v>5391</v>
      </c>
      <c r="HG114" t="s">
        <v>5392</v>
      </c>
      <c r="HH114">
        <v>8.2853899999999994E-2</v>
      </c>
      <c r="HI114">
        <v>94</v>
      </c>
      <c r="HJ114">
        <f t="shared" ca="1" si="84"/>
        <v>0.77852699999999997</v>
      </c>
      <c r="HK114">
        <f t="shared" ca="1" si="85"/>
        <v>0.78107499999999996</v>
      </c>
      <c r="HL114">
        <f t="shared" ca="1" si="86"/>
        <v>250848</v>
      </c>
      <c r="HM114">
        <f t="shared" ca="1" si="87"/>
        <v>500689</v>
      </c>
      <c r="HN114" t="s">
        <v>782</v>
      </c>
      <c r="HO114">
        <v>332.774</v>
      </c>
      <c r="HP114" t="s">
        <v>25</v>
      </c>
      <c r="HQ114" t="s">
        <v>36</v>
      </c>
      <c r="HR114" t="s">
        <v>27</v>
      </c>
      <c r="HS114">
        <v>0.77413100000000001</v>
      </c>
      <c r="HT114" t="s">
        <v>28</v>
      </c>
      <c r="HU114">
        <v>501442</v>
      </c>
      <c r="HV114" t="s">
        <v>29</v>
      </c>
      <c r="HW114">
        <v>0.12962609368799999</v>
      </c>
      <c r="HX114" t="s">
        <v>30</v>
      </c>
      <c r="HY114">
        <v>65000</v>
      </c>
      <c r="HZ114" t="s">
        <v>923</v>
      </c>
      <c r="IA114">
        <v>65000</v>
      </c>
      <c r="IB114" t="s">
        <v>783</v>
      </c>
      <c r="IC114" t="s">
        <v>5975</v>
      </c>
      <c r="ID114" t="s">
        <v>5976</v>
      </c>
      <c r="IE114" t="s">
        <v>5977</v>
      </c>
      <c r="IF114">
        <v>8.0687200000000001E-2</v>
      </c>
    </row>
    <row r="115" spans="1:240">
      <c r="A115">
        <v>95</v>
      </c>
      <c r="B115">
        <f t="shared" ca="1" si="92"/>
        <v>0.79279999999999995</v>
      </c>
      <c r="C115">
        <f t="shared" ca="1" si="93"/>
        <v>0.78011699999999995</v>
      </c>
      <c r="D115">
        <f t="shared" ca="1" si="94"/>
        <v>254420</v>
      </c>
      <c r="E115">
        <f t="shared" ca="1" si="95"/>
        <v>508581</v>
      </c>
      <c r="F115" t="s">
        <v>787</v>
      </c>
      <c r="G115">
        <v>711.50900000000001</v>
      </c>
      <c r="H115" t="s">
        <v>25</v>
      </c>
      <c r="I115" t="s">
        <v>757</v>
      </c>
      <c r="J115" t="s">
        <v>27</v>
      </c>
      <c r="K115">
        <v>0.74936700000000001</v>
      </c>
      <c r="L115" t="s">
        <v>28</v>
      </c>
      <c r="M115">
        <v>250283</v>
      </c>
      <c r="N115" t="s">
        <v>29</v>
      </c>
      <c r="O115">
        <v>1.1986444395E-2</v>
      </c>
      <c r="P115" t="s">
        <v>30</v>
      </c>
      <c r="Q115">
        <v>3000</v>
      </c>
      <c r="R115" t="s">
        <v>923</v>
      </c>
      <c r="S115">
        <v>3000</v>
      </c>
      <c r="T115" t="s">
        <v>788</v>
      </c>
      <c r="U115" t="s">
        <v>4591</v>
      </c>
      <c r="V115" t="s">
        <v>4592</v>
      </c>
      <c r="W115" t="s">
        <v>4593</v>
      </c>
      <c r="X115">
        <v>9.1397500000000007E-2</v>
      </c>
      <c r="Y115">
        <f t="shared" si="88"/>
        <v>95</v>
      </c>
      <c r="Z115">
        <f t="shared" ca="1" si="52"/>
        <v>0.79847199999999996</v>
      </c>
      <c r="AA115">
        <f t="shared" ca="1" si="53"/>
        <v>0.77028600000000003</v>
      </c>
      <c r="AB115">
        <f t="shared" ca="1" si="54"/>
        <v>250283</v>
      </c>
      <c r="AC115">
        <f t="shared" ca="1" si="55"/>
        <v>500312</v>
      </c>
      <c r="AD115" t="s">
        <v>787</v>
      </c>
      <c r="AE115">
        <v>711.38099999999997</v>
      </c>
      <c r="AF115" t="s">
        <v>25</v>
      </c>
      <c r="AG115" t="s">
        <v>757</v>
      </c>
      <c r="AH115" t="s">
        <v>27</v>
      </c>
      <c r="AI115">
        <v>0.75670999999999999</v>
      </c>
      <c r="AJ115" t="s">
        <v>28</v>
      </c>
      <c r="AK115">
        <v>245493</v>
      </c>
      <c r="AL115" t="s">
        <v>29</v>
      </c>
      <c r="AM115">
        <v>2.0367175785E-2</v>
      </c>
      <c r="AN115" t="s">
        <v>30</v>
      </c>
      <c r="AO115">
        <v>5000</v>
      </c>
      <c r="AP115" t="s">
        <v>923</v>
      </c>
      <c r="AQ115">
        <v>5000</v>
      </c>
      <c r="AR115" t="s">
        <v>788</v>
      </c>
      <c r="AS115" t="s">
        <v>1062</v>
      </c>
      <c r="AT115" t="s">
        <v>1063</v>
      </c>
      <c r="AU115" t="s">
        <v>1064</v>
      </c>
      <c r="AV115">
        <v>7.8804200000000005E-2</v>
      </c>
      <c r="AW115">
        <f t="shared" si="89"/>
        <v>95</v>
      </c>
      <c r="AX115">
        <f t="shared" ca="1" si="56"/>
        <v>0.76395599999999997</v>
      </c>
      <c r="AY115">
        <f t="shared" ca="1" si="57"/>
        <v>0.78385300000000002</v>
      </c>
      <c r="AZ115">
        <f t="shared" ca="1" si="58"/>
        <v>251922</v>
      </c>
      <c r="BA115">
        <f t="shared" ca="1" si="59"/>
        <v>498691</v>
      </c>
      <c r="BB115" t="s">
        <v>787</v>
      </c>
      <c r="BC115">
        <v>656.78499999999997</v>
      </c>
      <c r="BD115" t="s">
        <v>25</v>
      </c>
      <c r="BE115" t="s">
        <v>757</v>
      </c>
      <c r="BF115" t="s">
        <v>27</v>
      </c>
      <c r="BG115">
        <v>0.77359199999999995</v>
      </c>
      <c r="BH115" t="s">
        <v>28</v>
      </c>
      <c r="BI115">
        <v>254420</v>
      </c>
      <c r="BJ115" t="s">
        <v>29</v>
      </c>
      <c r="BK115">
        <v>5.8957520324999999E-2</v>
      </c>
      <c r="BL115" t="s">
        <v>30</v>
      </c>
      <c r="BM115">
        <v>15000</v>
      </c>
      <c r="BN115" t="s">
        <v>923</v>
      </c>
      <c r="BO115">
        <v>15000</v>
      </c>
      <c r="BP115" t="s">
        <v>788</v>
      </c>
      <c r="BQ115" t="s">
        <v>1658</v>
      </c>
      <c r="BR115" t="s">
        <v>1659</v>
      </c>
      <c r="BS115" t="s">
        <v>1660</v>
      </c>
      <c r="BT115">
        <v>7.0251400000000006E-2</v>
      </c>
      <c r="BU115">
        <f t="shared" si="90"/>
        <v>95</v>
      </c>
      <c r="BV115">
        <f t="shared" ca="1" si="60"/>
        <v>0.77853499999999998</v>
      </c>
      <c r="BW115">
        <f t="shared" ca="1" si="61"/>
        <v>0.78197399999999995</v>
      </c>
      <c r="BX115">
        <f t="shared" ca="1" si="62"/>
        <v>249311</v>
      </c>
      <c r="BY115">
        <f t="shared" ca="1" si="63"/>
        <v>499339</v>
      </c>
      <c r="BZ115" t="s">
        <v>787</v>
      </c>
      <c r="CA115">
        <v>679.34299999999996</v>
      </c>
      <c r="CB115" t="s">
        <v>25</v>
      </c>
      <c r="CC115" t="s">
        <v>757</v>
      </c>
      <c r="CD115" t="s">
        <v>27</v>
      </c>
      <c r="CE115">
        <v>0.76988800000000002</v>
      </c>
      <c r="CF115" t="s">
        <v>28</v>
      </c>
      <c r="CG115">
        <v>248345</v>
      </c>
      <c r="CH115" t="s">
        <v>29</v>
      </c>
      <c r="CI115">
        <v>0.100666276545</v>
      </c>
      <c r="CJ115" t="s">
        <v>30</v>
      </c>
      <c r="CK115">
        <v>25000</v>
      </c>
      <c r="CL115" t="s">
        <v>923</v>
      </c>
      <c r="CM115">
        <v>25000</v>
      </c>
      <c r="CN115" t="s">
        <v>788</v>
      </c>
      <c r="CO115" t="s">
        <v>2239</v>
      </c>
      <c r="CP115" t="s">
        <v>2240</v>
      </c>
      <c r="CQ115" t="s">
        <v>2241</v>
      </c>
      <c r="CR115">
        <v>8.1463599999999997E-2</v>
      </c>
      <c r="CS115">
        <f t="shared" si="91"/>
        <v>95</v>
      </c>
      <c r="CT115">
        <f t="shared" ca="1" si="64"/>
        <v>0.78246400000000005</v>
      </c>
      <c r="CU115">
        <f t="shared" ca="1" si="65"/>
        <v>0.78449999999999998</v>
      </c>
      <c r="CV115">
        <f t="shared" ca="1" si="66"/>
        <v>249935</v>
      </c>
      <c r="CW115">
        <f t="shared" ca="1" si="67"/>
        <v>500313</v>
      </c>
      <c r="CX115" t="s">
        <v>787</v>
      </c>
      <c r="CY115">
        <v>675.67700000000002</v>
      </c>
      <c r="CZ115" t="s">
        <v>25</v>
      </c>
      <c r="DA115" t="s">
        <v>757</v>
      </c>
      <c r="DB115" t="s">
        <v>27</v>
      </c>
      <c r="DC115">
        <v>0.771119</v>
      </c>
      <c r="DD115" t="s">
        <v>28</v>
      </c>
      <c r="DE115">
        <v>248896</v>
      </c>
      <c r="DF115" t="s">
        <v>29</v>
      </c>
      <c r="DG115">
        <v>0.140620926195</v>
      </c>
      <c r="DH115" t="s">
        <v>30</v>
      </c>
      <c r="DI115">
        <v>35000</v>
      </c>
      <c r="DJ115" t="s">
        <v>923</v>
      </c>
      <c r="DK115">
        <v>35000</v>
      </c>
      <c r="DL115" t="s">
        <v>788</v>
      </c>
      <c r="DM115" t="s">
        <v>2833</v>
      </c>
      <c r="DN115" t="s">
        <v>2834</v>
      </c>
      <c r="DO115" t="s">
        <v>2835</v>
      </c>
      <c r="DP115">
        <v>7.4141200000000004E-2</v>
      </c>
      <c r="DQ115">
        <v>95</v>
      </c>
      <c r="DR115">
        <f t="shared" ca="1" si="68"/>
        <v>0.78420199999999995</v>
      </c>
      <c r="DS115">
        <f t="shared" ca="1" si="69"/>
        <v>0.78044400000000003</v>
      </c>
      <c r="DT115">
        <f t="shared" ca="1" si="70"/>
        <v>249472</v>
      </c>
      <c r="DU115">
        <f t="shared" ca="1" si="71"/>
        <v>500856</v>
      </c>
      <c r="DV115" t="s">
        <v>787</v>
      </c>
      <c r="DW115">
        <v>674.34299999999996</v>
      </c>
      <c r="DX115" t="s">
        <v>25</v>
      </c>
      <c r="DY115" t="s">
        <v>757</v>
      </c>
      <c r="DZ115" t="s">
        <v>27</v>
      </c>
      <c r="EA115">
        <v>0.77390000000000003</v>
      </c>
      <c r="EB115" t="s">
        <v>28</v>
      </c>
      <c r="EC115">
        <v>247600</v>
      </c>
      <c r="ED115" t="s">
        <v>29</v>
      </c>
      <c r="EE115">
        <v>0.18174498022499999</v>
      </c>
      <c r="EF115" t="s">
        <v>30</v>
      </c>
      <c r="EG115">
        <v>45000</v>
      </c>
      <c r="EH115" t="s">
        <v>923</v>
      </c>
      <c r="EI115">
        <v>45000</v>
      </c>
      <c r="EJ115" t="s">
        <v>788</v>
      </c>
      <c r="EK115" t="s">
        <v>3420</v>
      </c>
      <c r="EL115" t="s">
        <v>3421</v>
      </c>
      <c r="EM115" t="s">
        <v>3422</v>
      </c>
      <c r="EN115">
        <v>7.3053499999999993E-2</v>
      </c>
      <c r="EO115">
        <v>95</v>
      </c>
      <c r="EP115">
        <f t="shared" ca="1" si="72"/>
        <v>0.78023900000000002</v>
      </c>
      <c r="EQ115">
        <f t="shared" ca="1" si="73"/>
        <v>0.78006500000000001</v>
      </c>
      <c r="ER115">
        <f t="shared" ca="1" si="74"/>
        <v>250506</v>
      </c>
      <c r="ES115">
        <f t="shared" ca="1" si="75"/>
        <v>500757</v>
      </c>
      <c r="ET115" t="s">
        <v>787</v>
      </c>
      <c r="EU115">
        <v>672.15599999999995</v>
      </c>
      <c r="EV115" t="s">
        <v>25</v>
      </c>
      <c r="EW115" t="s">
        <v>757</v>
      </c>
      <c r="EX115" t="s">
        <v>27</v>
      </c>
      <c r="EY115">
        <v>0.77167399999999997</v>
      </c>
      <c r="EZ115" t="s">
        <v>28</v>
      </c>
      <c r="FA115">
        <v>249841</v>
      </c>
      <c r="FB115" t="s">
        <v>29</v>
      </c>
      <c r="FC115">
        <v>0.220140424035</v>
      </c>
      <c r="FD115" t="s">
        <v>30</v>
      </c>
      <c r="FE115">
        <v>55000</v>
      </c>
      <c r="FF115" t="s">
        <v>923</v>
      </c>
      <c r="FG115">
        <v>55000</v>
      </c>
      <c r="FH115" t="s">
        <v>788</v>
      </c>
      <c r="FI115" t="s">
        <v>4003</v>
      </c>
      <c r="FJ115" t="s">
        <v>4004</v>
      </c>
      <c r="FK115" t="s">
        <v>4005</v>
      </c>
      <c r="FL115">
        <v>7.1492600000000003E-2</v>
      </c>
      <c r="FM115">
        <v>95</v>
      </c>
      <c r="FN115">
        <f ca="1">INDIRECT("MeasureCount5000!FW"&amp;ROW(FW115)*4-63)</f>
        <v>0.77291900000000002</v>
      </c>
      <c r="FO115">
        <f ca="1">INDIRECT("MeasureCount5000!FW"&amp;ROW(FW116)*4-66)</f>
        <v>0.73898299999999995</v>
      </c>
      <c r="FP115">
        <f ca="1">INDIRECT("MeasureCount5000!FY"&amp;ROW(FY115)*4-63)</f>
        <v>250281</v>
      </c>
      <c r="FQ115">
        <f ca="1">INDIRECT("MeasureCount5000!FY"&amp;ROW(FY116)*4-66)</f>
        <v>477036</v>
      </c>
      <c r="FR115" t="s">
        <v>787</v>
      </c>
      <c r="FS115">
        <v>649.548</v>
      </c>
      <c r="FT115" t="s">
        <v>25</v>
      </c>
      <c r="FU115" t="s">
        <v>757</v>
      </c>
      <c r="FV115" t="s">
        <v>27</v>
      </c>
      <c r="FW115">
        <v>0.78429700000000002</v>
      </c>
      <c r="FX115" t="s">
        <v>28</v>
      </c>
      <c r="FY115">
        <v>250281</v>
      </c>
      <c r="FZ115" t="s">
        <v>29</v>
      </c>
      <c r="GA115">
        <v>3.9955144649999998E-3</v>
      </c>
      <c r="GB115" t="s">
        <v>30</v>
      </c>
      <c r="GC115">
        <v>1000</v>
      </c>
      <c r="GD115" t="s">
        <v>923</v>
      </c>
      <c r="GE115">
        <v>1000</v>
      </c>
      <c r="GF115" t="s">
        <v>788</v>
      </c>
      <c r="GG115" t="s">
        <v>5185</v>
      </c>
      <c r="GH115" t="s">
        <v>5186</v>
      </c>
      <c r="GI115" t="s">
        <v>5187</v>
      </c>
      <c r="GJ115">
        <v>5.3798199999999997E-2</v>
      </c>
      <c r="GK115">
        <v>95</v>
      </c>
      <c r="GL115">
        <f t="shared" ca="1" si="100"/>
        <v>0.77089200000000002</v>
      </c>
      <c r="GM115">
        <f t="shared" ca="1" si="101"/>
        <v>0.77347699999999997</v>
      </c>
      <c r="GN115">
        <f t="shared" ca="1" si="102"/>
        <v>247268</v>
      </c>
      <c r="GO115">
        <f t="shared" ca="1" si="103"/>
        <v>499096</v>
      </c>
      <c r="GP115" t="s">
        <v>787</v>
      </c>
      <c r="GQ115">
        <v>667.43899999999996</v>
      </c>
      <c r="GR115" t="s">
        <v>25</v>
      </c>
      <c r="GS115" t="s">
        <v>757</v>
      </c>
      <c r="GT115" t="s">
        <v>27</v>
      </c>
      <c r="GU115">
        <v>0.76707700000000001</v>
      </c>
      <c r="GV115" t="s">
        <v>28</v>
      </c>
      <c r="GW115">
        <v>254631</v>
      </c>
      <c r="GX115" t="s">
        <v>29</v>
      </c>
      <c r="GY115">
        <v>3.9272546594999999E-2</v>
      </c>
      <c r="GZ115" t="s">
        <v>30</v>
      </c>
      <c r="HA115">
        <v>10000</v>
      </c>
      <c r="HB115" t="s">
        <v>923</v>
      </c>
      <c r="HC115">
        <v>10000</v>
      </c>
      <c r="HD115" t="s">
        <v>788</v>
      </c>
      <c r="HE115" t="s">
        <v>5387</v>
      </c>
      <c r="HF115" t="s">
        <v>5388</v>
      </c>
      <c r="HG115" t="s">
        <v>5389</v>
      </c>
      <c r="HH115">
        <v>6.7626400000000003E-2</v>
      </c>
      <c r="HI115">
        <v>95</v>
      </c>
      <c r="HJ115">
        <f t="shared" ca="1" si="84"/>
        <v>0.77441499999999996</v>
      </c>
      <c r="HK115">
        <f t="shared" ca="1" si="85"/>
        <v>0.779057</v>
      </c>
      <c r="HL115">
        <f t="shared" ca="1" si="86"/>
        <v>250660</v>
      </c>
      <c r="HM115">
        <f t="shared" ca="1" si="87"/>
        <v>500689</v>
      </c>
      <c r="HN115" t="s">
        <v>787</v>
      </c>
      <c r="HO115">
        <v>671.84199999999998</v>
      </c>
      <c r="HP115" t="s">
        <v>25</v>
      </c>
      <c r="HQ115" t="s">
        <v>757</v>
      </c>
      <c r="HR115" t="s">
        <v>27</v>
      </c>
      <c r="HS115">
        <v>0.772038</v>
      </c>
      <c r="HT115" t="s">
        <v>28</v>
      </c>
      <c r="HU115">
        <v>249721</v>
      </c>
      <c r="HV115" t="s">
        <v>29</v>
      </c>
      <c r="HW115">
        <v>0.26028997441500001</v>
      </c>
      <c r="HX115" t="s">
        <v>30</v>
      </c>
      <c r="HY115">
        <v>65000</v>
      </c>
      <c r="HZ115" t="s">
        <v>923</v>
      </c>
      <c r="IA115">
        <v>65000</v>
      </c>
      <c r="IB115" t="s">
        <v>788</v>
      </c>
      <c r="IC115" t="s">
        <v>5972</v>
      </c>
      <c r="ID115" t="s">
        <v>5973</v>
      </c>
      <c r="IE115" t="s">
        <v>5974</v>
      </c>
      <c r="IF115">
        <v>7.7836799999999998E-2</v>
      </c>
    </row>
    <row r="116" spans="1:240">
      <c r="A116">
        <v>96</v>
      </c>
      <c r="B116">
        <f t="shared" ca="1" si="92"/>
        <v>0.78278400000000004</v>
      </c>
      <c r="C116">
        <f t="shared" ca="1" si="93"/>
        <v>0.77948300000000004</v>
      </c>
      <c r="D116">
        <f t="shared" ca="1" si="94"/>
        <v>250283</v>
      </c>
      <c r="E116">
        <f t="shared" ca="1" si="95"/>
        <v>500311</v>
      </c>
      <c r="F116" t="s">
        <v>787</v>
      </c>
      <c r="G116">
        <v>311.30900000000003</v>
      </c>
      <c r="H116" t="s">
        <v>25</v>
      </c>
      <c r="I116" t="s">
        <v>36</v>
      </c>
      <c r="J116" t="s">
        <v>27</v>
      </c>
      <c r="K116">
        <v>0.79473800000000006</v>
      </c>
      <c r="L116" t="s">
        <v>28</v>
      </c>
      <c r="M116">
        <v>508581</v>
      </c>
      <c r="N116" t="s">
        <v>29</v>
      </c>
      <c r="O116">
        <v>5.8987662720000004E-3</v>
      </c>
      <c r="P116" t="s">
        <v>30</v>
      </c>
      <c r="Q116">
        <v>3000</v>
      </c>
      <c r="R116" t="s">
        <v>923</v>
      </c>
      <c r="S116">
        <v>3000</v>
      </c>
      <c r="T116" t="s">
        <v>783</v>
      </c>
      <c r="U116" t="s">
        <v>4594</v>
      </c>
      <c r="V116" t="s">
        <v>4595</v>
      </c>
      <c r="W116" t="s">
        <v>4596</v>
      </c>
      <c r="X116">
        <v>8.6567900000000003E-2</v>
      </c>
      <c r="Y116">
        <f t="shared" si="88"/>
        <v>96</v>
      </c>
      <c r="Z116">
        <f t="shared" ca="1" si="52"/>
        <v>0.77487200000000001</v>
      </c>
      <c r="AA116">
        <f t="shared" ca="1" si="53"/>
        <v>0.77155499999999999</v>
      </c>
      <c r="AB116">
        <f t="shared" ca="1" si="54"/>
        <v>250283</v>
      </c>
      <c r="AC116">
        <f t="shared" ca="1" si="55"/>
        <v>505241</v>
      </c>
      <c r="AD116" t="s">
        <v>787</v>
      </c>
      <c r="AE116">
        <v>319.87900000000002</v>
      </c>
      <c r="AF116" t="s">
        <v>25</v>
      </c>
      <c r="AG116" t="s">
        <v>36</v>
      </c>
      <c r="AH116" t="s">
        <v>27</v>
      </c>
      <c r="AI116">
        <v>0.78272200000000003</v>
      </c>
      <c r="AJ116" t="s">
        <v>28</v>
      </c>
      <c r="AK116">
        <v>510269</v>
      </c>
      <c r="AL116" t="s">
        <v>29</v>
      </c>
      <c r="AM116">
        <v>9.7987608320000003E-3</v>
      </c>
      <c r="AN116" t="s">
        <v>30</v>
      </c>
      <c r="AO116">
        <v>5000</v>
      </c>
      <c r="AP116" t="s">
        <v>923</v>
      </c>
      <c r="AQ116">
        <v>5000</v>
      </c>
      <c r="AR116" t="s">
        <v>783</v>
      </c>
      <c r="AS116" t="s">
        <v>1065</v>
      </c>
      <c r="AT116" t="s">
        <v>1066</v>
      </c>
      <c r="AU116" t="s">
        <v>1067</v>
      </c>
      <c r="AV116">
        <v>9.3399599999999999E-2</v>
      </c>
      <c r="AW116">
        <f t="shared" si="89"/>
        <v>96</v>
      </c>
      <c r="AX116">
        <f t="shared" ca="1" si="56"/>
        <v>0.77182399999999995</v>
      </c>
      <c r="AY116">
        <f t="shared" ca="1" si="57"/>
        <v>0.77223299999999995</v>
      </c>
      <c r="AZ116">
        <f t="shared" ca="1" si="58"/>
        <v>251922</v>
      </c>
      <c r="BA116">
        <f t="shared" ca="1" si="59"/>
        <v>495479</v>
      </c>
      <c r="BB116" t="s">
        <v>787</v>
      </c>
      <c r="BC116">
        <v>335.62</v>
      </c>
      <c r="BD116" t="s">
        <v>25</v>
      </c>
      <c r="BE116" t="s">
        <v>36</v>
      </c>
      <c r="BF116" t="s">
        <v>27</v>
      </c>
      <c r="BG116">
        <v>0.77171199999999995</v>
      </c>
      <c r="BH116" t="s">
        <v>28</v>
      </c>
      <c r="BI116">
        <v>500313</v>
      </c>
      <c r="BJ116" t="s">
        <v>29</v>
      </c>
      <c r="BK116">
        <v>2.998122768E-2</v>
      </c>
      <c r="BL116" t="s">
        <v>30</v>
      </c>
      <c r="BM116">
        <v>15000</v>
      </c>
      <c r="BN116" t="s">
        <v>923</v>
      </c>
      <c r="BO116">
        <v>15000</v>
      </c>
      <c r="BP116" t="s">
        <v>783</v>
      </c>
      <c r="BQ116" t="s">
        <v>1661</v>
      </c>
      <c r="BR116" t="s">
        <v>1662</v>
      </c>
      <c r="BS116" t="s">
        <v>1663</v>
      </c>
      <c r="BT116">
        <v>8.1177600000000003E-2</v>
      </c>
      <c r="BU116">
        <f t="shared" si="90"/>
        <v>96</v>
      </c>
      <c r="BV116">
        <f t="shared" ca="1" si="60"/>
        <v>0.78594600000000003</v>
      </c>
      <c r="BW116">
        <f t="shared" ca="1" si="61"/>
        <v>0.77554000000000001</v>
      </c>
      <c r="BX116">
        <f t="shared" ca="1" si="62"/>
        <v>247865</v>
      </c>
      <c r="BY116">
        <f t="shared" ca="1" si="63"/>
        <v>499339</v>
      </c>
      <c r="BZ116" t="s">
        <v>787</v>
      </c>
      <c r="CA116">
        <v>327.53699999999998</v>
      </c>
      <c r="CB116" t="s">
        <v>25</v>
      </c>
      <c r="CC116" t="s">
        <v>36</v>
      </c>
      <c r="CD116" t="s">
        <v>27</v>
      </c>
      <c r="CE116">
        <v>0.77964999999999995</v>
      </c>
      <c r="CF116" t="s">
        <v>28</v>
      </c>
      <c r="CG116">
        <v>502273</v>
      </c>
      <c r="CH116" t="s">
        <v>29</v>
      </c>
      <c r="CI116">
        <v>4.9773705071999998E-2</v>
      </c>
      <c r="CJ116" t="s">
        <v>30</v>
      </c>
      <c r="CK116">
        <v>25000</v>
      </c>
      <c r="CL116" t="s">
        <v>923</v>
      </c>
      <c r="CM116">
        <v>25000</v>
      </c>
      <c r="CN116" t="s">
        <v>783</v>
      </c>
      <c r="CO116" t="s">
        <v>2242</v>
      </c>
      <c r="CP116" t="s">
        <v>2243</v>
      </c>
      <c r="CQ116" t="s">
        <v>2244</v>
      </c>
      <c r="CR116">
        <v>7.6808899999999999E-2</v>
      </c>
      <c r="CS116">
        <f t="shared" si="91"/>
        <v>96</v>
      </c>
      <c r="CT116">
        <f t="shared" ca="1" si="64"/>
        <v>0.778972</v>
      </c>
      <c r="CU116">
        <f t="shared" ca="1" si="65"/>
        <v>0.77708200000000005</v>
      </c>
      <c r="CV116">
        <f t="shared" ca="1" si="66"/>
        <v>249935</v>
      </c>
      <c r="CW116">
        <f t="shared" ca="1" si="67"/>
        <v>500313</v>
      </c>
      <c r="CX116" t="s">
        <v>787</v>
      </c>
      <c r="CY116">
        <v>329.04700000000003</v>
      </c>
      <c r="CZ116" t="s">
        <v>25</v>
      </c>
      <c r="DA116" t="s">
        <v>36</v>
      </c>
      <c r="DB116" t="s">
        <v>27</v>
      </c>
      <c r="DC116">
        <v>0.77775099999999997</v>
      </c>
      <c r="DD116" t="s">
        <v>28</v>
      </c>
      <c r="DE116">
        <v>502414</v>
      </c>
      <c r="DF116" t="s">
        <v>29</v>
      </c>
      <c r="DG116">
        <v>6.9663677327999995E-2</v>
      </c>
      <c r="DH116" t="s">
        <v>30</v>
      </c>
      <c r="DI116">
        <v>35000</v>
      </c>
      <c r="DJ116" t="s">
        <v>923</v>
      </c>
      <c r="DK116">
        <v>35000</v>
      </c>
      <c r="DL116" t="s">
        <v>783</v>
      </c>
      <c r="DM116" t="s">
        <v>2836</v>
      </c>
      <c r="DN116" t="s">
        <v>2837</v>
      </c>
      <c r="DO116" t="s">
        <v>2838</v>
      </c>
      <c r="DP116">
        <v>7.7454099999999998E-2</v>
      </c>
      <c r="DQ116">
        <v>96</v>
      </c>
      <c r="DR116">
        <f t="shared" ca="1" si="68"/>
        <v>0.776694</v>
      </c>
      <c r="DS116">
        <f t="shared" ca="1" si="69"/>
        <v>0.77515400000000001</v>
      </c>
      <c r="DT116">
        <f t="shared" ca="1" si="70"/>
        <v>250555</v>
      </c>
      <c r="DU116">
        <f t="shared" ca="1" si="71"/>
        <v>500313</v>
      </c>
      <c r="DV116" t="s">
        <v>787</v>
      </c>
      <c r="DW116">
        <v>330.96699999999998</v>
      </c>
      <c r="DX116" t="s">
        <v>25</v>
      </c>
      <c r="DY116" t="s">
        <v>36</v>
      </c>
      <c r="DZ116" t="s">
        <v>27</v>
      </c>
      <c r="EA116">
        <v>0.77627400000000002</v>
      </c>
      <c r="EB116" t="s">
        <v>28</v>
      </c>
      <c r="EC116">
        <v>501400</v>
      </c>
      <c r="ED116" t="s">
        <v>29</v>
      </c>
      <c r="EE116">
        <v>8.9748649311999995E-2</v>
      </c>
      <c r="EF116" t="s">
        <v>30</v>
      </c>
      <c r="EG116">
        <v>45000</v>
      </c>
      <c r="EH116" t="s">
        <v>923</v>
      </c>
      <c r="EI116">
        <v>45000</v>
      </c>
      <c r="EJ116" t="s">
        <v>783</v>
      </c>
      <c r="EK116" t="s">
        <v>3423</v>
      </c>
      <c r="EL116" t="s">
        <v>3424</v>
      </c>
      <c r="EM116" t="s">
        <v>3425</v>
      </c>
      <c r="EN116">
        <v>7.8842099999999998E-2</v>
      </c>
      <c r="EO116">
        <v>96</v>
      </c>
      <c r="EP116">
        <f t="shared" ca="1" si="72"/>
        <v>0.78250799999999998</v>
      </c>
      <c r="EQ116">
        <f t="shared" ca="1" si="73"/>
        <v>0.77621899999999999</v>
      </c>
      <c r="ER116">
        <f t="shared" ca="1" si="74"/>
        <v>250062</v>
      </c>
      <c r="ES116">
        <f t="shared" ca="1" si="75"/>
        <v>500313</v>
      </c>
      <c r="ET116" t="s">
        <v>787</v>
      </c>
      <c r="EU116">
        <v>333.60700000000003</v>
      </c>
      <c r="EV116" t="s">
        <v>25</v>
      </c>
      <c r="EW116" t="s">
        <v>36</v>
      </c>
      <c r="EX116" t="s">
        <v>27</v>
      </c>
      <c r="EY116">
        <v>0.77334999999999998</v>
      </c>
      <c r="EZ116" t="s">
        <v>28</v>
      </c>
      <c r="FA116">
        <v>501202</v>
      </c>
      <c r="FB116" t="s">
        <v>29</v>
      </c>
      <c r="FC116">
        <v>0.109736121432</v>
      </c>
      <c r="FD116" t="s">
        <v>30</v>
      </c>
      <c r="FE116">
        <v>55000</v>
      </c>
      <c r="FF116" t="s">
        <v>923</v>
      </c>
      <c r="FG116">
        <v>55000</v>
      </c>
      <c r="FH116" t="s">
        <v>783</v>
      </c>
      <c r="FI116" t="s">
        <v>4006</v>
      </c>
      <c r="FJ116" t="s">
        <v>4007</v>
      </c>
      <c r="FK116" t="s">
        <v>4008</v>
      </c>
      <c r="FL116">
        <v>8.0717200000000003E-2</v>
      </c>
      <c r="FM116">
        <v>96</v>
      </c>
      <c r="FN116">
        <f t="shared" ref="FN116:FN118" ca="1" si="104">INDIRECT("MeasureCount5000!FW"&amp;ROW(FW116)*4-63)</f>
        <v>0.73100500000000002</v>
      </c>
      <c r="FO116">
        <f t="shared" ref="FO116:FO118" ca="1" si="105">INDIRECT("MeasureCount5000!FW"&amp;ROW(FW117)*4-66)</f>
        <v>0.77332299999999998</v>
      </c>
      <c r="FP116">
        <f t="shared" ref="FP116:FP118" ca="1" si="106">INDIRECT("MeasureCount5000!FY"&amp;ROW(FY116)*4-63)</f>
        <v>250281</v>
      </c>
      <c r="FQ116">
        <f t="shared" ref="FQ116:FQ118" ca="1" si="107">INDIRECT("MeasureCount5000!FY"&amp;ROW(FY117)*4-66)</f>
        <v>500309</v>
      </c>
      <c r="FR116" t="s">
        <v>787</v>
      </c>
      <c r="FS116">
        <v>329.65800000000002</v>
      </c>
      <c r="FT116" t="s">
        <v>25</v>
      </c>
      <c r="FU116" t="s">
        <v>36</v>
      </c>
      <c r="FV116" t="s">
        <v>27</v>
      </c>
      <c r="FW116">
        <v>0.77866400000000002</v>
      </c>
      <c r="FX116" t="s">
        <v>28</v>
      </c>
      <c r="FY116">
        <v>500307</v>
      </c>
      <c r="FZ116" t="s">
        <v>29</v>
      </c>
      <c r="GA116">
        <v>1.9987717120000001E-3</v>
      </c>
      <c r="GB116" t="s">
        <v>30</v>
      </c>
      <c r="GC116">
        <v>1000</v>
      </c>
      <c r="GD116" t="s">
        <v>923</v>
      </c>
      <c r="GE116">
        <v>1000</v>
      </c>
      <c r="GF116" t="s">
        <v>783</v>
      </c>
      <c r="GG116" t="s">
        <v>5188</v>
      </c>
      <c r="GH116" t="s">
        <v>5189</v>
      </c>
      <c r="GI116" t="s">
        <v>5190</v>
      </c>
      <c r="GJ116">
        <v>0.113898</v>
      </c>
      <c r="GK116">
        <v>96</v>
      </c>
      <c r="GL116">
        <f t="shared" ca="1" si="100"/>
        <v>0.78927899999999995</v>
      </c>
      <c r="GM116">
        <f t="shared" ca="1" si="101"/>
        <v>0.78969100000000003</v>
      </c>
      <c r="GN116">
        <f t="shared" ca="1" si="102"/>
        <v>249674</v>
      </c>
      <c r="GO116">
        <f t="shared" ca="1" si="103"/>
        <v>501536</v>
      </c>
      <c r="GP116" t="s">
        <v>787</v>
      </c>
      <c r="GQ116">
        <v>337.745</v>
      </c>
      <c r="GR116" t="s">
        <v>25</v>
      </c>
      <c r="GS116" t="s">
        <v>36</v>
      </c>
      <c r="GT116" t="s">
        <v>27</v>
      </c>
      <c r="GU116">
        <v>0.76834199999999997</v>
      </c>
      <c r="GV116" t="s">
        <v>28</v>
      </c>
      <c r="GW116">
        <v>501536</v>
      </c>
      <c r="GX116" t="s">
        <v>29</v>
      </c>
      <c r="GY116">
        <v>1.9938741688E-2</v>
      </c>
      <c r="GZ116" t="s">
        <v>30</v>
      </c>
      <c r="HA116">
        <v>10000</v>
      </c>
      <c r="HB116" t="s">
        <v>923</v>
      </c>
      <c r="HC116">
        <v>10000</v>
      </c>
      <c r="HD116" t="s">
        <v>783</v>
      </c>
      <c r="HE116" t="s">
        <v>5390</v>
      </c>
      <c r="HF116" t="s">
        <v>5391</v>
      </c>
      <c r="HG116" t="s">
        <v>5392</v>
      </c>
      <c r="HH116">
        <v>8.2853899999999994E-2</v>
      </c>
      <c r="HI116">
        <v>96</v>
      </c>
      <c r="HJ116">
        <f t="shared" ca="1" si="84"/>
        <v>0.78059599999999996</v>
      </c>
      <c r="HK116">
        <f t="shared" ca="1" si="85"/>
        <v>0.77657500000000002</v>
      </c>
      <c r="HL116">
        <f t="shared" ca="1" si="86"/>
        <v>249162</v>
      </c>
      <c r="HM116">
        <f t="shared" ca="1" si="87"/>
        <v>499938</v>
      </c>
      <c r="HN116" t="s">
        <v>787</v>
      </c>
      <c r="HO116">
        <v>332.774</v>
      </c>
      <c r="HP116" t="s">
        <v>25</v>
      </c>
      <c r="HQ116" t="s">
        <v>36</v>
      </c>
      <c r="HR116" t="s">
        <v>27</v>
      </c>
      <c r="HS116">
        <v>0.77413100000000001</v>
      </c>
      <c r="HT116" t="s">
        <v>28</v>
      </c>
      <c r="HU116">
        <v>501442</v>
      </c>
      <c r="HV116" t="s">
        <v>29</v>
      </c>
      <c r="HW116">
        <v>0.12962609368799999</v>
      </c>
      <c r="HX116" t="s">
        <v>30</v>
      </c>
      <c r="HY116">
        <v>65000</v>
      </c>
      <c r="HZ116" t="s">
        <v>923</v>
      </c>
      <c r="IA116">
        <v>65000</v>
      </c>
      <c r="IB116" t="s">
        <v>783</v>
      </c>
      <c r="IC116" t="s">
        <v>5975</v>
      </c>
      <c r="ID116" t="s">
        <v>5976</v>
      </c>
      <c r="IE116" t="s">
        <v>5977</v>
      </c>
      <c r="IF116">
        <v>8.0687200000000001E-2</v>
      </c>
    </row>
    <row r="117" spans="1:240">
      <c r="A117">
        <v>97</v>
      </c>
      <c r="B117">
        <f t="shared" ca="1" si="92"/>
        <v>0.78801100000000002</v>
      </c>
      <c r="C117">
        <f t="shared" ca="1" si="93"/>
        <v>0.76353000000000004</v>
      </c>
      <c r="D117">
        <f t="shared" ca="1" si="94"/>
        <v>250283</v>
      </c>
      <c r="E117">
        <f t="shared" ca="1" si="95"/>
        <v>508581</v>
      </c>
      <c r="F117" t="s">
        <v>777</v>
      </c>
      <c r="G117">
        <v>673.11800000000005</v>
      </c>
      <c r="H117" t="s">
        <v>25</v>
      </c>
      <c r="I117" t="s">
        <v>757</v>
      </c>
      <c r="J117" t="s">
        <v>27</v>
      </c>
      <c r="K117">
        <v>0.76415100000000002</v>
      </c>
      <c r="L117" t="s">
        <v>28</v>
      </c>
      <c r="M117">
        <v>254420</v>
      </c>
      <c r="N117" t="s">
        <v>29</v>
      </c>
      <c r="O117">
        <v>1.1791543664999999E-2</v>
      </c>
      <c r="P117" t="s">
        <v>30</v>
      </c>
      <c r="Q117">
        <v>3000</v>
      </c>
      <c r="R117" t="s">
        <v>923</v>
      </c>
      <c r="S117">
        <v>3000</v>
      </c>
      <c r="T117" t="s">
        <v>778</v>
      </c>
      <c r="U117" t="s">
        <v>4597</v>
      </c>
      <c r="V117" t="s">
        <v>4598</v>
      </c>
      <c r="W117" t="s">
        <v>4599</v>
      </c>
      <c r="X117">
        <v>0.123804</v>
      </c>
      <c r="Y117">
        <f t="shared" si="88"/>
        <v>97</v>
      </c>
      <c r="Z117">
        <f t="shared" ca="1" si="52"/>
        <v>0.74022699999999997</v>
      </c>
      <c r="AA117">
        <f t="shared" ca="1" si="53"/>
        <v>0.78122800000000003</v>
      </c>
      <c r="AB117">
        <f t="shared" ca="1" si="54"/>
        <v>255264</v>
      </c>
      <c r="AC117">
        <f t="shared" ca="1" si="55"/>
        <v>505241</v>
      </c>
      <c r="AD117" t="s">
        <v>777</v>
      </c>
      <c r="AE117">
        <v>626.27800000000002</v>
      </c>
      <c r="AF117" t="s">
        <v>25</v>
      </c>
      <c r="AG117" t="s">
        <v>757</v>
      </c>
      <c r="AH117" t="s">
        <v>27</v>
      </c>
      <c r="AI117">
        <v>0.79873099999999997</v>
      </c>
      <c r="AJ117" t="s">
        <v>28</v>
      </c>
      <c r="AK117">
        <v>250283</v>
      </c>
      <c r="AL117" t="s">
        <v>29</v>
      </c>
      <c r="AM117">
        <v>1.9977374324999998E-2</v>
      </c>
      <c r="AN117" t="s">
        <v>30</v>
      </c>
      <c r="AO117">
        <v>5000</v>
      </c>
      <c r="AP117" t="s">
        <v>923</v>
      </c>
      <c r="AQ117">
        <v>5000</v>
      </c>
      <c r="AR117" t="s">
        <v>778</v>
      </c>
      <c r="AS117" t="s">
        <v>1068</v>
      </c>
      <c r="AT117" t="s">
        <v>1069</v>
      </c>
      <c r="AU117" t="s">
        <v>1070</v>
      </c>
      <c r="AV117">
        <v>7.5158900000000001E-2</v>
      </c>
      <c r="AW117">
        <f t="shared" si="89"/>
        <v>97</v>
      </c>
      <c r="AX117">
        <f t="shared" ca="1" si="56"/>
        <v>0.77446400000000004</v>
      </c>
      <c r="AY117">
        <f t="shared" ca="1" si="57"/>
        <v>0.77005299999999999</v>
      </c>
      <c r="AZ117">
        <f t="shared" ca="1" si="58"/>
        <v>247865</v>
      </c>
      <c r="BA117">
        <f t="shared" ca="1" si="59"/>
        <v>498691</v>
      </c>
      <c r="BB117" t="s">
        <v>777</v>
      </c>
      <c r="BC117">
        <v>642.32100000000003</v>
      </c>
      <c r="BD117" t="s">
        <v>25</v>
      </c>
      <c r="BE117" t="s">
        <v>757</v>
      </c>
      <c r="BF117" t="s">
        <v>27</v>
      </c>
      <c r="BG117">
        <v>0.78612400000000004</v>
      </c>
      <c r="BH117" t="s">
        <v>28</v>
      </c>
      <c r="BI117">
        <v>251922</v>
      </c>
      <c r="BJ117" t="s">
        <v>29</v>
      </c>
      <c r="BK117">
        <v>5.9542222515E-2</v>
      </c>
      <c r="BL117" t="s">
        <v>30</v>
      </c>
      <c r="BM117">
        <v>15000</v>
      </c>
      <c r="BN117" t="s">
        <v>923</v>
      </c>
      <c r="BO117">
        <v>15000</v>
      </c>
      <c r="BP117" t="s">
        <v>778</v>
      </c>
      <c r="BQ117" t="s">
        <v>1664</v>
      </c>
      <c r="BR117" t="s">
        <v>1665</v>
      </c>
      <c r="BS117" t="s">
        <v>1666</v>
      </c>
      <c r="BT117">
        <v>6.2853300000000001E-2</v>
      </c>
      <c r="BU117">
        <f t="shared" si="90"/>
        <v>97</v>
      </c>
      <c r="BV117">
        <f t="shared" ca="1" si="60"/>
        <v>0.77224800000000005</v>
      </c>
      <c r="BW117">
        <f t="shared" ca="1" si="61"/>
        <v>0.77405000000000002</v>
      </c>
      <c r="BX117">
        <f t="shared" ca="1" si="62"/>
        <v>250284</v>
      </c>
      <c r="BY117">
        <f t="shared" ca="1" si="63"/>
        <v>499339</v>
      </c>
      <c r="BZ117" t="s">
        <v>777</v>
      </c>
      <c r="CA117">
        <v>657.32500000000005</v>
      </c>
      <c r="CB117" t="s">
        <v>25</v>
      </c>
      <c r="CC117" t="s">
        <v>757</v>
      </c>
      <c r="CD117" t="s">
        <v>27</v>
      </c>
      <c r="CE117">
        <v>0.77887799999999996</v>
      </c>
      <c r="CF117" t="s">
        <v>28</v>
      </c>
      <c r="CG117">
        <v>250773</v>
      </c>
      <c r="CH117" t="s">
        <v>29</v>
      </c>
      <c r="CI117">
        <v>9.9691772895000003E-2</v>
      </c>
      <c r="CJ117" t="s">
        <v>30</v>
      </c>
      <c r="CK117">
        <v>25000</v>
      </c>
      <c r="CL117" t="s">
        <v>923</v>
      </c>
      <c r="CM117">
        <v>25000</v>
      </c>
      <c r="CN117" t="s">
        <v>778</v>
      </c>
      <c r="CO117" t="s">
        <v>2245</v>
      </c>
      <c r="CP117" t="s">
        <v>2246</v>
      </c>
      <c r="CQ117" t="s">
        <v>2247</v>
      </c>
      <c r="CR117">
        <v>8.1198099999999995E-2</v>
      </c>
      <c r="CS117">
        <f t="shared" si="91"/>
        <v>97</v>
      </c>
      <c r="CT117">
        <f t="shared" ca="1" si="64"/>
        <v>0.77229999999999999</v>
      </c>
      <c r="CU117">
        <f t="shared" ca="1" si="65"/>
        <v>0.77709799999999996</v>
      </c>
      <c r="CV117">
        <f t="shared" ca="1" si="66"/>
        <v>250633</v>
      </c>
      <c r="CW117">
        <f t="shared" ca="1" si="67"/>
        <v>499617</v>
      </c>
      <c r="CX117" t="s">
        <v>777</v>
      </c>
      <c r="CY117">
        <v>642.47500000000002</v>
      </c>
      <c r="CZ117" t="s">
        <v>25</v>
      </c>
      <c r="DA117" t="s">
        <v>757</v>
      </c>
      <c r="DB117" t="s">
        <v>27</v>
      </c>
      <c r="DC117">
        <v>0.78474200000000005</v>
      </c>
      <c r="DD117" t="s">
        <v>28</v>
      </c>
      <c r="DE117">
        <v>252750</v>
      </c>
      <c r="DF117" t="s">
        <v>29</v>
      </c>
      <c r="DG117">
        <v>0.13847701816499999</v>
      </c>
      <c r="DH117" t="s">
        <v>30</v>
      </c>
      <c r="DI117">
        <v>35000</v>
      </c>
      <c r="DJ117" t="s">
        <v>923</v>
      </c>
      <c r="DK117">
        <v>35000</v>
      </c>
      <c r="DL117" t="s">
        <v>778</v>
      </c>
      <c r="DM117" t="s">
        <v>2839</v>
      </c>
      <c r="DN117" t="s">
        <v>2840</v>
      </c>
      <c r="DO117" t="s">
        <v>2841</v>
      </c>
      <c r="DP117">
        <v>7.5071399999999996E-2</v>
      </c>
      <c r="DQ117">
        <v>97</v>
      </c>
      <c r="DR117">
        <f t="shared" ca="1" si="68"/>
        <v>0.778003</v>
      </c>
      <c r="DS117">
        <f t="shared" ca="1" si="69"/>
        <v>0.77938600000000002</v>
      </c>
      <c r="DT117">
        <f t="shared" ca="1" si="70"/>
        <v>250013</v>
      </c>
      <c r="DU117">
        <f t="shared" ca="1" si="71"/>
        <v>499771</v>
      </c>
      <c r="DV117" t="s">
        <v>777</v>
      </c>
      <c r="DW117">
        <v>664.25900000000001</v>
      </c>
      <c r="DX117" t="s">
        <v>25</v>
      </c>
      <c r="DY117" t="s">
        <v>757</v>
      </c>
      <c r="DZ117" t="s">
        <v>27</v>
      </c>
      <c r="EA117">
        <v>0.77429700000000001</v>
      </c>
      <c r="EB117" t="s">
        <v>28</v>
      </c>
      <c r="EC117">
        <v>251100</v>
      </c>
      <c r="ED117" t="s">
        <v>29</v>
      </c>
      <c r="EE117">
        <v>0.17921127073500001</v>
      </c>
      <c r="EF117" t="s">
        <v>30</v>
      </c>
      <c r="EG117">
        <v>45000</v>
      </c>
      <c r="EH117" t="s">
        <v>923</v>
      </c>
      <c r="EI117">
        <v>45000</v>
      </c>
      <c r="EJ117" t="s">
        <v>778</v>
      </c>
      <c r="EK117" t="s">
        <v>3426</v>
      </c>
      <c r="EL117" t="s">
        <v>3427</v>
      </c>
      <c r="EM117" t="s">
        <v>3428</v>
      </c>
      <c r="EN117">
        <v>7.8823500000000005E-2</v>
      </c>
      <c r="EO117">
        <v>97</v>
      </c>
      <c r="EP117">
        <f t="shared" ca="1" si="72"/>
        <v>0.77321300000000004</v>
      </c>
      <c r="EQ117">
        <f t="shared" ca="1" si="73"/>
        <v>0.77801500000000001</v>
      </c>
      <c r="ER117">
        <f t="shared" ca="1" si="74"/>
        <v>250951</v>
      </c>
      <c r="ES117">
        <f t="shared" ca="1" si="75"/>
        <v>498545</v>
      </c>
      <c r="ET117" t="s">
        <v>777</v>
      </c>
      <c r="EU117">
        <v>653.47699999999998</v>
      </c>
      <c r="EV117" t="s">
        <v>25</v>
      </c>
      <c r="EW117" t="s">
        <v>757</v>
      </c>
      <c r="EX117" t="s">
        <v>27</v>
      </c>
      <c r="EY117">
        <v>0.78123699999999996</v>
      </c>
      <c r="EZ117" t="s">
        <v>28</v>
      </c>
      <c r="FA117">
        <v>250728</v>
      </c>
      <c r="FB117" t="s">
        <v>29</v>
      </c>
      <c r="FC117">
        <v>0.21936082111499999</v>
      </c>
      <c r="FD117" t="s">
        <v>30</v>
      </c>
      <c r="FE117">
        <v>55000</v>
      </c>
      <c r="FF117" t="s">
        <v>923</v>
      </c>
      <c r="FG117">
        <v>55000</v>
      </c>
      <c r="FH117" t="s">
        <v>778</v>
      </c>
      <c r="FI117" t="s">
        <v>4009</v>
      </c>
      <c r="FJ117" t="s">
        <v>4010</v>
      </c>
      <c r="FK117" t="s">
        <v>4011</v>
      </c>
      <c r="FL117">
        <v>8.0815300000000007E-2</v>
      </c>
      <c r="FM117">
        <v>97</v>
      </c>
      <c r="FN117">
        <f t="shared" ca="1" si="104"/>
        <v>0.79385300000000003</v>
      </c>
      <c r="FO117">
        <f t="shared" ca="1" si="105"/>
        <v>0.72942799999999997</v>
      </c>
      <c r="FP117">
        <f t="shared" ca="1" si="106"/>
        <v>250281</v>
      </c>
      <c r="FQ117">
        <f t="shared" ca="1" si="107"/>
        <v>500310</v>
      </c>
      <c r="FR117" t="s">
        <v>777</v>
      </c>
      <c r="FS117">
        <v>662.45500000000004</v>
      </c>
      <c r="FT117" t="s">
        <v>25</v>
      </c>
      <c r="FU117" t="s">
        <v>757</v>
      </c>
      <c r="FV117" t="s">
        <v>27</v>
      </c>
      <c r="FW117">
        <v>0.75744100000000003</v>
      </c>
      <c r="FX117" t="s">
        <v>28</v>
      </c>
      <c r="FY117">
        <v>263115</v>
      </c>
      <c r="FZ117" t="s">
        <v>29</v>
      </c>
      <c r="GA117">
        <v>3.8006137350000001E-3</v>
      </c>
      <c r="GB117" t="s">
        <v>30</v>
      </c>
      <c r="GC117">
        <v>1000</v>
      </c>
      <c r="GD117" t="s">
        <v>923</v>
      </c>
      <c r="GE117">
        <v>1000</v>
      </c>
      <c r="GF117" t="s">
        <v>778</v>
      </c>
      <c r="GG117" t="s">
        <v>5191</v>
      </c>
      <c r="GH117" t="s">
        <v>5192</v>
      </c>
      <c r="GI117" t="s">
        <v>5193</v>
      </c>
      <c r="GJ117">
        <v>0.13911100000000001</v>
      </c>
      <c r="GK117">
        <v>97</v>
      </c>
      <c r="GL117">
        <f t="shared" ca="1" si="100"/>
        <v>0.78087200000000001</v>
      </c>
      <c r="GM117">
        <f t="shared" ca="1" si="101"/>
        <v>0.78528900000000001</v>
      </c>
      <c r="GN117">
        <f t="shared" ca="1" si="102"/>
        <v>252128</v>
      </c>
      <c r="GO117">
        <f t="shared" ca="1" si="103"/>
        <v>504001</v>
      </c>
      <c r="GP117" t="s">
        <v>777</v>
      </c>
      <c r="GQ117">
        <v>663.24</v>
      </c>
      <c r="GR117" t="s">
        <v>25</v>
      </c>
      <c r="GS117" t="s">
        <v>757</v>
      </c>
      <c r="GT117" t="s">
        <v>27</v>
      </c>
      <c r="GU117">
        <v>0.77140799999999998</v>
      </c>
      <c r="GV117" t="s">
        <v>28</v>
      </c>
      <c r="GW117">
        <v>253373</v>
      </c>
      <c r="GX117" t="s">
        <v>29</v>
      </c>
      <c r="GY117">
        <v>3.9467447325000002E-2</v>
      </c>
      <c r="GZ117" t="s">
        <v>30</v>
      </c>
      <c r="HA117">
        <v>10000</v>
      </c>
      <c r="HB117" t="s">
        <v>923</v>
      </c>
      <c r="HC117">
        <v>10000</v>
      </c>
      <c r="HD117" t="s">
        <v>778</v>
      </c>
      <c r="HE117" t="s">
        <v>5393</v>
      </c>
      <c r="HF117" t="s">
        <v>5394</v>
      </c>
      <c r="HG117" t="s">
        <v>5395</v>
      </c>
      <c r="HH117">
        <v>6.5308000000000005E-2</v>
      </c>
      <c r="HI117">
        <v>97</v>
      </c>
      <c r="HJ117">
        <f t="shared" ca="1" si="84"/>
        <v>0.776065</v>
      </c>
      <c r="HK117">
        <f t="shared" ca="1" si="85"/>
        <v>0.77941400000000005</v>
      </c>
      <c r="HL117">
        <f t="shared" ca="1" si="86"/>
        <v>249909</v>
      </c>
      <c r="HM117">
        <f t="shared" ca="1" si="87"/>
        <v>498816</v>
      </c>
      <c r="HN117" t="s">
        <v>777</v>
      </c>
      <c r="HO117">
        <v>662.29</v>
      </c>
      <c r="HP117" t="s">
        <v>25</v>
      </c>
      <c r="HQ117" t="s">
        <v>757</v>
      </c>
      <c r="HR117" t="s">
        <v>27</v>
      </c>
      <c r="HS117">
        <v>0.77671100000000004</v>
      </c>
      <c r="HT117" t="s">
        <v>28</v>
      </c>
      <c r="HU117">
        <v>250284</v>
      </c>
      <c r="HV117" t="s">
        <v>29</v>
      </c>
      <c r="HW117">
        <v>0.25970527222500001</v>
      </c>
      <c r="HX117" t="s">
        <v>30</v>
      </c>
      <c r="HY117">
        <v>65000</v>
      </c>
      <c r="HZ117" t="s">
        <v>923</v>
      </c>
      <c r="IA117">
        <v>65000</v>
      </c>
      <c r="IB117" t="s">
        <v>778</v>
      </c>
      <c r="IC117" t="s">
        <v>5978</v>
      </c>
      <c r="ID117" t="s">
        <v>5979</v>
      </c>
      <c r="IE117" t="s">
        <v>5980</v>
      </c>
      <c r="IF117">
        <v>7.4137300000000003E-2</v>
      </c>
    </row>
    <row r="118" spans="1:240">
      <c r="A118">
        <v>98</v>
      </c>
      <c r="B118">
        <f t="shared" ca="1" si="92"/>
        <v>0.75795400000000002</v>
      </c>
      <c r="C118">
        <f t="shared" ca="1" si="93"/>
        <v>0.79785300000000003</v>
      </c>
      <c r="D118">
        <f t="shared" ca="1" si="94"/>
        <v>250283</v>
      </c>
      <c r="E118">
        <f t="shared" ca="1" si="95"/>
        <v>508580</v>
      </c>
      <c r="F118" t="s">
        <v>782</v>
      </c>
      <c r="G118">
        <v>325.10500000000002</v>
      </c>
      <c r="H118" t="s">
        <v>25</v>
      </c>
      <c r="I118" t="s">
        <v>36</v>
      </c>
      <c r="J118" t="s">
        <v>27</v>
      </c>
      <c r="K118">
        <v>0.79044300000000001</v>
      </c>
      <c r="L118" t="s">
        <v>28</v>
      </c>
      <c r="M118">
        <v>492306</v>
      </c>
      <c r="N118" t="s">
        <v>29</v>
      </c>
      <c r="O118">
        <v>6.0937680000000003E-3</v>
      </c>
      <c r="P118" t="s">
        <v>30</v>
      </c>
      <c r="Q118">
        <v>3000</v>
      </c>
      <c r="R118" t="s">
        <v>923</v>
      </c>
      <c r="S118">
        <v>3000</v>
      </c>
      <c r="T118" t="s">
        <v>783</v>
      </c>
      <c r="U118" t="s">
        <v>4600</v>
      </c>
      <c r="V118" t="s">
        <v>4601</v>
      </c>
      <c r="W118" t="s">
        <v>4602</v>
      </c>
      <c r="X118">
        <v>5.3410699999999998E-2</v>
      </c>
      <c r="Y118">
        <f t="shared" si="88"/>
        <v>98</v>
      </c>
      <c r="Z118">
        <f t="shared" ca="1" si="52"/>
        <v>0.78650600000000004</v>
      </c>
      <c r="AA118">
        <f t="shared" ca="1" si="53"/>
        <v>0.77097800000000005</v>
      </c>
      <c r="AB118">
        <f t="shared" ca="1" si="54"/>
        <v>247865</v>
      </c>
      <c r="AC118">
        <f t="shared" ca="1" si="55"/>
        <v>490737</v>
      </c>
      <c r="AD118" t="s">
        <v>782</v>
      </c>
      <c r="AE118">
        <v>329.72800000000001</v>
      </c>
      <c r="AF118" t="s">
        <v>25</v>
      </c>
      <c r="AG118" t="s">
        <v>36</v>
      </c>
      <c r="AH118" t="s">
        <v>27</v>
      </c>
      <c r="AI118">
        <v>0.78613599999999995</v>
      </c>
      <c r="AJ118" t="s">
        <v>28</v>
      </c>
      <c r="AK118">
        <v>490737</v>
      </c>
      <c r="AL118" t="s">
        <v>29</v>
      </c>
      <c r="AM118">
        <v>1.0188762287999999E-2</v>
      </c>
      <c r="AN118" t="s">
        <v>30</v>
      </c>
      <c r="AO118">
        <v>5000</v>
      </c>
      <c r="AP118" t="s">
        <v>923</v>
      </c>
      <c r="AQ118">
        <v>5000</v>
      </c>
      <c r="AR118" t="s">
        <v>783</v>
      </c>
      <c r="AS118" t="s">
        <v>1071</v>
      </c>
      <c r="AT118" t="s">
        <v>1072</v>
      </c>
      <c r="AU118" t="s">
        <v>1073</v>
      </c>
      <c r="AV118">
        <v>6.1773000000000002E-2</v>
      </c>
      <c r="AW118">
        <f t="shared" si="89"/>
        <v>98</v>
      </c>
      <c r="AX118">
        <f t="shared" ca="1" si="56"/>
        <v>0.78330599999999995</v>
      </c>
      <c r="AY118">
        <f t="shared" ca="1" si="57"/>
        <v>0.79013900000000004</v>
      </c>
      <c r="AZ118">
        <f t="shared" ca="1" si="58"/>
        <v>248666</v>
      </c>
      <c r="BA118">
        <f t="shared" ca="1" si="59"/>
        <v>500313</v>
      </c>
      <c r="BB118" t="s">
        <v>782</v>
      </c>
      <c r="BC118">
        <v>327.524</v>
      </c>
      <c r="BD118" t="s">
        <v>25</v>
      </c>
      <c r="BE118" t="s">
        <v>36</v>
      </c>
      <c r="BF118" t="s">
        <v>27</v>
      </c>
      <c r="BG118">
        <v>0.77737100000000003</v>
      </c>
      <c r="BH118" t="s">
        <v>28</v>
      </c>
      <c r="BI118">
        <v>505242</v>
      </c>
      <c r="BJ118" t="s">
        <v>29</v>
      </c>
      <c r="BK118">
        <v>2.9688745087999999E-2</v>
      </c>
      <c r="BL118" t="s">
        <v>30</v>
      </c>
      <c r="BM118">
        <v>15000</v>
      </c>
      <c r="BN118" t="s">
        <v>923</v>
      </c>
      <c r="BO118">
        <v>15000</v>
      </c>
      <c r="BP118" t="s">
        <v>783</v>
      </c>
      <c r="BQ118" t="s">
        <v>904</v>
      </c>
      <c r="BR118" t="s">
        <v>1667</v>
      </c>
      <c r="BS118" t="s">
        <v>1668</v>
      </c>
      <c r="BT118">
        <v>6.9111900000000004E-2</v>
      </c>
      <c r="BU118">
        <f t="shared" si="90"/>
        <v>98</v>
      </c>
      <c r="BV118">
        <f t="shared" ca="1" si="60"/>
        <v>0.76636899999999997</v>
      </c>
      <c r="BW118">
        <f t="shared" ca="1" si="61"/>
        <v>0.77763400000000005</v>
      </c>
      <c r="BX118">
        <f t="shared" ca="1" si="62"/>
        <v>252749</v>
      </c>
      <c r="BY118">
        <f t="shared" ca="1" si="63"/>
        <v>501291</v>
      </c>
      <c r="BZ118" t="s">
        <v>782</v>
      </c>
      <c r="CA118">
        <v>334.61399999999998</v>
      </c>
      <c r="CB118" t="s">
        <v>25</v>
      </c>
      <c r="CC118" t="s">
        <v>36</v>
      </c>
      <c r="CD118" t="s">
        <v>27</v>
      </c>
      <c r="CE118">
        <v>0.77136199999999999</v>
      </c>
      <c r="CF118" t="s">
        <v>28</v>
      </c>
      <c r="CG118">
        <v>502273</v>
      </c>
      <c r="CH118" t="s">
        <v>29</v>
      </c>
      <c r="CI118">
        <v>4.9773707071999997E-2</v>
      </c>
      <c r="CJ118" t="s">
        <v>30</v>
      </c>
      <c r="CK118">
        <v>25000</v>
      </c>
      <c r="CL118" t="s">
        <v>923</v>
      </c>
      <c r="CM118">
        <v>25000</v>
      </c>
      <c r="CN118" t="s">
        <v>783</v>
      </c>
      <c r="CO118" t="s">
        <v>2248</v>
      </c>
      <c r="CP118" t="s">
        <v>2249</v>
      </c>
      <c r="CQ118" t="s">
        <v>2250</v>
      </c>
      <c r="CR118">
        <v>7.7791799999999994E-2</v>
      </c>
      <c r="CS118">
        <f t="shared" si="91"/>
        <v>98</v>
      </c>
      <c r="CT118">
        <f t="shared" ca="1" si="64"/>
        <v>0.77559500000000003</v>
      </c>
      <c r="CU118">
        <f t="shared" ca="1" si="65"/>
        <v>0.78158399999999995</v>
      </c>
      <c r="CV118">
        <f t="shared" ca="1" si="66"/>
        <v>251335</v>
      </c>
      <c r="CW118">
        <f t="shared" ca="1" si="67"/>
        <v>500313</v>
      </c>
      <c r="CX118" t="s">
        <v>782</v>
      </c>
      <c r="CY118">
        <v>331.92700000000002</v>
      </c>
      <c r="CZ118" t="s">
        <v>25</v>
      </c>
      <c r="DA118" t="s">
        <v>36</v>
      </c>
      <c r="DB118" t="s">
        <v>27</v>
      </c>
      <c r="DC118">
        <v>0.77436899999999997</v>
      </c>
      <c r="DD118" t="s">
        <v>28</v>
      </c>
      <c r="DE118">
        <v>502414</v>
      </c>
      <c r="DF118" t="s">
        <v>29</v>
      </c>
      <c r="DG118">
        <v>6.9663679327999994E-2</v>
      </c>
      <c r="DH118" t="s">
        <v>30</v>
      </c>
      <c r="DI118">
        <v>35000</v>
      </c>
      <c r="DJ118" t="s">
        <v>923</v>
      </c>
      <c r="DK118">
        <v>35000</v>
      </c>
      <c r="DL118" t="s">
        <v>783</v>
      </c>
      <c r="DM118" t="s">
        <v>2842</v>
      </c>
      <c r="DN118" t="s">
        <v>2843</v>
      </c>
      <c r="DO118" t="s">
        <v>2844</v>
      </c>
      <c r="DP118">
        <v>7.9058500000000004E-2</v>
      </c>
      <c r="DQ118">
        <v>98</v>
      </c>
      <c r="DR118">
        <f t="shared" ca="1" si="68"/>
        <v>0.77703999999999995</v>
      </c>
      <c r="DS118">
        <f t="shared" ca="1" si="69"/>
        <v>0.78217400000000004</v>
      </c>
      <c r="DT118">
        <f t="shared" ca="1" si="70"/>
        <v>250555</v>
      </c>
      <c r="DU118">
        <f t="shared" ca="1" si="71"/>
        <v>501400</v>
      </c>
      <c r="DV118" t="s">
        <v>782</v>
      </c>
      <c r="DW118">
        <v>329.43599999999998</v>
      </c>
      <c r="DX118" t="s">
        <v>25</v>
      </c>
      <c r="DY118" t="s">
        <v>36</v>
      </c>
      <c r="DZ118" t="s">
        <v>27</v>
      </c>
      <c r="EA118">
        <v>0.77680800000000005</v>
      </c>
      <c r="EB118" t="s">
        <v>28</v>
      </c>
      <c r="EC118">
        <v>503040</v>
      </c>
      <c r="ED118" t="s">
        <v>29</v>
      </c>
      <c r="EE118">
        <v>8.9456151720000002E-2</v>
      </c>
      <c r="EF118" t="s">
        <v>30</v>
      </c>
      <c r="EG118">
        <v>45000</v>
      </c>
      <c r="EH118" t="s">
        <v>923</v>
      </c>
      <c r="EI118">
        <v>45000</v>
      </c>
      <c r="EJ118" t="s">
        <v>783</v>
      </c>
      <c r="EK118" t="s">
        <v>3429</v>
      </c>
      <c r="EL118" t="s">
        <v>3430</v>
      </c>
      <c r="EM118" t="s">
        <v>3431</v>
      </c>
      <c r="EN118">
        <v>7.8732099999999999E-2</v>
      </c>
      <c r="EO118">
        <v>98</v>
      </c>
      <c r="EP118">
        <f t="shared" ca="1" si="72"/>
        <v>0.77680199999999999</v>
      </c>
      <c r="EQ118">
        <f t="shared" ca="1" si="73"/>
        <v>0.78130200000000005</v>
      </c>
      <c r="ER118">
        <f t="shared" ca="1" si="74"/>
        <v>250728</v>
      </c>
      <c r="ES118">
        <f t="shared" ca="1" si="75"/>
        <v>501648</v>
      </c>
      <c r="ET118" t="s">
        <v>782</v>
      </c>
      <c r="EU118">
        <v>329.45800000000003</v>
      </c>
      <c r="EV118" t="s">
        <v>25</v>
      </c>
      <c r="EW118" t="s">
        <v>36</v>
      </c>
      <c r="EX118" t="s">
        <v>27</v>
      </c>
      <c r="EY118">
        <v>0.77785800000000005</v>
      </c>
      <c r="EZ118" t="s">
        <v>28</v>
      </c>
      <c r="FA118">
        <v>501648</v>
      </c>
      <c r="FB118" t="s">
        <v>29</v>
      </c>
      <c r="FC118">
        <v>0.109638623568</v>
      </c>
      <c r="FD118" t="s">
        <v>30</v>
      </c>
      <c r="FE118">
        <v>55000</v>
      </c>
      <c r="FF118" t="s">
        <v>923</v>
      </c>
      <c r="FG118">
        <v>55000</v>
      </c>
      <c r="FH118" t="s">
        <v>783</v>
      </c>
      <c r="FI118" t="s">
        <v>4012</v>
      </c>
      <c r="FJ118" t="s">
        <v>4013</v>
      </c>
      <c r="FK118" t="s">
        <v>4014</v>
      </c>
      <c r="FL118">
        <v>8.0070699999999995E-2</v>
      </c>
      <c r="FM118">
        <v>98</v>
      </c>
      <c r="FN118">
        <f t="shared" ca="1" si="104"/>
        <v>0.77080800000000005</v>
      </c>
      <c r="FO118">
        <f t="shared" ca="1" si="105"/>
        <v>0.74321499999999996</v>
      </c>
      <c r="FP118">
        <f t="shared" ca="1" si="106"/>
        <v>250281</v>
      </c>
      <c r="FQ118">
        <f t="shared" ca="1" si="107"/>
        <v>500307</v>
      </c>
      <c r="FR118" t="s">
        <v>782</v>
      </c>
      <c r="FS118">
        <v>298.202</v>
      </c>
      <c r="FT118" t="s">
        <v>25</v>
      </c>
      <c r="FU118" t="s">
        <v>36</v>
      </c>
      <c r="FV118" t="s">
        <v>27</v>
      </c>
      <c r="FW118">
        <v>0.81870299999999996</v>
      </c>
      <c r="FX118" t="s">
        <v>28</v>
      </c>
      <c r="FY118">
        <v>500307</v>
      </c>
      <c r="FZ118" t="s">
        <v>29</v>
      </c>
      <c r="GA118">
        <v>1.9987737119999999E-3</v>
      </c>
      <c r="GB118" t="s">
        <v>30</v>
      </c>
      <c r="GC118">
        <v>1000</v>
      </c>
      <c r="GD118" t="s">
        <v>923</v>
      </c>
      <c r="GE118">
        <v>1000</v>
      </c>
      <c r="GF118" t="s">
        <v>783</v>
      </c>
      <c r="GG118" t="s">
        <v>5194</v>
      </c>
      <c r="GH118" t="s">
        <v>5195</v>
      </c>
      <c r="GI118" t="s">
        <v>5196</v>
      </c>
      <c r="GJ118">
        <v>6.7660999999999999E-2</v>
      </c>
      <c r="GK118">
        <v>98</v>
      </c>
      <c r="GL118">
        <f ca="1">INDIRECT("MeasureCount5000!GU"&amp;ROW(GU118)*4-63)</f>
        <v>0.769262</v>
      </c>
      <c r="GM118">
        <f ca="1">INDIRECT("MeasureCount5000!GU"&amp;ROW(GU119)*4-66)</f>
        <v>0.76949199999999995</v>
      </c>
      <c r="GN118">
        <f ca="1">INDIRECT("MeasureCount5000!GW"&amp;ROW(GW118)*4-63)</f>
        <v>250895</v>
      </c>
      <c r="GO118">
        <f ca="1">INDIRECT("MeasureCount5000!GW"&amp;ROW(GW119)*4-66)</f>
        <v>499095</v>
      </c>
      <c r="GP118" t="s">
        <v>782</v>
      </c>
      <c r="GQ118">
        <v>331.03800000000001</v>
      </c>
      <c r="GR118" t="s">
        <v>25</v>
      </c>
      <c r="GS118" t="s">
        <v>36</v>
      </c>
      <c r="GT118" t="s">
        <v>27</v>
      </c>
      <c r="GU118">
        <v>0.77228300000000005</v>
      </c>
      <c r="GV118" t="s">
        <v>28</v>
      </c>
      <c r="GW118">
        <v>506489</v>
      </c>
      <c r="GX118" t="s">
        <v>29</v>
      </c>
      <c r="GY118">
        <v>1.974375896E-2</v>
      </c>
      <c r="GZ118" t="s">
        <v>30</v>
      </c>
      <c r="HA118">
        <v>10000</v>
      </c>
      <c r="HB118" t="s">
        <v>923</v>
      </c>
      <c r="HC118">
        <v>10000</v>
      </c>
      <c r="HD118" t="s">
        <v>783</v>
      </c>
      <c r="HE118" t="s">
        <v>5396</v>
      </c>
      <c r="HF118" t="s">
        <v>5397</v>
      </c>
      <c r="HG118" t="s">
        <v>5398</v>
      </c>
      <c r="HH118">
        <v>7.6255900000000001E-2</v>
      </c>
      <c r="HI118">
        <v>98</v>
      </c>
      <c r="HJ118">
        <f t="shared" ca="1" si="84"/>
        <v>0.77780000000000005</v>
      </c>
      <c r="HK118">
        <f t="shared" ca="1" si="85"/>
        <v>0.78123500000000001</v>
      </c>
      <c r="HL118">
        <f t="shared" ca="1" si="86"/>
        <v>251037</v>
      </c>
      <c r="HM118">
        <f t="shared" ca="1" si="87"/>
        <v>501065</v>
      </c>
      <c r="HN118" t="s">
        <v>782</v>
      </c>
      <c r="HO118">
        <v>332.12200000000001</v>
      </c>
      <c r="HP118" t="s">
        <v>25</v>
      </c>
      <c r="HQ118" t="s">
        <v>36</v>
      </c>
      <c r="HR118" t="s">
        <v>27</v>
      </c>
      <c r="HS118">
        <v>0.77518299999999996</v>
      </c>
      <c r="HT118" t="s">
        <v>28</v>
      </c>
      <c r="HU118">
        <v>501065</v>
      </c>
      <c r="HV118" t="s">
        <v>29</v>
      </c>
      <c r="HW118">
        <v>0.129723595552</v>
      </c>
      <c r="HX118" t="s">
        <v>30</v>
      </c>
      <c r="HY118">
        <v>65000</v>
      </c>
      <c r="HZ118" t="s">
        <v>923</v>
      </c>
      <c r="IA118">
        <v>65000</v>
      </c>
      <c r="IB118" t="s">
        <v>783</v>
      </c>
      <c r="IC118" t="s">
        <v>5981</v>
      </c>
      <c r="ID118" t="s">
        <v>5982</v>
      </c>
      <c r="IE118" t="s">
        <v>5983</v>
      </c>
      <c r="IF118">
        <v>8.12388E-2</v>
      </c>
    </row>
    <row r="119" spans="1:240">
      <c r="A119">
        <v>99</v>
      </c>
      <c r="B119">
        <f ca="1">INDIRECT("MeasureCount5000!K"&amp;ROW(K119)*4-63)</f>
        <v>0.77500100000000005</v>
      </c>
      <c r="C119">
        <f ca="1">INDIRECT("MeasureCount5000!K"&amp;ROW(K120)*4-66)</f>
        <v>0.76851400000000003</v>
      </c>
      <c r="D119">
        <f ca="1">INDIRECT("MeasureCount5000!M"&amp;ROW(M119)*4-63)</f>
        <v>246278</v>
      </c>
      <c r="E119">
        <f ca="1">INDIRECT("MeasureCount5000!M"&amp;ROW(M120)*4-66)</f>
        <v>492306</v>
      </c>
      <c r="F119" t="s">
        <v>787</v>
      </c>
      <c r="G119">
        <v>673.11800000000005</v>
      </c>
      <c r="H119" t="s">
        <v>25</v>
      </c>
      <c r="I119" t="s">
        <v>757</v>
      </c>
      <c r="J119" t="s">
        <v>27</v>
      </c>
      <c r="K119">
        <v>0.76415100000000002</v>
      </c>
      <c r="L119" t="s">
        <v>28</v>
      </c>
      <c r="M119">
        <v>254420</v>
      </c>
      <c r="N119" t="s">
        <v>29</v>
      </c>
      <c r="O119">
        <v>1.1791543664999999E-2</v>
      </c>
      <c r="P119" t="s">
        <v>30</v>
      </c>
      <c r="Q119">
        <v>3000</v>
      </c>
      <c r="R119" t="s">
        <v>923</v>
      </c>
      <c r="S119">
        <v>3000</v>
      </c>
      <c r="T119" t="s">
        <v>788</v>
      </c>
      <c r="U119" t="s">
        <v>4597</v>
      </c>
      <c r="V119" t="s">
        <v>4598</v>
      </c>
      <c r="W119" t="s">
        <v>4599</v>
      </c>
      <c r="X119">
        <v>0.123804</v>
      </c>
      <c r="Y119">
        <f t="shared" si="88"/>
        <v>99</v>
      </c>
      <c r="Z119">
        <f t="shared" ca="1" si="52"/>
        <v>0.78589299999999995</v>
      </c>
      <c r="AA119">
        <f t="shared" ca="1" si="53"/>
        <v>0.74816899999999997</v>
      </c>
      <c r="AB119">
        <f t="shared" ca="1" si="54"/>
        <v>245493</v>
      </c>
      <c r="AC119">
        <f t="shared" ca="1" si="55"/>
        <v>490736</v>
      </c>
      <c r="AD119" t="s">
        <v>787</v>
      </c>
      <c r="AE119">
        <v>626.27800000000002</v>
      </c>
      <c r="AF119" t="s">
        <v>25</v>
      </c>
      <c r="AG119" t="s">
        <v>757</v>
      </c>
      <c r="AH119" t="s">
        <v>27</v>
      </c>
      <c r="AI119">
        <v>0.79873099999999997</v>
      </c>
      <c r="AJ119" t="s">
        <v>28</v>
      </c>
      <c r="AK119">
        <v>250283</v>
      </c>
      <c r="AL119" t="s">
        <v>29</v>
      </c>
      <c r="AM119">
        <v>1.9977374324999998E-2</v>
      </c>
      <c r="AN119" t="s">
        <v>30</v>
      </c>
      <c r="AO119">
        <v>5000</v>
      </c>
      <c r="AP119" t="s">
        <v>923</v>
      </c>
      <c r="AQ119">
        <v>5000</v>
      </c>
      <c r="AR119" t="s">
        <v>788</v>
      </c>
      <c r="AS119" t="s">
        <v>1068</v>
      </c>
      <c r="AT119" t="s">
        <v>1069</v>
      </c>
      <c r="AU119" t="s">
        <v>1070</v>
      </c>
      <c r="AV119">
        <v>7.5158900000000001E-2</v>
      </c>
      <c r="AW119">
        <f t="shared" si="89"/>
        <v>99</v>
      </c>
      <c r="AX119">
        <f t="shared" ca="1" si="56"/>
        <v>0.78040200000000004</v>
      </c>
      <c r="AY119">
        <f t="shared" ca="1" si="57"/>
        <v>0.78272900000000001</v>
      </c>
      <c r="AZ119">
        <f t="shared" ca="1" si="58"/>
        <v>251100</v>
      </c>
      <c r="BA119">
        <f t="shared" ca="1" si="59"/>
        <v>501945</v>
      </c>
      <c r="BB119" t="s">
        <v>787</v>
      </c>
      <c r="BC119">
        <v>642.32100000000003</v>
      </c>
      <c r="BD119" t="s">
        <v>25</v>
      </c>
      <c r="BE119" t="s">
        <v>757</v>
      </c>
      <c r="BF119" t="s">
        <v>27</v>
      </c>
      <c r="BG119">
        <v>0.78612400000000004</v>
      </c>
      <c r="BH119" t="s">
        <v>28</v>
      </c>
      <c r="BI119">
        <v>251922</v>
      </c>
      <c r="BJ119" t="s">
        <v>29</v>
      </c>
      <c r="BK119">
        <v>5.9542222515E-2</v>
      </c>
      <c r="BL119" t="s">
        <v>30</v>
      </c>
      <c r="BM119">
        <v>15000</v>
      </c>
      <c r="BN119" t="s">
        <v>923</v>
      </c>
      <c r="BO119">
        <v>15000</v>
      </c>
      <c r="BP119" t="s">
        <v>788</v>
      </c>
      <c r="BQ119" t="s">
        <v>1664</v>
      </c>
      <c r="BR119" t="s">
        <v>1665</v>
      </c>
      <c r="BS119" t="s">
        <v>1666</v>
      </c>
      <c r="BT119">
        <v>6.2853300000000001E-2</v>
      </c>
      <c r="BU119">
        <f t="shared" si="90"/>
        <v>99</v>
      </c>
      <c r="BV119">
        <f t="shared" ca="1" si="60"/>
        <v>0.77877700000000005</v>
      </c>
      <c r="BW119">
        <f t="shared" ca="1" si="61"/>
        <v>0.77053000000000005</v>
      </c>
      <c r="BX119">
        <f t="shared" ca="1" si="62"/>
        <v>249311</v>
      </c>
      <c r="BY119">
        <f t="shared" ca="1" si="63"/>
        <v>500313</v>
      </c>
      <c r="BZ119" t="s">
        <v>787</v>
      </c>
      <c r="CA119">
        <v>657.32500000000005</v>
      </c>
      <c r="CB119" t="s">
        <v>25</v>
      </c>
      <c r="CC119" t="s">
        <v>757</v>
      </c>
      <c r="CD119" t="s">
        <v>27</v>
      </c>
      <c r="CE119">
        <v>0.77887799999999996</v>
      </c>
      <c r="CF119" t="s">
        <v>28</v>
      </c>
      <c r="CG119">
        <v>250773</v>
      </c>
      <c r="CH119" t="s">
        <v>29</v>
      </c>
      <c r="CI119">
        <v>9.9691772895000003E-2</v>
      </c>
      <c r="CJ119" t="s">
        <v>30</v>
      </c>
      <c r="CK119">
        <v>25000</v>
      </c>
      <c r="CL119" t="s">
        <v>923</v>
      </c>
      <c r="CM119">
        <v>25000</v>
      </c>
      <c r="CN119" t="s">
        <v>788</v>
      </c>
      <c r="CO119" t="s">
        <v>2245</v>
      </c>
      <c r="CP119" t="s">
        <v>2246</v>
      </c>
      <c r="CQ119" t="s">
        <v>2247</v>
      </c>
      <c r="CR119">
        <v>8.1198099999999995E-2</v>
      </c>
      <c r="CS119">
        <f t="shared" si="91"/>
        <v>99</v>
      </c>
      <c r="CT119">
        <f t="shared" ca="1" si="64"/>
        <v>0.76901699999999995</v>
      </c>
      <c r="CU119">
        <f t="shared" ca="1" si="65"/>
        <v>0.77313900000000002</v>
      </c>
      <c r="CV119">
        <f t="shared" ca="1" si="66"/>
        <v>248896</v>
      </c>
      <c r="CW119">
        <f t="shared" ca="1" si="67"/>
        <v>503118</v>
      </c>
      <c r="CX119" t="s">
        <v>787</v>
      </c>
      <c r="CY119">
        <v>642.47500000000002</v>
      </c>
      <c r="CZ119" t="s">
        <v>25</v>
      </c>
      <c r="DA119" t="s">
        <v>757</v>
      </c>
      <c r="DB119" t="s">
        <v>27</v>
      </c>
      <c r="DC119">
        <v>0.78474200000000005</v>
      </c>
      <c r="DD119" t="s">
        <v>28</v>
      </c>
      <c r="DE119">
        <v>252750</v>
      </c>
      <c r="DF119" t="s">
        <v>29</v>
      </c>
      <c r="DG119">
        <v>0.13847701816499999</v>
      </c>
      <c r="DH119" t="s">
        <v>30</v>
      </c>
      <c r="DI119">
        <v>35000</v>
      </c>
      <c r="DJ119" t="s">
        <v>923</v>
      </c>
      <c r="DK119">
        <v>35000</v>
      </c>
      <c r="DL119" t="s">
        <v>788</v>
      </c>
      <c r="DM119" t="s">
        <v>2839</v>
      </c>
      <c r="DN119" t="s">
        <v>2840</v>
      </c>
      <c r="DO119" t="s">
        <v>2841</v>
      </c>
      <c r="DP119">
        <v>7.5071399999999996E-2</v>
      </c>
      <c r="DQ119">
        <v>99</v>
      </c>
      <c r="DR119">
        <f t="shared" ca="1" si="68"/>
        <v>0.77126499999999998</v>
      </c>
      <c r="DS119">
        <f t="shared" ca="1" si="69"/>
        <v>0.77714499999999997</v>
      </c>
      <c r="DT119">
        <f t="shared" ca="1" si="70"/>
        <v>249203</v>
      </c>
      <c r="DU119">
        <f t="shared" ca="1" si="71"/>
        <v>502492</v>
      </c>
      <c r="DV119" t="s">
        <v>787</v>
      </c>
      <c r="DW119">
        <v>664.25900000000001</v>
      </c>
      <c r="DX119" t="s">
        <v>25</v>
      </c>
      <c r="DY119" t="s">
        <v>757</v>
      </c>
      <c r="DZ119" t="s">
        <v>27</v>
      </c>
      <c r="EA119">
        <v>0.77429700000000001</v>
      </c>
      <c r="EB119" t="s">
        <v>28</v>
      </c>
      <c r="EC119">
        <v>251100</v>
      </c>
      <c r="ED119" t="s">
        <v>29</v>
      </c>
      <c r="EE119">
        <v>0.17921127073500001</v>
      </c>
      <c r="EF119" t="s">
        <v>30</v>
      </c>
      <c r="EG119">
        <v>45000</v>
      </c>
      <c r="EH119" t="s">
        <v>923</v>
      </c>
      <c r="EI119">
        <v>45000</v>
      </c>
      <c r="EJ119" t="s">
        <v>788</v>
      </c>
      <c r="EK119" t="s">
        <v>3426</v>
      </c>
      <c r="EL119" t="s">
        <v>3427</v>
      </c>
      <c r="EM119" t="s">
        <v>3428</v>
      </c>
      <c r="EN119">
        <v>7.8823500000000005E-2</v>
      </c>
      <c r="EO119">
        <v>99</v>
      </c>
      <c r="EP119">
        <f t="shared" ca="1" si="72"/>
        <v>0.76854999999999996</v>
      </c>
      <c r="EQ119">
        <f t="shared" ca="1" si="73"/>
        <v>0.77452699999999997</v>
      </c>
      <c r="ER119">
        <f t="shared" ca="1" si="74"/>
        <v>249620</v>
      </c>
      <c r="ES119">
        <f t="shared" ca="1" si="75"/>
        <v>501648</v>
      </c>
      <c r="ET119" t="s">
        <v>787</v>
      </c>
      <c r="EU119">
        <v>653.47699999999998</v>
      </c>
      <c r="EV119" t="s">
        <v>25</v>
      </c>
      <c r="EW119" t="s">
        <v>757</v>
      </c>
      <c r="EX119" t="s">
        <v>27</v>
      </c>
      <c r="EY119">
        <v>0.78123699999999996</v>
      </c>
      <c r="EZ119" t="s">
        <v>28</v>
      </c>
      <c r="FA119">
        <v>250728</v>
      </c>
      <c r="FB119" t="s">
        <v>29</v>
      </c>
      <c r="FC119">
        <v>0.21936082111499999</v>
      </c>
      <c r="FD119" t="s">
        <v>30</v>
      </c>
      <c r="FE119">
        <v>55000</v>
      </c>
      <c r="FF119" t="s">
        <v>923</v>
      </c>
      <c r="FG119">
        <v>55000</v>
      </c>
      <c r="FH119" t="s">
        <v>788</v>
      </c>
      <c r="FI119" t="s">
        <v>4009</v>
      </c>
      <c r="FJ119" t="s">
        <v>4010</v>
      </c>
      <c r="FK119" t="s">
        <v>4011</v>
      </c>
      <c r="FL119">
        <v>8.0815300000000007E-2</v>
      </c>
      <c r="FM119">
        <v>99</v>
      </c>
      <c r="FN119">
        <f ca="1">INDIRECT("MeasureCount5000!FW"&amp;ROW(FW119)*4-63)</f>
        <v>0.82894999999999996</v>
      </c>
      <c r="FO119">
        <f ca="1">INDIRECT("MeasureCount5000!FW"&amp;ROW(FW120)*4-66)</f>
        <v>0.75814000000000004</v>
      </c>
      <c r="FP119">
        <f ca="1">INDIRECT("MeasureCount5000!FY"&amp;ROW(FY119)*4-63)</f>
        <v>250281</v>
      </c>
      <c r="FQ119">
        <f ca="1">INDIRECT("MeasureCount5000!FY"&amp;ROW(FY120)*4-66)</f>
        <v>500305</v>
      </c>
      <c r="FR119" t="s">
        <v>787</v>
      </c>
      <c r="FS119">
        <v>662.45500000000004</v>
      </c>
      <c r="FT119" t="s">
        <v>25</v>
      </c>
      <c r="FU119" t="s">
        <v>757</v>
      </c>
      <c r="FV119" t="s">
        <v>27</v>
      </c>
      <c r="FW119">
        <v>0.75744100000000003</v>
      </c>
      <c r="FX119" t="s">
        <v>28</v>
      </c>
      <c r="FY119">
        <v>263115</v>
      </c>
      <c r="FZ119" t="s">
        <v>29</v>
      </c>
      <c r="GA119">
        <v>3.8006137350000001E-3</v>
      </c>
      <c r="GB119" t="s">
        <v>30</v>
      </c>
      <c r="GC119">
        <v>1000</v>
      </c>
      <c r="GD119" t="s">
        <v>923</v>
      </c>
      <c r="GE119">
        <v>1000</v>
      </c>
      <c r="GF119" t="s">
        <v>788</v>
      </c>
      <c r="GG119" t="s">
        <v>5191</v>
      </c>
      <c r="GH119" t="s">
        <v>5192</v>
      </c>
      <c r="GI119" t="s">
        <v>5193</v>
      </c>
      <c r="GJ119">
        <v>0.13911100000000001</v>
      </c>
      <c r="GK119">
        <v>99</v>
      </c>
      <c r="GL119">
        <f t="shared" ref="GL119:GL123" ca="1" si="108">INDIRECT("MeasureCount5000!GU"&amp;ROW(GU119)*4-63)</f>
        <v>0.77835600000000005</v>
      </c>
      <c r="GM119">
        <f t="shared" ref="GM119:GM123" ca="1" si="109">INDIRECT("MeasureCount5000!GU"&amp;ROW(GU120)*4-66)</f>
        <v>0.78464999999999996</v>
      </c>
      <c r="GN119">
        <f t="shared" ref="GN119:GN123" ca="1" si="110">INDIRECT("MeasureCount5000!GW"&amp;ROW(GW119)*4-63)</f>
        <v>249674</v>
      </c>
      <c r="GO119">
        <f t="shared" ref="GO119:GO123" ca="1" si="111">INDIRECT("MeasureCount5000!GW"&amp;ROW(GW120)*4-66)</f>
        <v>496679</v>
      </c>
      <c r="GP119" t="s">
        <v>787</v>
      </c>
      <c r="GQ119">
        <v>663.24</v>
      </c>
      <c r="GR119" t="s">
        <v>25</v>
      </c>
      <c r="GS119" t="s">
        <v>757</v>
      </c>
      <c r="GT119" t="s">
        <v>27</v>
      </c>
      <c r="GU119">
        <v>0.77140799999999998</v>
      </c>
      <c r="GV119" t="s">
        <v>28</v>
      </c>
      <c r="GW119">
        <v>253373</v>
      </c>
      <c r="GX119" t="s">
        <v>29</v>
      </c>
      <c r="GY119">
        <v>3.9467447325000002E-2</v>
      </c>
      <c r="GZ119" t="s">
        <v>30</v>
      </c>
      <c r="HA119">
        <v>10000</v>
      </c>
      <c r="HB119" t="s">
        <v>923</v>
      </c>
      <c r="HC119">
        <v>10000</v>
      </c>
      <c r="HD119" t="s">
        <v>788</v>
      </c>
      <c r="HE119" t="s">
        <v>5393</v>
      </c>
      <c r="HF119" t="s">
        <v>5394</v>
      </c>
      <c r="HG119" t="s">
        <v>5395</v>
      </c>
      <c r="HH119">
        <v>6.5308000000000005E-2</v>
      </c>
      <c r="HI119">
        <v>99</v>
      </c>
      <c r="HJ119">
        <f t="shared" ca="1" si="84"/>
        <v>0.77213500000000002</v>
      </c>
      <c r="HK119">
        <f t="shared" ca="1" si="85"/>
        <v>0.77463599999999999</v>
      </c>
      <c r="HL119">
        <f t="shared" ca="1" si="86"/>
        <v>249535</v>
      </c>
      <c r="HM119">
        <f t="shared" ca="1" si="87"/>
        <v>501065</v>
      </c>
      <c r="HN119" t="s">
        <v>787</v>
      </c>
      <c r="HO119">
        <v>662.29</v>
      </c>
      <c r="HP119" t="s">
        <v>25</v>
      </c>
      <c r="HQ119" t="s">
        <v>757</v>
      </c>
      <c r="HR119" t="s">
        <v>27</v>
      </c>
      <c r="HS119">
        <v>0.77671100000000004</v>
      </c>
      <c r="HT119" t="s">
        <v>28</v>
      </c>
      <c r="HU119">
        <v>250284</v>
      </c>
      <c r="HV119" t="s">
        <v>29</v>
      </c>
      <c r="HW119">
        <v>0.25970527222500001</v>
      </c>
      <c r="HX119" t="s">
        <v>30</v>
      </c>
      <c r="HY119">
        <v>65000</v>
      </c>
      <c r="HZ119" t="s">
        <v>923</v>
      </c>
      <c r="IA119">
        <v>65000</v>
      </c>
      <c r="IB119" t="s">
        <v>788</v>
      </c>
      <c r="IC119" t="s">
        <v>5978</v>
      </c>
      <c r="ID119" t="s">
        <v>5979</v>
      </c>
      <c r="IE119" t="s">
        <v>5980</v>
      </c>
      <c r="IF119">
        <v>7.4137300000000003E-2</v>
      </c>
    </row>
    <row r="120" spans="1:240">
      <c r="A120">
        <v>100</v>
      </c>
      <c r="B120">
        <f t="shared" ref="B120" ca="1" si="112">INDIRECT("MeasureCount5000!K"&amp;ROW(K120)*4-63)</f>
        <v>0.81407799999999997</v>
      </c>
      <c r="C120">
        <f t="shared" ref="C120" ca="1" si="113">INDIRECT("MeasureCount5000!K"&amp;ROW(K121)*4-66)</f>
        <v>0.74848499999999996</v>
      </c>
      <c r="D120">
        <f t="shared" ref="D120" ca="1" si="114">INDIRECT("MeasureCount5000!M"&amp;ROW(M120)*4-63)</f>
        <v>246278</v>
      </c>
      <c r="E120">
        <f t="shared" ref="E120" ca="1" si="115">INDIRECT("MeasureCount5000!M"&amp;ROW(M121)*4-66)</f>
        <v>484553</v>
      </c>
      <c r="F120" t="s">
        <v>787</v>
      </c>
      <c r="G120">
        <v>325.10500000000002</v>
      </c>
      <c r="H120" t="s">
        <v>25</v>
      </c>
      <c r="I120" t="s">
        <v>36</v>
      </c>
      <c r="J120" t="s">
        <v>27</v>
      </c>
      <c r="K120">
        <v>0.79044300000000001</v>
      </c>
      <c r="L120" t="s">
        <v>28</v>
      </c>
      <c r="M120">
        <v>492306</v>
      </c>
      <c r="N120" t="s">
        <v>29</v>
      </c>
      <c r="O120">
        <v>6.0937680000000003E-3</v>
      </c>
      <c r="P120" t="s">
        <v>30</v>
      </c>
      <c r="Q120">
        <v>3000</v>
      </c>
      <c r="R120" t="s">
        <v>923</v>
      </c>
      <c r="S120">
        <v>3000</v>
      </c>
      <c r="T120" t="s">
        <v>783</v>
      </c>
      <c r="U120" t="s">
        <v>4600</v>
      </c>
      <c r="V120" t="s">
        <v>4601</v>
      </c>
      <c r="W120" t="s">
        <v>4602</v>
      </c>
      <c r="X120">
        <v>5.3410699999999998E-2</v>
      </c>
      <c r="Y120">
        <f t="shared" si="88"/>
        <v>100</v>
      </c>
      <c r="Z120">
        <f t="shared" ca="1" si="52"/>
        <v>0.76724700000000001</v>
      </c>
      <c r="AA120">
        <f t="shared" ca="1" si="53"/>
        <v>0.75960499999999997</v>
      </c>
      <c r="AB120">
        <f t="shared" ca="1" si="54"/>
        <v>252749</v>
      </c>
      <c r="AC120">
        <f t="shared" ca="1" si="55"/>
        <v>495478</v>
      </c>
      <c r="AD120" t="s">
        <v>787</v>
      </c>
      <c r="AE120">
        <v>329.72800000000001</v>
      </c>
      <c r="AF120" t="s">
        <v>25</v>
      </c>
      <c r="AG120" t="s">
        <v>36</v>
      </c>
      <c r="AH120" t="s">
        <v>27</v>
      </c>
      <c r="AI120">
        <v>0.78613599999999995</v>
      </c>
      <c r="AJ120" t="s">
        <v>28</v>
      </c>
      <c r="AK120">
        <v>490737</v>
      </c>
      <c r="AL120" t="s">
        <v>29</v>
      </c>
      <c r="AM120">
        <v>1.0188762287999999E-2</v>
      </c>
      <c r="AN120" t="s">
        <v>30</v>
      </c>
      <c r="AO120">
        <v>5000</v>
      </c>
      <c r="AP120" t="s">
        <v>923</v>
      </c>
      <c r="AQ120">
        <v>5000</v>
      </c>
      <c r="AR120" t="s">
        <v>783</v>
      </c>
      <c r="AS120" t="s">
        <v>1071</v>
      </c>
      <c r="AT120" t="s">
        <v>1072</v>
      </c>
      <c r="AU120" t="s">
        <v>1073</v>
      </c>
      <c r="AV120">
        <v>6.1773000000000002E-2</v>
      </c>
      <c r="AW120">
        <f t="shared" si="89"/>
        <v>100</v>
      </c>
      <c r="AX120">
        <f t="shared" ca="1" si="56"/>
        <v>0.78273999999999999</v>
      </c>
      <c r="AY120">
        <f t="shared" ca="1" si="57"/>
        <v>0.77208100000000002</v>
      </c>
      <c r="AZ120">
        <f t="shared" ca="1" si="58"/>
        <v>247865</v>
      </c>
      <c r="BA120">
        <f t="shared" ca="1" si="59"/>
        <v>498691</v>
      </c>
      <c r="BB120" t="s">
        <v>787</v>
      </c>
      <c r="BC120">
        <v>327.524</v>
      </c>
      <c r="BD120" t="s">
        <v>25</v>
      </c>
      <c r="BE120" t="s">
        <v>36</v>
      </c>
      <c r="BF120" t="s">
        <v>27</v>
      </c>
      <c r="BG120">
        <v>0.77737100000000003</v>
      </c>
      <c r="BH120" t="s">
        <v>28</v>
      </c>
      <c r="BI120">
        <v>505242</v>
      </c>
      <c r="BJ120" t="s">
        <v>29</v>
      </c>
      <c r="BK120">
        <v>2.9688745087999999E-2</v>
      </c>
      <c r="BL120" t="s">
        <v>30</v>
      </c>
      <c r="BM120">
        <v>15000</v>
      </c>
      <c r="BN120" t="s">
        <v>923</v>
      </c>
      <c r="BO120">
        <v>15000</v>
      </c>
      <c r="BP120" t="s">
        <v>783</v>
      </c>
      <c r="BQ120" t="s">
        <v>904</v>
      </c>
      <c r="BR120" t="s">
        <v>1667</v>
      </c>
      <c r="BS120" t="s">
        <v>1668</v>
      </c>
      <c r="BT120">
        <v>6.9111900000000004E-2</v>
      </c>
      <c r="BU120">
        <f t="shared" si="90"/>
        <v>100</v>
      </c>
      <c r="BV120">
        <f t="shared" ca="1" si="60"/>
        <v>0.78201600000000004</v>
      </c>
      <c r="BW120">
        <f t="shared" ca="1" si="61"/>
        <v>0.76288800000000001</v>
      </c>
      <c r="BX120">
        <f t="shared" ca="1" si="62"/>
        <v>250284</v>
      </c>
      <c r="BY120">
        <f t="shared" ca="1" si="63"/>
        <v>500313</v>
      </c>
      <c r="BZ120" t="s">
        <v>787</v>
      </c>
      <c r="CA120">
        <v>334.61399999999998</v>
      </c>
      <c r="CB120" t="s">
        <v>25</v>
      </c>
      <c r="CC120" t="s">
        <v>36</v>
      </c>
      <c r="CD120" t="s">
        <v>27</v>
      </c>
      <c r="CE120">
        <v>0.77136199999999999</v>
      </c>
      <c r="CF120" t="s">
        <v>28</v>
      </c>
      <c r="CG120">
        <v>502273</v>
      </c>
      <c r="CH120" t="s">
        <v>29</v>
      </c>
      <c r="CI120">
        <v>4.9773707071999997E-2</v>
      </c>
      <c r="CJ120" t="s">
        <v>30</v>
      </c>
      <c r="CK120">
        <v>25000</v>
      </c>
      <c r="CL120" t="s">
        <v>923</v>
      </c>
      <c r="CM120">
        <v>25000</v>
      </c>
      <c r="CN120" t="s">
        <v>783</v>
      </c>
      <c r="CO120" t="s">
        <v>2248</v>
      </c>
      <c r="CP120" t="s">
        <v>2249</v>
      </c>
      <c r="CQ120" t="s">
        <v>2250</v>
      </c>
      <c r="CR120">
        <v>7.7791799999999994E-2</v>
      </c>
      <c r="CS120">
        <f t="shared" si="91"/>
        <v>100</v>
      </c>
      <c r="CT120">
        <f t="shared" ca="1" si="64"/>
        <v>0.781667</v>
      </c>
      <c r="CU120">
        <f t="shared" ca="1" si="65"/>
        <v>0.76727900000000004</v>
      </c>
      <c r="CV120">
        <f t="shared" ca="1" si="66"/>
        <v>250633</v>
      </c>
      <c r="CW120">
        <f t="shared" ca="1" si="67"/>
        <v>501712</v>
      </c>
      <c r="CX120" t="s">
        <v>787</v>
      </c>
      <c r="CY120">
        <v>331.92700000000002</v>
      </c>
      <c r="CZ120" t="s">
        <v>25</v>
      </c>
      <c r="DA120" t="s">
        <v>36</v>
      </c>
      <c r="DB120" t="s">
        <v>27</v>
      </c>
      <c r="DC120">
        <v>0.77436899999999997</v>
      </c>
      <c r="DD120" t="s">
        <v>28</v>
      </c>
      <c r="DE120">
        <v>502414</v>
      </c>
      <c r="DF120" t="s">
        <v>29</v>
      </c>
      <c r="DG120">
        <v>6.9663679327999994E-2</v>
      </c>
      <c r="DH120" t="s">
        <v>30</v>
      </c>
      <c r="DI120">
        <v>35000</v>
      </c>
      <c r="DJ120" t="s">
        <v>923</v>
      </c>
      <c r="DK120">
        <v>35000</v>
      </c>
      <c r="DL120" t="s">
        <v>783</v>
      </c>
      <c r="DM120" t="s">
        <v>2842</v>
      </c>
      <c r="DN120" t="s">
        <v>2843</v>
      </c>
      <c r="DO120" t="s">
        <v>2844</v>
      </c>
      <c r="DP120">
        <v>7.9058500000000004E-2</v>
      </c>
      <c r="DQ120">
        <v>100</v>
      </c>
      <c r="DR120">
        <f t="shared" ca="1" si="68"/>
        <v>0.78746700000000003</v>
      </c>
      <c r="DS120">
        <f t="shared" ca="1" si="69"/>
        <v>0.76843399999999995</v>
      </c>
      <c r="DT120">
        <f t="shared" ca="1" si="70"/>
        <v>251374</v>
      </c>
      <c r="DU120">
        <f t="shared" ca="1" si="71"/>
        <v>500856</v>
      </c>
      <c r="DV120" t="s">
        <v>787</v>
      </c>
      <c r="DW120">
        <v>329.43599999999998</v>
      </c>
      <c r="DX120" t="s">
        <v>25</v>
      </c>
      <c r="DY120" t="s">
        <v>36</v>
      </c>
      <c r="DZ120" t="s">
        <v>27</v>
      </c>
      <c r="EA120">
        <v>0.77680800000000005</v>
      </c>
      <c r="EB120" t="s">
        <v>28</v>
      </c>
      <c r="EC120">
        <v>503040</v>
      </c>
      <c r="ED120" t="s">
        <v>29</v>
      </c>
      <c r="EE120">
        <v>8.9456151720000002E-2</v>
      </c>
      <c r="EF120" t="s">
        <v>30</v>
      </c>
      <c r="EG120">
        <v>45000</v>
      </c>
      <c r="EH120" t="s">
        <v>923</v>
      </c>
      <c r="EI120">
        <v>45000</v>
      </c>
      <c r="EJ120" t="s">
        <v>783</v>
      </c>
      <c r="EK120" t="s">
        <v>3429</v>
      </c>
      <c r="EL120" t="s">
        <v>3430</v>
      </c>
      <c r="EM120" t="s">
        <v>3431</v>
      </c>
      <c r="EN120">
        <v>7.8732099999999999E-2</v>
      </c>
      <c r="EO120">
        <v>100</v>
      </c>
      <c r="EP120">
        <f t="shared" ca="1" si="72"/>
        <v>0.78290999999999999</v>
      </c>
      <c r="EQ120">
        <f t="shared" ca="1" si="73"/>
        <v>0.77060600000000001</v>
      </c>
      <c r="ER120">
        <f t="shared" ca="1" si="74"/>
        <v>251175</v>
      </c>
      <c r="ES120">
        <f t="shared" ca="1" si="75"/>
        <v>501202</v>
      </c>
      <c r="ET120" t="s">
        <v>787</v>
      </c>
      <c r="EU120">
        <v>329.45800000000003</v>
      </c>
      <c r="EV120" t="s">
        <v>25</v>
      </c>
      <c r="EW120" t="s">
        <v>36</v>
      </c>
      <c r="EX120" t="s">
        <v>27</v>
      </c>
      <c r="EY120">
        <v>0.77785800000000005</v>
      </c>
      <c r="EZ120" t="s">
        <v>28</v>
      </c>
      <c r="FA120">
        <v>501648</v>
      </c>
      <c r="FB120" t="s">
        <v>29</v>
      </c>
      <c r="FC120">
        <v>0.109638623568</v>
      </c>
      <c r="FD120" t="s">
        <v>30</v>
      </c>
      <c r="FE120">
        <v>55000</v>
      </c>
      <c r="FF120" t="s">
        <v>923</v>
      </c>
      <c r="FG120">
        <v>55000</v>
      </c>
      <c r="FH120" t="s">
        <v>783</v>
      </c>
      <c r="FI120" t="s">
        <v>4012</v>
      </c>
      <c r="FJ120" t="s">
        <v>4013</v>
      </c>
      <c r="FK120" t="s">
        <v>4014</v>
      </c>
      <c r="FL120">
        <v>8.0070699999999995E-2</v>
      </c>
      <c r="FM120">
        <v>100</v>
      </c>
      <c r="FN120">
        <f t="shared" ref="FN120" ca="1" si="116">INDIRECT("MeasureCount5000!FW"&amp;ROW(FW120)*4-63)</f>
        <v>0.75394499999999998</v>
      </c>
      <c r="FO120">
        <f t="shared" ref="FO120" ca="1" si="117">INDIRECT("MeasureCount5000!FW"&amp;ROW(FW121)*4-66)</f>
        <v>0.76744599999999996</v>
      </c>
      <c r="FP120">
        <f t="shared" ref="FP120" ca="1" si="118">INDIRECT("MeasureCount5000!FY"&amp;ROW(FY120)*4-63)</f>
        <v>250281</v>
      </c>
      <c r="FQ120">
        <f t="shared" ref="FQ120" ca="1" si="119">INDIRECT("MeasureCount5000!FY"&amp;ROW(FY121)*4-66)</f>
        <v>500309</v>
      </c>
      <c r="FR120" t="s">
        <v>787</v>
      </c>
      <c r="FS120">
        <v>298.202</v>
      </c>
      <c r="FT120" t="s">
        <v>25</v>
      </c>
      <c r="FU120" t="s">
        <v>36</v>
      </c>
      <c r="FV120" t="s">
        <v>27</v>
      </c>
      <c r="FW120">
        <v>0.81870299999999996</v>
      </c>
      <c r="FX120" t="s">
        <v>28</v>
      </c>
      <c r="FY120">
        <v>500307</v>
      </c>
      <c r="FZ120" t="s">
        <v>29</v>
      </c>
      <c r="GA120">
        <v>1.9987737119999999E-3</v>
      </c>
      <c r="GB120" t="s">
        <v>30</v>
      </c>
      <c r="GC120">
        <v>1000</v>
      </c>
      <c r="GD120" t="s">
        <v>923</v>
      </c>
      <c r="GE120">
        <v>1000</v>
      </c>
      <c r="GF120" t="s">
        <v>783</v>
      </c>
      <c r="GG120" t="s">
        <v>5194</v>
      </c>
      <c r="GH120" t="s">
        <v>5195</v>
      </c>
      <c r="GI120" t="s">
        <v>5196</v>
      </c>
      <c r="GJ120">
        <v>6.7660999999999999E-2</v>
      </c>
      <c r="GK120">
        <v>100</v>
      </c>
      <c r="GL120">
        <f t="shared" ca="1" si="108"/>
        <v>0.76254999999999995</v>
      </c>
      <c r="GM120">
        <f t="shared" ca="1" si="109"/>
        <v>0.793022</v>
      </c>
      <c r="GN120">
        <f t="shared" ca="1" si="110"/>
        <v>249674</v>
      </c>
      <c r="GO120">
        <f t="shared" ca="1" si="111"/>
        <v>496679</v>
      </c>
      <c r="GP120" t="s">
        <v>787</v>
      </c>
      <c r="GQ120">
        <v>331.03800000000001</v>
      </c>
      <c r="GR120" t="s">
        <v>25</v>
      </c>
      <c r="GS120" t="s">
        <v>36</v>
      </c>
      <c r="GT120" t="s">
        <v>27</v>
      </c>
      <c r="GU120">
        <v>0.77228300000000005</v>
      </c>
      <c r="GV120" t="s">
        <v>28</v>
      </c>
      <c r="GW120">
        <v>506489</v>
      </c>
      <c r="GX120" t="s">
        <v>29</v>
      </c>
      <c r="GY120">
        <v>1.974375896E-2</v>
      </c>
      <c r="GZ120" t="s">
        <v>30</v>
      </c>
      <c r="HA120">
        <v>10000</v>
      </c>
      <c r="HB120" t="s">
        <v>923</v>
      </c>
      <c r="HC120">
        <v>10000</v>
      </c>
      <c r="HD120" t="s">
        <v>783</v>
      </c>
      <c r="HE120" t="s">
        <v>5396</v>
      </c>
      <c r="HF120" t="s">
        <v>5397</v>
      </c>
      <c r="HG120" t="s">
        <v>5398</v>
      </c>
      <c r="HH120">
        <v>7.6255900000000001E-2</v>
      </c>
      <c r="HI120">
        <v>100</v>
      </c>
      <c r="HJ120">
        <f t="shared" ca="1" si="84"/>
        <v>0.77556099999999994</v>
      </c>
      <c r="HK120">
        <f t="shared" ca="1" si="85"/>
        <v>0.77120299999999997</v>
      </c>
      <c r="HL120">
        <f t="shared" ca="1" si="86"/>
        <v>250848</v>
      </c>
      <c r="HM120">
        <f t="shared" ca="1" si="87"/>
        <v>501065</v>
      </c>
      <c r="HN120" t="s">
        <v>787</v>
      </c>
      <c r="HO120">
        <v>332.12200000000001</v>
      </c>
      <c r="HP120" t="s">
        <v>25</v>
      </c>
      <c r="HQ120" t="s">
        <v>36</v>
      </c>
      <c r="HR120" t="s">
        <v>27</v>
      </c>
      <c r="HS120">
        <v>0.77518299999999996</v>
      </c>
      <c r="HT120" t="s">
        <v>28</v>
      </c>
      <c r="HU120">
        <v>501065</v>
      </c>
      <c r="HV120" t="s">
        <v>29</v>
      </c>
      <c r="HW120">
        <v>0.129723595552</v>
      </c>
      <c r="HX120" t="s">
        <v>30</v>
      </c>
      <c r="HY120">
        <v>65000</v>
      </c>
      <c r="HZ120" t="s">
        <v>923</v>
      </c>
      <c r="IA120">
        <v>65000</v>
      </c>
      <c r="IB120" t="s">
        <v>783</v>
      </c>
      <c r="IC120" t="s">
        <v>5981</v>
      </c>
      <c r="ID120" t="s">
        <v>5982</v>
      </c>
      <c r="IE120" t="s">
        <v>5983</v>
      </c>
      <c r="IF120">
        <v>8.12388E-2</v>
      </c>
    </row>
    <row r="121" spans="1:240">
      <c r="F121" t="s">
        <v>777</v>
      </c>
      <c r="G121">
        <v>632.548</v>
      </c>
      <c r="H121" t="s">
        <v>25</v>
      </c>
      <c r="I121" t="s">
        <v>757</v>
      </c>
      <c r="J121" t="s">
        <v>27</v>
      </c>
      <c r="K121">
        <v>0.78827499999999995</v>
      </c>
      <c r="L121" t="s">
        <v>28</v>
      </c>
      <c r="M121">
        <v>254420</v>
      </c>
      <c r="N121" t="s">
        <v>29</v>
      </c>
      <c r="O121">
        <v>1.1791543664999999E-2</v>
      </c>
      <c r="P121" t="s">
        <v>30</v>
      </c>
      <c r="Q121">
        <v>3000</v>
      </c>
      <c r="R121" t="s">
        <v>923</v>
      </c>
      <c r="S121">
        <v>3000</v>
      </c>
      <c r="T121" t="s">
        <v>778</v>
      </c>
      <c r="U121" t="s">
        <v>4603</v>
      </c>
      <c r="V121" t="s">
        <v>4604</v>
      </c>
      <c r="W121" t="s">
        <v>4605</v>
      </c>
      <c r="X121">
        <v>8.2585800000000001E-2</v>
      </c>
      <c r="AD121" t="s">
        <v>777</v>
      </c>
      <c r="AE121">
        <v>652.44799999999998</v>
      </c>
      <c r="AF121" t="s">
        <v>25</v>
      </c>
      <c r="AG121" t="s">
        <v>757</v>
      </c>
      <c r="AH121" t="s">
        <v>27</v>
      </c>
      <c r="AI121">
        <v>0.79014600000000002</v>
      </c>
      <c r="AJ121" t="s">
        <v>28</v>
      </c>
      <c r="AK121">
        <v>245493</v>
      </c>
      <c r="AL121" t="s">
        <v>29</v>
      </c>
      <c r="AM121">
        <v>2.0367175785E-2</v>
      </c>
      <c r="AN121" t="s">
        <v>30</v>
      </c>
      <c r="AO121">
        <v>5000</v>
      </c>
      <c r="AP121" t="s">
        <v>923</v>
      </c>
      <c r="AQ121">
        <v>5000</v>
      </c>
      <c r="AR121" t="s">
        <v>778</v>
      </c>
      <c r="AS121" t="s">
        <v>1074</v>
      </c>
      <c r="AT121" t="s">
        <v>1075</v>
      </c>
      <c r="AU121" t="s">
        <v>1076</v>
      </c>
      <c r="AV121">
        <v>6.0141600000000003E-2</v>
      </c>
      <c r="BB121" t="s">
        <v>777</v>
      </c>
      <c r="BC121">
        <v>659.26800000000003</v>
      </c>
      <c r="BD121" t="s">
        <v>25</v>
      </c>
      <c r="BE121" t="s">
        <v>757</v>
      </c>
      <c r="BF121" t="s">
        <v>27</v>
      </c>
      <c r="BG121">
        <v>0.78353700000000004</v>
      </c>
      <c r="BH121" t="s">
        <v>28</v>
      </c>
      <c r="BI121">
        <v>247070</v>
      </c>
      <c r="BJ121" t="s">
        <v>29</v>
      </c>
      <c r="BK121">
        <v>6.0711626895000002E-2</v>
      </c>
      <c r="BL121" t="s">
        <v>30</v>
      </c>
      <c r="BM121">
        <v>15000</v>
      </c>
      <c r="BN121" t="s">
        <v>923</v>
      </c>
      <c r="BO121">
        <v>15000</v>
      </c>
      <c r="BP121" t="s">
        <v>778</v>
      </c>
      <c r="BQ121" t="s">
        <v>1669</v>
      </c>
      <c r="BR121" t="s">
        <v>1670</v>
      </c>
      <c r="BS121" t="s">
        <v>1671</v>
      </c>
      <c r="BT121">
        <v>6.2077399999999998E-2</v>
      </c>
      <c r="BZ121" t="s">
        <v>777</v>
      </c>
      <c r="CA121">
        <v>660.23500000000001</v>
      </c>
      <c r="CB121" t="s">
        <v>25</v>
      </c>
      <c r="CC121" t="s">
        <v>757</v>
      </c>
      <c r="CD121" t="s">
        <v>27</v>
      </c>
      <c r="CE121">
        <v>0.77791900000000003</v>
      </c>
      <c r="CF121" t="s">
        <v>28</v>
      </c>
      <c r="CG121">
        <v>250284</v>
      </c>
      <c r="CH121" t="s">
        <v>29</v>
      </c>
      <c r="CI121">
        <v>9.9886673625000005E-2</v>
      </c>
      <c r="CJ121" t="s">
        <v>30</v>
      </c>
      <c r="CK121">
        <v>25000</v>
      </c>
      <c r="CL121" t="s">
        <v>923</v>
      </c>
      <c r="CM121">
        <v>25000</v>
      </c>
      <c r="CN121" t="s">
        <v>778</v>
      </c>
      <c r="CO121" t="s">
        <v>2251</v>
      </c>
      <c r="CP121" t="s">
        <v>2252</v>
      </c>
      <c r="CQ121" t="s">
        <v>2253</v>
      </c>
      <c r="CR121">
        <v>6.2998399999999996E-2</v>
      </c>
      <c r="CX121" t="s">
        <v>777</v>
      </c>
      <c r="CY121">
        <v>671.33600000000001</v>
      </c>
      <c r="CZ121" t="s">
        <v>25</v>
      </c>
      <c r="DA121" t="s">
        <v>757</v>
      </c>
      <c r="DB121" t="s">
        <v>27</v>
      </c>
      <c r="DC121">
        <v>0.77253499999999997</v>
      </c>
      <c r="DD121" t="s">
        <v>28</v>
      </c>
      <c r="DE121">
        <v>249588</v>
      </c>
      <c r="DF121" t="s">
        <v>29</v>
      </c>
      <c r="DG121">
        <v>0.14023112473499999</v>
      </c>
      <c r="DH121" t="s">
        <v>30</v>
      </c>
      <c r="DI121">
        <v>35000</v>
      </c>
      <c r="DJ121" t="s">
        <v>923</v>
      </c>
      <c r="DK121">
        <v>35000</v>
      </c>
      <c r="DL121" t="s">
        <v>778</v>
      </c>
      <c r="DM121" t="s">
        <v>2845</v>
      </c>
      <c r="DN121" t="s">
        <v>2846</v>
      </c>
      <c r="DO121" t="s">
        <v>2847</v>
      </c>
      <c r="DP121">
        <v>6.8853300000000006E-2</v>
      </c>
      <c r="DV121" t="s">
        <v>777</v>
      </c>
      <c r="DW121">
        <v>671.85599999999999</v>
      </c>
      <c r="DX121" t="s">
        <v>25</v>
      </c>
      <c r="DY121" t="s">
        <v>757</v>
      </c>
      <c r="DZ121" t="s">
        <v>27</v>
      </c>
      <c r="EA121">
        <v>0.77158000000000004</v>
      </c>
      <c r="EB121" t="s">
        <v>28</v>
      </c>
      <c r="EC121">
        <v>250013</v>
      </c>
      <c r="ED121" t="s">
        <v>29</v>
      </c>
      <c r="EE121">
        <v>0.17999087365499999</v>
      </c>
      <c r="EF121" t="s">
        <v>30</v>
      </c>
      <c r="EG121">
        <v>45000</v>
      </c>
      <c r="EH121" t="s">
        <v>923</v>
      </c>
      <c r="EI121">
        <v>45000</v>
      </c>
      <c r="EJ121" t="s">
        <v>778</v>
      </c>
      <c r="EK121" t="s">
        <v>3432</v>
      </c>
      <c r="EL121" t="s">
        <v>3433</v>
      </c>
      <c r="EM121" t="s">
        <v>3434</v>
      </c>
      <c r="EN121">
        <v>7.1408399999999997E-2</v>
      </c>
      <c r="ET121" t="s">
        <v>777</v>
      </c>
      <c r="EU121">
        <v>668.78200000000004</v>
      </c>
      <c r="EV121" t="s">
        <v>25</v>
      </c>
      <c r="EW121" t="s">
        <v>757</v>
      </c>
      <c r="EX121" t="s">
        <v>27</v>
      </c>
      <c r="EY121">
        <v>0.77293199999999995</v>
      </c>
      <c r="EZ121" t="s">
        <v>28</v>
      </c>
      <c r="FA121">
        <v>250284</v>
      </c>
      <c r="FB121" t="s">
        <v>29</v>
      </c>
      <c r="FC121">
        <v>0.219750622575</v>
      </c>
      <c r="FD121" t="s">
        <v>30</v>
      </c>
      <c r="FE121">
        <v>55000</v>
      </c>
      <c r="FF121" t="s">
        <v>923</v>
      </c>
      <c r="FG121">
        <v>55000</v>
      </c>
      <c r="FH121" t="s">
        <v>778</v>
      </c>
      <c r="FI121" t="s">
        <v>4015</v>
      </c>
      <c r="FJ121" t="s">
        <v>4016</v>
      </c>
      <c r="FK121" t="s">
        <v>4017</v>
      </c>
      <c r="FL121">
        <v>7.8194399999999997E-2</v>
      </c>
      <c r="FR121" t="s">
        <v>777</v>
      </c>
      <c r="FS121">
        <v>695.24</v>
      </c>
      <c r="FT121" t="s">
        <v>25</v>
      </c>
      <c r="FU121" t="s">
        <v>757</v>
      </c>
      <c r="FV121" t="s">
        <v>27</v>
      </c>
      <c r="FW121">
        <v>0.73936599999999997</v>
      </c>
      <c r="FX121" t="s">
        <v>28</v>
      </c>
      <c r="FY121">
        <v>263115</v>
      </c>
      <c r="FZ121" t="s">
        <v>29</v>
      </c>
      <c r="GA121">
        <v>3.8006137350000001E-3</v>
      </c>
      <c r="GB121" t="s">
        <v>30</v>
      </c>
      <c r="GC121">
        <v>1000</v>
      </c>
      <c r="GD121" t="s">
        <v>923</v>
      </c>
      <c r="GE121">
        <v>1000</v>
      </c>
      <c r="GF121" t="s">
        <v>778</v>
      </c>
      <c r="GG121" t="s">
        <v>5197</v>
      </c>
      <c r="GH121" t="s">
        <v>5198</v>
      </c>
      <c r="GI121" t="s">
        <v>5199</v>
      </c>
      <c r="GJ121">
        <v>0.104671</v>
      </c>
      <c r="GP121" t="s">
        <v>777</v>
      </c>
      <c r="GQ121">
        <v>680.93600000000004</v>
      </c>
      <c r="GR121" t="s">
        <v>25</v>
      </c>
      <c r="GS121" t="s">
        <v>757</v>
      </c>
      <c r="GT121" t="s">
        <v>27</v>
      </c>
      <c r="GU121">
        <v>0.77621099999999998</v>
      </c>
      <c r="GV121" t="s">
        <v>28</v>
      </c>
      <c r="GW121">
        <v>243744</v>
      </c>
      <c r="GX121" t="s">
        <v>29</v>
      </c>
      <c r="GY121">
        <v>4.1026653165000003E-2</v>
      </c>
      <c r="GZ121" t="s">
        <v>30</v>
      </c>
      <c r="HA121">
        <v>10000</v>
      </c>
      <c r="HB121" t="s">
        <v>923</v>
      </c>
      <c r="HC121">
        <v>10000</v>
      </c>
      <c r="HD121" t="s">
        <v>778</v>
      </c>
      <c r="HE121" t="s">
        <v>5399</v>
      </c>
      <c r="HF121" t="s">
        <v>5400</v>
      </c>
      <c r="HG121" t="s">
        <v>5401</v>
      </c>
      <c r="HH121">
        <v>6.8212499999999995E-2</v>
      </c>
      <c r="HN121" t="s">
        <v>777</v>
      </c>
      <c r="HO121">
        <v>662.26800000000003</v>
      </c>
      <c r="HP121" t="s">
        <v>25</v>
      </c>
      <c r="HQ121" t="s">
        <v>757</v>
      </c>
      <c r="HR121" t="s">
        <v>27</v>
      </c>
      <c r="HS121">
        <v>0.77730699999999997</v>
      </c>
      <c r="HT121" t="s">
        <v>28</v>
      </c>
      <c r="HU121">
        <v>249909</v>
      </c>
      <c r="HV121" t="s">
        <v>29</v>
      </c>
      <c r="HW121">
        <v>0.26009507368500001</v>
      </c>
      <c r="HX121" t="s">
        <v>30</v>
      </c>
      <c r="HY121">
        <v>65000</v>
      </c>
      <c r="HZ121" t="s">
        <v>923</v>
      </c>
      <c r="IA121">
        <v>65000</v>
      </c>
      <c r="IB121" t="s">
        <v>778</v>
      </c>
      <c r="IC121" t="s">
        <v>5984</v>
      </c>
      <c r="ID121" t="s">
        <v>5985</v>
      </c>
      <c r="IE121" t="s">
        <v>5986</v>
      </c>
      <c r="IF121">
        <v>7.1628999999999998E-2</v>
      </c>
    </row>
    <row r="122" spans="1:240">
      <c r="F122" t="s">
        <v>782</v>
      </c>
      <c r="G122">
        <v>352.33499999999998</v>
      </c>
      <c r="H122" t="s">
        <v>25</v>
      </c>
      <c r="I122" t="s">
        <v>36</v>
      </c>
      <c r="J122" t="s">
        <v>27</v>
      </c>
      <c r="K122">
        <v>0.74703699999999995</v>
      </c>
      <c r="L122" t="s">
        <v>28</v>
      </c>
      <c r="M122">
        <v>508580</v>
      </c>
      <c r="N122" t="s">
        <v>29</v>
      </c>
      <c r="O122">
        <v>5.8987712720000003E-3</v>
      </c>
      <c r="P122" t="s">
        <v>30</v>
      </c>
      <c r="Q122">
        <v>3000</v>
      </c>
      <c r="R122" t="s">
        <v>923</v>
      </c>
      <c r="S122">
        <v>3000</v>
      </c>
      <c r="T122" t="s">
        <v>783</v>
      </c>
      <c r="U122" t="s">
        <v>4606</v>
      </c>
      <c r="V122" t="s">
        <v>4607</v>
      </c>
      <c r="W122" t="s">
        <v>4608</v>
      </c>
      <c r="X122">
        <v>9.6620499999999998E-2</v>
      </c>
      <c r="AD122" t="s">
        <v>782</v>
      </c>
      <c r="AE122">
        <v>364.38</v>
      </c>
      <c r="AF122" t="s">
        <v>25</v>
      </c>
      <c r="AG122" t="s">
        <v>36</v>
      </c>
      <c r="AH122" t="s">
        <v>27</v>
      </c>
      <c r="AI122">
        <v>0.74063199999999996</v>
      </c>
      <c r="AJ122" t="s">
        <v>28</v>
      </c>
      <c r="AK122">
        <v>500312</v>
      </c>
      <c r="AL122" t="s">
        <v>29</v>
      </c>
      <c r="AM122">
        <v>9.9937655599999994E-3</v>
      </c>
      <c r="AN122" t="s">
        <v>30</v>
      </c>
      <c r="AO122">
        <v>5000</v>
      </c>
      <c r="AP122" t="s">
        <v>923</v>
      </c>
      <c r="AQ122">
        <v>5000</v>
      </c>
      <c r="AR122" t="s">
        <v>783</v>
      </c>
      <c r="AS122" t="s">
        <v>1077</v>
      </c>
      <c r="AT122" t="s">
        <v>1078</v>
      </c>
      <c r="AU122" t="s">
        <v>1079</v>
      </c>
      <c r="AV122">
        <v>9.8809499999999995E-2</v>
      </c>
      <c r="BB122" t="s">
        <v>782</v>
      </c>
      <c r="BC122">
        <v>330.43599999999998</v>
      </c>
      <c r="BD122" t="s">
        <v>25</v>
      </c>
      <c r="BE122" t="s">
        <v>36</v>
      </c>
      <c r="BF122" t="s">
        <v>27</v>
      </c>
      <c r="BG122">
        <v>0.77647600000000006</v>
      </c>
      <c r="BH122" t="s">
        <v>28</v>
      </c>
      <c r="BI122">
        <v>501945</v>
      </c>
      <c r="BJ122" t="s">
        <v>29</v>
      </c>
      <c r="BK122">
        <v>2.9883752816E-2</v>
      </c>
      <c r="BL122" t="s">
        <v>30</v>
      </c>
      <c r="BM122">
        <v>15000</v>
      </c>
      <c r="BN122" t="s">
        <v>923</v>
      </c>
      <c r="BO122">
        <v>15000</v>
      </c>
      <c r="BP122" t="s">
        <v>783</v>
      </c>
      <c r="BQ122" t="s">
        <v>1672</v>
      </c>
      <c r="BR122" t="s">
        <v>1673</v>
      </c>
      <c r="BS122" t="s">
        <v>1674</v>
      </c>
      <c r="BT122">
        <v>7.1159700000000006E-2</v>
      </c>
      <c r="BZ122" t="s">
        <v>782</v>
      </c>
      <c r="CA122">
        <v>335.78800000000001</v>
      </c>
      <c r="CB122" t="s">
        <v>25</v>
      </c>
      <c r="CC122" t="s">
        <v>36</v>
      </c>
      <c r="CD122" t="s">
        <v>27</v>
      </c>
      <c r="CE122">
        <v>0.76925699999999997</v>
      </c>
      <c r="CF122" t="s">
        <v>28</v>
      </c>
      <c r="CG122">
        <v>503259</v>
      </c>
      <c r="CH122" t="s">
        <v>29</v>
      </c>
      <c r="CI122">
        <v>4.9676210207999998E-2</v>
      </c>
      <c r="CJ122" t="s">
        <v>30</v>
      </c>
      <c r="CK122">
        <v>25000</v>
      </c>
      <c r="CL122" t="s">
        <v>923</v>
      </c>
      <c r="CM122">
        <v>25000</v>
      </c>
      <c r="CN122" t="s">
        <v>783</v>
      </c>
      <c r="CO122" t="s">
        <v>2254</v>
      </c>
      <c r="CP122" t="s">
        <v>2255</v>
      </c>
      <c r="CQ122" t="s">
        <v>2256</v>
      </c>
      <c r="CR122">
        <v>7.5650999999999996E-2</v>
      </c>
      <c r="CX122" t="s">
        <v>782</v>
      </c>
      <c r="CY122">
        <v>336.875</v>
      </c>
      <c r="CZ122" t="s">
        <v>25</v>
      </c>
      <c r="DA122" t="s">
        <v>36</v>
      </c>
      <c r="DB122" t="s">
        <v>27</v>
      </c>
      <c r="DC122">
        <v>0.768123</v>
      </c>
      <c r="DD122" t="s">
        <v>28</v>
      </c>
      <c r="DE122">
        <v>503118</v>
      </c>
      <c r="DF122" t="s">
        <v>29</v>
      </c>
      <c r="DG122">
        <v>6.9566182463999995E-2</v>
      </c>
      <c r="DH122" t="s">
        <v>30</v>
      </c>
      <c r="DI122">
        <v>35000</v>
      </c>
      <c r="DJ122" t="s">
        <v>923</v>
      </c>
      <c r="DK122">
        <v>35000</v>
      </c>
      <c r="DL122" t="s">
        <v>783</v>
      </c>
      <c r="DM122" t="s">
        <v>2848</v>
      </c>
      <c r="DN122" t="s">
        <v>2285</v>
      </c>
      <c r="DO122" t="s">
        <v>2849</v>
      </c>
      <c r="DP122">
        <v>7.7380400000000002E-2</v>
      </c>
      <c r="DV122" t="s">
        <v>782</v>
      </c>
      <c r="DW122">
        <v>333.89299999999997</v>
      </c>
      <c r="DX122" t="s">
        <v>25</v>
      </c>
      <c r="DY122" t="s">
        <v>36</v>
      </c>
      <c r="DZ122" t="s">
        <v>27</v>
      </c>
      <c r="EA122">
        <v>0.77202499999999996</v>
      </c>
      <c r="EB122" t="s">
        <v>28</v>
      </c>
      <c r="EC122">
        <v>502492</v>
      </c>
      <c r="ED122" t="s">
        <v>29</v>
      </c>
      <c r="EE122">
        <v>8.9553654583999998E-2</v>
      </c>
      <c r="EF122" t="s">
        <v>30</v>
      </c>
      <c r="EG122">
        <v>45000</v>
      </c>
      <c r="EH122" t="s">
        <v>923</v>
      </c>
      <c r="EI122">
        <v>45000</v>
      </c>
      <c r="EJ122" t="s">
        <v>783</v>
      </c>
      <c r="EK122" t="s">
        <v>3435</v>
      </c>
      <c r="EL122" t="s">
        <v>3436</v>
      </c>
      <c r="EM122" t="s">
        <v>3437</v>
      </c>
      <c r="EN122">
        <v>7.7854499999999993E-2</v>
      </c>
      <c r="ET122" t="s">
        <v>782</v>
      </c>
      <c r="EU122">
        <v>331.28100000000001</v>
      </c>
      <c r="EV122" t="s">
        <v>25</v>
      </c>
      <c r="EW122" t="s">
        <v>36</v>
      </c>
      <c r="EX122" t="s">
        <v>27</v>
      </c>
      <c r="EY122">
        <v>0.77467900000000001</v>
      </c>
      <c r="EZ122" t="s">
        <v>28</v>
      </c>
      <c r="FA122">
        <v>502990</v>
      </c>
      <c r="FB122" t="s">
        <v>29</v>
      </c>
      <c r="FC122">
        <v>0.109346126976</v>
      </c>
      <c r="FD122" t="s">
        <v>30</v>
      </c>
      <c r="FE122">
        <v>55000</v>
      </c>
      <c r="FF122" t="s">
        <v>923</v>
      </c>
      <c r="FG122">
        <v>55000</v>
      </c>
      <c r="FH122" t="s">
        <v>783</v>
      </c>
      <c r="FI122" t="s">
        <v>4018</v>
      </c>
      <c r="FJ122" t="s">
        <v>4019</v>
      </c>
      <c r="FK122" t="s">
        <v>4020</v>
      </c>
      <c r="FL122">
        <v>7.4570999999999998E-2</v>
      </c>
      <c r="FR122" t="s">
        <v>782</v>
      </c>
      <c r="FS122">
        <v>349.74599999999998</v>
      </c>
      <c r="FT122" t="s">
        <v>25</v>
      </c>
      <c r="FU122" t="s">
        <v>36</v>
      </c>
      <c r="FV122" t="s">
        <v>27</v>
      </c>
      <c r="FW122">
        <v>0.75597300000000001</v>
      </c>
      <c r="FX122" t="s">
        <v>28</v>
      </c>
      <c r="FY122">
        <v>500306</v>
      </c>
      <c r="FZ122" t="s">
        <v>29</v>
      </c>
      <c r="GA122">
        <v>1.998776712E-3</v>
      </c>
      <c r="GB122" t="s">
        <v>30</v>
      </c>
      <c r="GC122">
        <v>1000</v>
      </c>
      <c r="GD122" t="s">
        <v>923</v>
      </c>
      <c r="GE122">
        <v>1000</v>
      </c>
      <c r="GF122" t="s">
        <v>783</v>
      </c>
      <c r="GG122" t="s">
        <v>5200</v>
      </c>
      <c r="GH122" t="s">
        <v>5201</v>
      </c>
      <c r="GI122" t="s">
        <v>5202</v>
      </c>
      <c r="GJ122">
        <v>0.110694</v>
      </c>
      <c r="GP122" t="s">
        <v>782</v>
      </c>
      <c r="GQ122">
        <v>332.82600000000002</v>
      </c>
      <c r="GR122" t="s">
        <v>25</v>
      </c>
      <c r="GS122" t="s">
        <v>36</v>
      </c>
      <c r="GT122" t="s">
        <v>27</v>
      </c>
      <c r="GU122">
        <v>0.77399899999999999</v>
      </c>
      <c r="GV122" t="s">
        <v>28</v>
      </c>
      <c r="GW122">
        <v>501536</v>
      </c>
      <c r="GX122" t="s">
        <v>29</v>
      </c>
      <c r="GY122">
        <v>1.9938766688000001E-2</v>
      </c>
      <c r="GZ122" t="s">
        <v>30</v>
      </c>
      <c r="HA122">
        <v>10000</v>
      </c>
      <c r="HB122" t="s">
        <v>923</v>
      </c>
      <c r="HC122">
        <v>10000</v>
      </c>
      <c r="HD122" t="s">
        <v>783</v>
      </c>
      <c r="HE122" t="s">
        <v>5402</v>
      </c>
      <c r="HF122" t="s">
        <v>5403</v>
      </c>
      <c r="HG122" t="s">
        <v>5404</v>
      </c>
      <c r="HH122">
        <v>6.6655300000000001E-2</v>
      </c>
      <c r="HN122" t="s">
        <v>782</v>
      </c>
      <c r="HO122">
        <v>331.93799999999999</v>
      </c>
      <c r="HP122" t="s">
        <v>25</v>
      </c>
      <c r="HQ122" t="s">
        <v>36</v>
      </c>
      <c r="HR122" t="s">
        <v>27</v>
      </c>
      <c r="HS122">
        <v>0.773648</v>
      </c>
      <c r="HT122" t="s">
        <v>28</v>
      </c>
      <c r="HU122">
        <v>503335</v>
      </c>
      <c r="HV122" t="s">
        <v>29</v>
      </c>
      <c r="HW122">
        <v>0.12913859936800001</v>
      </c>
      <c r="HX122" t="s">
        <v>30</v>
      </c>
      <c r="HY122">
        <v>65000</v>
      </c>
      <c r="HZ122" t="s">
        <v>923</v>
      </c>
      <c r="IA122">
        <v>65000</v>
      </c>
      <c r="IB122" t="s">
        <v>783</v>
      </c>
      <c r="IC122" t="s">
        <v>5987</v>
      </c>
      <c r="ID122" t="s">
        <v>5988</v>
      </c>
      <c r="IE122" t="s">
        <v>5989</v>
      </c>
      <c r="IF122">
        <v>7.2919800000000007E-2</v>
      </c>
    </row>
    <row r="123" spans="1:240">
      <c r="F123" t="s">
        <v>787</v>
      </c>
      <c r="G123">
        <v>632.548</v>
      </c>
      <c r="H123" t="s">
        <v>25</v>
      </c>
      <c r="I123" t="s">
        <v>757</v>
      </c>
      <c r="J123" t="s">
        <v>27</v>
      </c>
      <c r="K123">
        <v>0.78827499999999995</v>
      </c>
      <c r="L123" t="s">
        <v>28</v>
      </c>
      <c r="M123">
        <v>254420</v>
      </c>
      <c r="N123" t="s">
        <v>29</v>
      </c>
      <c r="O123">
        <v>1.1791543664999999E-2</v>
      </c>
      <c r="P123" t="s">
        <v>30</v>
      </c>
      <c r="Q123">
        <v>3000</v>
      </c>
      <c r="R123" t="s">
        <v>923</v>
      </c>
      <c r="S123">
        <v>3000</v>
      </c>
      <c r="T123" t="s">
        <v>788</v>
      </c>
      <c r="U123" t="s">
        <v>4603</v>
      </c>
      <c r="V123" t="s">
        <v>4604</v>
      </c>
      <c r="W123" t="s">
        <v>4605</v>
      </c>
      <c r="X123">
        <v>8.2585800000000001E-2</v>
      </c>
      <c r="AD123" t="s">
        <v>787</v>
      </c>
      <c r="AE123">
        <v>652.44799999999998</v>
      </c>
      <c r="AF123" t="s">
        <v>25</v>
      </c>
      <c r="AG123" t="s">
        <v>757</v>
      </c>
      <c r="AH123" t="s">
        <v>27</v>
      </c>
      <c r="AI123">
        <v>0.79014600000000002</v>
      </c>
      <c r="AJ123" t="s">
        <v>28</v>
      </c>
      <c r="AK123">
        <v>245493</v>
      </c>
      <c r="AL123" t="s">
        <v>29</v>
      </c>
      <c r="AM123">
        <v>2.0367175785E-2</v>
      </c>
      <c r="AN123" t="s">
        <v>30</v>
      </c>
      <c r="AO123">
        <v>5000</v>
      </c>
      <c r="AP123" t="s">
        <v>923</v>
      </c>
      <c r="AQ123">
        <v>5000</v>
      </c>
      <c r="AR123" t="s">
        <v>788</v>
      </c>
      <c r="AS123" t="s">
        <v>1074</v>
      </c>
      <c r="AT123" t="s">
        <v>1075</v>
      </c>
      <c r="AU123" t="s">
        <v>1076</v>
      </c>
      <c r="AV123">
        <v>6.0141600000000003E-2</v>
      </c>
      <c r="BB123" t="s">
        <v>787</v>
      </c>
      <c r="BC123">
        <v>659.26800000000003</v>
      </c>
      <c r="BD123" t="s">
        <v>25</v>
      </c>
      <c r="BE123" t="s">
        <v>757</v>
      </c>
      <c r="BF123" t="s">
        <v>27</v>
      </c>
      <c r="BG123">
        <v>0.78353700000000004</v>
      </c>
      <c r="BH123" t="s">
        <v>28</v>
      </c>
      <c r="BI123">
        <v>247070</v>
      </c>
      <c r="BJ123" t="s">
        <v>29</v>
      </c>
      <c r="BK123">
        <v>6.0711626895000002E-2</v>
      </c>
      <c r="BL123" t="s">
        <v>30</v>
      </c>
      <c r="BM123">
        <v>15000</v>
      </c>
      <c r="BN123" t="s">
        <v>923</v>
      </c>
      <c r="BO123">
        <v>15000</v>
      </c>
      <c r="BP123" t="s">
        <v>788</v>
      </c>
      <c r="BQ123" t="s">
        <v>1669</v>
      </c>
      <c r="BR123" t="s">
        <v>1670</v>
      </c>
      <c r="BS123" t="s">
        <v>1671</v>
      </c>
      <c r="BT123">
        <v>6.2077399999999998E-2</v>
      </c>
      <c r="BZ123" t="s">
        <v>787</v>
      </c>
      <c r="CA123">
        <v>660.23500000000001</v>
      </c>
      <c r="CB123" t="s">
        <v>25</v>
      </c>
      <c r="CC123" t="s">
        <v>757</v>
      </c>
      <c r="CD123" t="s">
        <v>27</v>
      </c>
      <c r="CE123">
        <v>0.77791900000000003</v>
      </c>
      <c r="CF123" t="s">
        <v>28</v>
      </c>
      <c r="CG123">
        <v>250284</v>
      </c>
      <c r="CH123" t="s">
        <v>29</v>
      </c>
      <c r="CI123">
        <v>9.9886673625000005E-2</v>
      </c>
      <c r="CJ123" t="s">
        <v>30</v>
      </c>
      <c r="CK123">
        <v>25000</v>
      </c>
      <c r="CL123" t="s">
        <v>923</v>
      </c>
      <c r="CM123">
        <v>25000</v>
      </c>
      <c r="CN123" t="s">
        <v>788</v>
      </c>
      <c r="CO123" t="s">
        <v>2251</v>
      </c>
      <c r="CP123" t="s">
        <v>2252</v>
      </c>
      <c r="CQ123" t="s">
        <v>2253</v>
      </c>
      <c r="CR123">
        <v>6.2998399999999996E-2</v>
      </c>
      <c r="CX123" t="s">
        <v>787</v>
      </c>
      <c r="CY123">
        <v>671.33600000000001</v>
      </c>
      <c r="CZ123" t="s">
        <v>25</v>
      </c>
      <c r="DA123" t="s">
        <v>757</v>
      </c>
      <c r="DB123" t="s">
        <v>27</v>
      </c>
      <c r="DC123">
        <v>0.77253499999999997</v>
      </c>
      <c r="DD123" t="s">
        <v>28</v>
      </c>
      <c r="DE123">
        <v>249588</v>
      </c>
      <c r="DF123" t="s">
        <v>29</v>
      </c>
      <c r="DG123">
        <v>0.14023112473499999</v>
      </c>
      <c r="DH123" t="s">
        <v>30</v>
      </c>
      <c r="DI123">
        <v>35000</v>
      </c>
      <c r="DJ123" t="s">
        <v>923</v>
      </c>
      <c r="DK123">
        <v>35000</v>
      </c>
      <c r="DL123" t="s">
        <v>788</v>
      </c>
      <c r="DM123" t="s">
        <v>2845</v>
      </c>
      <c r="DN123" t="s">
        <v>2846</v>
      </c>
      <c r="DO123" t="s">
        <v>2847</v>
      </c>
      <c r="DP123">
        <v>6.8853300000000006E-2</v>
      </c>
      <c r="DV123" t="s">
        <v>787</v>
      </c>
      <c r="DW123">
        <v>671.85599999999999</v>
      </c>
      <c r="DX123" t="s">
        <v>25</v>
      </c>
      <c r="DY123" t="s">
        <v>757</v>
      </c>
      <c r="DZ123" t="s">
        <v>27</v>
      </c>
      <c r="EA123">
        <v>0.77158000000000004</v>
      </c>
      <c r="EB123" t="s">
        <v>28</v>
      </c>
      <c r="EC123">
        <v>250013</v>
      </c>
      <c r="ED123" t="s">
        <v>29</v>
      </c>
      <c r="EE123">
        <v>0.17999087365499999</v>
      </c>
      <c r="EF123" t="s">
        <v>30</v>
      </c>
      <c r="EG123">
        <v>45000</v>
      </c>
      <c r="EH123" t="s">
        <v>923</v>
      </c>
      <c r="EI123">
        <v>45000</v>
      </c>
      <c r="EJ123" t="s">
        <v>788</v>
      </c>
      <c r="EK123" t="s">
        <v>3432</v>
      </c>
      <c r="EL123" t="s">
        <v>3433</v>
      </c>
      <c r="EM123" t="s">
        <v>3434</v>
      </c>
      <c r="EN123">
        <v>7.1408399999999997E-2</v>
      </c>
      <c r="ET123" t="s">
        <v>787</v>
      </c>
      <c r="EU123">
        <v>668.78200000000004</v>
      </c>
      <c r="EV123" t="s">
        <v>25</v>
      </c>
      <c r="EW123" t="s">
        <v>757</v>
      </c>
      <c r="EX123" t="s">
        <v>27</v>
      </c>
      <c r="EY123">
        <v>0.77293199999999995</v>
      </c>
      <c r="EZ123" t="s">
        <v>28</v>
      </c>
      <c r="FA123">
        <v>250284</v>
      </c>
      <c r="FB123" t="s">
        <v>29</v>
      </c>
      <c r="FC123">
        <v>0.219750622575</v>
      </c>
      <c r="FD123" t="s">
        <v>30</v>
      </c>
      <c r="FE123">
        <v>55000</v>
      </c>
      <c r="FF123" t="s">
        <v>923</v>
      </c>
      <c r="FG123">
        <v>55000</v>
      </c>
      <c r="FH123" t="s">
        <v>788</v>
      </c>
      <c r="FI123" t="s">
        <v>4015</v>
      </c>
      <c r="FJ123" t="s">
        <v>4016</v>
      </c>
      <c r="FK123" t="s">
        <v>4017</v>
      </c>
      <c r="FL123">
        <v>7.8194399999999997E-2</v>
      </c>
      <c r="FR123" t="s">
        <v>787</v>
      </c>
      <c r="FS123">
        <v>695.24</v>
      </c>
      <c r="FT123" t="s">
        <v>25</v>
      </c>
      <c r="FU123" t="s">
        <v>757</v>
      </c>
      <c r="FV123" t="s">
        <v>27</v>
      </c>
      <c r="FW123">
        <v>0.73936599999999997</v>
      </c>
      <c r="FX123" t="s">
        <v>28</v>
      </c>
      <c r="FY123">
        <v>263115</v>
      </c>
      <c r="FZ123" t="s">
        <v>29</v>
      </c>
      <c r="GA123">
        <v>3.8006137350000001E-3</v>
      </c>
      <c r="GB123" t="s">
        <v>30</v>
      </c>
      <c r="GC123">
        <v>1000</v>
      </c>
      <c r="GD123" t="s">
        <v>923</v>
      </c>
      <c r="GE123">
        <v>1000</v>
      </c>
      <c r="GF123" t="s">
        <v>788</v>
      </c>
      <c r="GG123" t="s">
        <v>5197</v>
      </c>
      <c r="GH123" t="s">
        <v>5198</v>
      </c>
      <c r="GI123" t="s">
        <v>5199</v>
      </c>
      <c r="GJ123">
        <v>0.104671</v>
      </c>
      <c r="GP123" t="s">
        <v>787</v>
      </c>
      <c r="GQ123">
        <v>680.93600000000004</v>
      </c>
      <c r="GR123" t="s">
        <v>25</v>
      </c>
      <c r="GS123" t="s">
        <v>757</v>
      </c>
      <c r="GT123" t="s">
        <v>27</v>
      </c>
      <c r="GU123">
        <v>0.77621099999999998</v>
      </c>
      <c r="GV123" t="s">
        <v>28</v>
      </c>
      <c r="GW123">
        <v>243744</v>
      </c>
      <c r="GX123" t="s">
        <v>29</v>
      </c>
      <c r="GY123">
        <v>4.1026653165000003E-2</v>
      </c>
      <c r="GZ123" t="s">
        <v>30</v>
      </c>
      <c r="HA123">
        <v>10000</v>
      </c>
      <c r="HB123" t="s">
        <v>923</v>
      </c>
      <c r="HC123">
        <v>10000</v>
      </c>
      <c r="HD123" t="s">
        <v>788</v>
      </c>
      <c r="HE123" t="s">
        <v>5399</v>
      </c>
      <c r="HF123" t="s">
        <v>5400</v>
      </c>
      <c r="HG123" t="s">
        <v>5401</v>
      </c>
      <c r="HH123">
        <v>6.8212499999999995E-2</v>
      </c>
      <c r="HN123" t="s">
        <v>787</v>
      </c>
      <c r="HO123">
        <v>662.26800000000003</v>
      </c>
      <c r="HP123" t="s">
        <v>25</v>
      </c>
      <c r="HQ123" t="s">
        <v>757</v>
      </c>
      <c r="HR123" t="s">
        <v>27</v>
      </c>
      <c r="HS123">
        <v>0.77730699999999997</v>
      </c>
      <c r="HT123" t="s">
        <v>28</v>
      </c>
      <c r="HU123">
        <v>249909</v>
      </c>
      <c r="HV123" t="s">
        <v>29</v>
      </c>
      <c r="HW123">
        <v>0.26009507368500001</v>
      </c>
      <c r="HX123" t="s">
        <v>30</v>
      </c>
      <c r="HY123">
        <v>65000</v>
      </c>
      <c r="HZ123" t="s">
        <v>923</v>
      </c>
      <c r="IA123">
        <v>65000</v>
      </c>
      <c r="IB123" t="s">
        <v>788</v>
      </c>
      <c r="IC123" t="s">
        <v>5984</v>
      </c>
      <c r="ID123" t="s">
        <v>5985</v>
      </c>
      <c r="IE123" t="s">
        <v>5986</v>
      </c>
      <c r="IF123">
        <v>7.1628999999999998E-2</v>
      </c>
    </row>
    <row r="124" spans="1:240">
      <c r="F124" t="s">
        <v>787</v>
      </c>
      <c r="G124">
        <v>352.33499999999998</v>
      </c>
      <c r="H124" t="s">
        <v>25</v>
      </c>
      <c r="I124" t="s">
        <v>36</v>
      </c>
      <c r="J124" t="s">
        <v>27</v>
      </c>
      <c r="K124">
        <v>0.74703699999999995</v>
      </c>
      <c r="L124" t="s">
        <v>28</v>
      </c>
      <c r="M124">
        <v>508580</v>
      </c>
      <c r="N124" t="s">
        <v>29</v>
      </c>
      <c r="O124">
        <v>5.8987712720000003E-3</v>
      </c>
      <c r="P124" t="s">
        <v>30</v>
      </c>
      <c r="Q124">
        <v>3000</v>
      </c>
      <c r="R124" t="s">
        <v>923</v>
      </c>
      <c r="S124">
        <v>3000</v>
      </c>
      <c r="T124" t="s">
        <v>783</v>
      </c>
      <c r="U124" t="s">
        <v>4606</v>
      </c>
      <c r="V124" t="s">
        <v>4607</v>
      </c>
      <c r="W124" t="s">
        <v>4608</v>
      </c>
      <c r="X124">
        <v>9.6620499999999998E-2</v>
      </c>
      <c r="AD124" t="s">
        <v>787</v>
      </c>
      <c r="AE124">
        <v>364.38</v>
      </c>
      <c r="AF124" t="s">
        <v>25</v>
      </c>
      <c r="AG124" t="s">
        <v>36</v>
      </c>
      <c r="AH124" t="s">
        <v>27</v>
      </c>
      <c r="AI124">
        <v>0.74063199999999996</v>
      </c>
      <c r="AJ124" t="s">
        <v>28</v>
      </c>
      <c r="AK124">
        <v>500312</v>
      </c>
      <c r="AL124" t="s">
        <v>29</v>
      </c>
      <c r="AM124">
        <v>9.9937655599999994E-3</v>
      </c>
      <c r="AN124" t="s">
        <v>30</v>
      </c>
      <c r="AO124">
        <v>5000</v>
      </c>
      <c r="AP124" t="s">
        <v>923</v>
      </c>
      <c r="AQ124">
        <v>5000</v>
      </c>
      <c r="AR124" t="s">
        <v>783</v>
      </c>
      <c r="AS124" t="s">
        <v>1077</v>
      </c>
      <c r="AT124" t="s">
        <v>1078</v>
      </c>
      <c r="AU124" t="s">
        <v>1079</v>
      </c>
      <c r="AV124">
        <v>9.8809499999999995E-2</v>
      </c>
      <c r="BB124" t="s">
        <v>787</v>
      </c>
      <c r="BC124">
        <v>330.43599999999998</v>
      </c>
      <c r="BD124" t="s">
        <v>25</v>
      </c>
      <c r="BE124" t="s">
        <v>36</v>
      </c>
      <c r="BF124" t="s">
        <v>27</v>
      </c>
      <c r="BG124">
        <v>0.77647600000000006</v>
      </c>
      <c r="BH124" t="s">
        <v>28</v>
      </c>
      <c r="BI124">
        <v>501945</v>
      </c>
      <c r="BJ124" t="s">
        <v>29</v>
      </c>
      <c r="BK124">
        <v>2.9883752816E-2</v>
      </c>
      <c r="BL124" t="s">
        <v>30</v>
      </c>
      <c r="BM124">
        <v>15000</v>
      </c>
      <c r="BN124" t="s">
        <v>923</v>
      </c>
      <c r="BO124">
        <v>15000</v>
      </c>
      <c r="BP124" t="s">
        <v>783</v>
      </c>
      <c r="BQ124" t="s">
        <v>1672</v>
      </c>
      <c r="BR124" t="s">
        <v>1673</v>
      </c>
      <c r="BS124" t="s">
        <v>1674</v>
      </c>
      <c r="BT124">
        <v>7.1159700000000006E-2</v>
      </c>
      <c r="BZ124" t="s">
        <v>787</v>
      </c>
      <c r="CA124">
        <v>335.78800000000001</v>
      </c>
      <c r="CB124" t="s">
        <v>25</v>
      </c>
      <c r="CC124" t="s">
        <v>36</v>
      </c>
      <c r="CD124" t="s">
        <v>27</v>
      </c>
      <c r="CE124">
        <v>0.76925699999999997</v>
      </c>
      <c r="CF124" t="s">
        <v>28</v>
      </c>
      <c r="CG124">
        <v>503259</v>
      </c>
      <c r="CH124" t="s">
        <v>29</v>
      </c>
      <c r="CI124">
        <v>4.9676210207999998E-2</v>
      </c>
      <c r="CJ124" t="s">
        <v>30</v>
      </c>
      <c r="CK124">
        <v>25000</v>
      </c>
      <c r="CL124" t="s">
        <v>923</v>
      </c>
      <c r="CM124">
        <v>25000</v>
      </c>
      <c r="CN124" t="s">
        <v>783</v>
      </c>
      <c r="CO124" t="s">
        <v>2254</v>
      </c>
      <c r="CP124" t="s">
        <v>2255</v>
      </c>
      <c r="CQ124" t="s">
        <v>2256</v>
      </c>
      <c r="CR124">
        <v>7.5650999999999996E-2</v>
      </c>
      <c r="CX124" t="s">
        <v>787</v>
      </c>
      <c r="CY124">
        <v>336.875</v>
      </c>
      <c r="CZ124" t="s">
        <v>25</v>
      </c>
      <c r="DA124" t="s">
        <v>36</v>
      </c>
      <c r="DB124" t="s">
        <v>27</v>
      </c>
      <c r="DC124">
        <v>0.768123</v>
      </c>
      <c r="DD124" t="s">
        <v>28</v>
      </c>
      <c r="DE124">
        <v>503118</v>
      </c>
      <c r="DF124" t="s">
        <v>29</v>
      </c>
      <c r="DG124">
        <v>6.9566182463999995E-2</v>
      </c>
      <c r="DH124" t="s">
        <v>30</v>
      </c>
      <c r="DI124">
        <v>35000</v>
      </c>
      <c r="DJ124" t="s">
        <v>923</v>
      </c>
      <c r="DK124">
        <v>35000</v>
      </c>
      <c r="DL124" t="s">
        <v>783</v>
      </c>
      <c r="DM124" t="s">
        <v>2848</v>
      </c>
      <c r="DN124" t="s">
        <v>2285</v>
      </c>
      <c r="DO124" t="s">
        <v>2849</v>
      </c>
      <c r="DP124">
        <v>7.7380400000000002E-2</v>
      </c>
      <c r="DV124" t="s">
        <v>787</v>
      </c>
      <c r="DW124">
        <v>333.89299999999997</v>
      </c>
      <c r="DX124" t="s">
        <v>25</v>
      </c>
      <c r="DY124" t="s">
        <v>36</v>
      </c>
      <c r="DZ124" t="s">
        <v>27</v>
      </c>
      <c r="EA124">
        <v>0.77202499999999996</v>
      </c>
      <c r="EB124" t="s">
        <v>28</v>
      </c>
      <c r="EC124">
        <v>502492</v>
      </c>
      <c r="ED124" t="s">
        <v>29</v>
      </c>
      <c r="EE124">
        <v>8.9553654583999998E-2</v>
      </c>
      <c r="EF124" t="s">
        <v>30</v>
      </c>
      <c r="EG124">
        <v>45000</v>
      </c>
      <c r="EH124" t="s">
        <v>923</v>
      </c>
      <c r="EI124">
        <v>45000</v>
      </c>
      <c r="EJ124" t="s">
        <v>783</v>
      </c>
      <c r="EK124" t="s">
        <v>3435</v>
      </c>
      <c r="EL124" t="s">
        <v>3436</v>
      </c>
      <c r="EM124" t="s">
        <v>3437</v>
      </c>
      <c r="EN124">
        <v>7.7854499999999993E-2</v>
      </c>
      <c r="ET124" t="s">
        <v>787</v>
      </c>
      <c r="EU124">
        <v>331.28100000000001</v>
      </c>
      <c r="EV124" t="s">
        <v>25</v>
      </c>
      <c r="EW124" t="s">
        <v>36</v>
      </c>
      <c r="EX124" t="s">
        <v>27</v>
      </c>
      <c r="EY124">
        <v>0.77467900000000001</v>
      </c>
      <c r="EZ124" t="s">
        <v>28</v>
      </c>
      <c r="FA124">
        <v>502990</v>
      </c>
      <c r="FB124" t="s">
        <v>29</v>
      </c>
      <c r="FC124">
        <v>0.109346126976</v>
      </c>
      <c r="FD124" t="s">
        <v>30</v>
      </c>
      <c r="FE124">
        <v>55000</v>
      </c>
      <c r="FF124" t="s">
        <v>923</v>
      </c>
      <c r="FG124">
        <v>55000</v>
      </c>
      <c r="FH124" t="s">
        <v>783</v>
      </c>
      <c r="FI124" t="s">
        <v>4018</v>
      </c>
      <c r="FJ124" t="s">
        <v>4019</v>
      </c>
      <c r="FK124" t="s">
        <v>4020</v>
      </c>
      <c r="FL124">
        <v>7.4570999999999998E-2</v>
      </c>
      <c r="FR124" t="s">
        <v>787</v>
      </c>
      <c r="FS124">
        <v>349.74599999999998</v>
      </c>
      <c r="FT124" t="s">
        <v>25</v>
      </c>
      <c r="FU124" t="s">
        <v>36</v>
      </c>
      <c r="FV124" t="s">
        <v>27</v>
      </c>
      <c r="FW124">
        <v>0.75597300000000001</v>
      </c>
      <c r="FX124" t="s">
        <v>28</v>
      </c>
      <c r="FY124">
        <v>500306</v>
      </c>
      <c r="FZ124" t="s">
        <v>29</v>
      </c>
      <c r="GA124">
        <v>1.998776712E-3</v>
      </c>
      <c r="GB124" t="s">
        <v>30</v>
      </c>
      <c r="GC124">
        <v>1000</v>
      </c>
      <c r="GD124" t="s">
        <v>923</v>
      </c>
      <c r="GE124">
        <v>1000</v>
      </c>
      <c r="GF124" t="s">
        <v>783</v>
      </c>
      <c r="GG124" t="s">
        <v>5200</v>
      </c>
      <c r="GH124" t="s">
        <v>5201</v>
      </c>
      <c r="GI124" t="s">
        <v>5202</v>
      </c>
      <c r="GJ124">
        <v>0.110694</v>
      </c>
      <c r="GP124" t="s">
        <v>787</v>
      </c>
      <c r="GQ124">
        <v>332.82600000000002</v>
      </c>
      <c r="GR124" t="s">
        <v>25</v>
      </c>
      <c r="GS124" t="s">
        <v>36</v>
      </c>
      <c r="GT124" t="s">
        <v>27</v>
      </c>
      <c r="GU124">
        <v>0.77399899999999999</v>
      </c>
      <c r="GV124" t="s">
        <v>28</v>
      </c>
      <c r="GW124">
        <v>501536</v>
      </c>
      <c r="GX124" t="s">
        <v>29</v>
      </c>
      <c r="GY124">
        <v>1.9938766688000001E-2</v>
      </c>
      <c r="GZ124" t="s">
        <v>30</v>
      </c>
      <c r="HA124">
        <v>10000</v>
      </c>
      <c r="HB124" t="s">
        <v>923</v>
      </c>
      <c r="HC124">
        <v>10000</v>
      </c>
      <c r="HD124" t="s">
        <v>783</v>
      </c>
      <c r="HE124" t="s">
        <v>5402</v>
      </c>
      <c r="HF124" t="s">
        <v>5403</v>
      </c>
      <c r="HG124" t="s">
        <v>5404</v>
      </c>
      <c r="HH124">
        <v>6.6655300000000001E-2</v>
      </c>
      <c r="HN124" t="s">
        <v>787</v>
      </c>
      <c r="HO124">
        <v>331.93799999999999</v>
      </c>
      <c r="HP124" t="s">
        <v>25</v>
      </c>
      <c r="HQ124" t="s">
        <v>36</v>
      </c>
      <c r="HR124" t="s">
        <v>27</v>
      </c>
      <c r="HS124">
        <v>0.773648</v>
      </c>
      <c r="HT124" t="s">
        <v>28</v>
      </c>
      <c r="HU124">
        <v>503335</v>
      </c>
      <c r="HV124" t="s">
        <v>29</v>
      </c>
      <c r="HW124">
        <v>0.12913859936800001</v>
      </c>
      <c r="HX124" t="s">
        <v>30</v>
      </c>
      <c r="HY124">
        <v>65000</v>
      </c>
      <c r="HZ124" t="s">
        <v>923</v>
      </c>
      <c r="IA124">
        <v>65000</v>
      </c>
      <c r="IB124" t="s">
        <v>783</v>
      </c>
      <c r="IC124" t="s">
        <v>5987</v>
      </c>
      <c r="ID124" t="s">
        <v>5988</v>
      </c>
      <c r="IE124" t="s">
        <v>5989</v>
      </c>
      <c r="IF124">
        <v>7.2919800000000007E-2</v>
      </c>
    </row>
    <row r="125" spans="1:240">
      <c r="F125" t="s">
        <v>777</v>
      </c>
      <c r="G125">
        <v>612.94500000000005</v>
      </c>
      <c r="H125" t="s">
        <v>25</v>
      </c>
      <c r="I125" t="s">
        <v>757</v>
      </c>
      <c r="J125" t="s">
        <v>27</v>
      </c>
      <c r="K125">
        <v>0.81391000000000002</v>
      </c>
      <c r="L125" t="s">
        <v>28</v>
      </c>
      <c r="M125">
        <v>246278</v>
      </c>
      <c r="N125" t="s">
        <v>29</v>
      </c>
      <c r="O125">
        <v>1.2181345125E-2</v>
      </c>
      <c r="P125" t="s">
        <v>30</v>
      </c>
      <c r="Q125">
        <v>3000</v>
      </c>
      <c r="R125" t="s">
        <v>923</v>
      </c>
      <c r="S125">
        <v>3000</v>
      </c>
      <c r="T125" t="s">
        <v>778</v>
      </c>
      <c r="U125" t="s">
        <v>4609</v>
      </c>
      <c r="V125" t="s">
        <v>4610</v>
      </c>
      <c r="W125" t="s">
        <v>4611</v>
      </c>
      <c r="X125">
        <v>2.8351899999999999E-2</v>
      </c>
      <c r="AD125" t="s">
        <v>777</v>
      </c>
      <c r="AE125">
        <v>659.40899999999999</v>
      </c>
      <c r="AF125" t="s">
        <v>25</v>
      </c>
      <c r="AG125" t="s">
        <v>757</v>
      </c>
      <c r="AH125" t="s">
        <v>27</v>
      </c>
      <c r="AI125">
        <v>0.77460099999999998</v>
      </c>
      <c r="AJ125" t="s">
        <v>28</v>
      </c>
      <c r="AK125">
        <v>252749</v>
      </c>
      <c r="AL125" t="s">
        <v>29</v>
      </c>
      <c r="AM125">
        <v>1.9782473594999999E-2</v>
      </c>
      <c r="AN125" t="s">
        <v>30</v>
      </c>
      <c r="AO125">
        <v>5000</v>
      </c>
      <c r="AP125" t="s">
        <v>923</v>
      </c>
      <c r="AQ125">
        <v>5000</v>
      </c>
      <c r="AR125" t="s">
        <v>778</v>
      </c>
      <c r="AS125" t="s">
        <v>1080</v>
      </c>
      <c r="AT125" t="s">
        <v>1081</v>
      </c>
      <c r="AU125" t="s">
        <v>1082</v>
      </c>
      <c r="AV125">
        <v>6.0989300000000003E-2</v>
      </c>
      <c r="BB125" t="s">
        <v>777</v>
      </c>
      <c r="BC125">
        <v>682.23</v>
      </c>
      <c r="BD125" t="s">
        <v>25</v>
      </c>
      <c r="BE125" t="s">
        <v>757</v>
      </c>
      <c r="BF125" t="s">
        <v>27</v>
      </c>
      <c r="BG125">
        <v>0.76776100000000003</v>
      </c>
      <c r="BH125" t="s">
        <v>28</v>
      </c>
      <c r="BI125">
        <v>248666</v>
      </c>
      <c r="BJ125" t="s">
        <v>29</v>
      </c>
      <c r="BK125">
        <v>6.0321825434999997E-2</v>
      </c>
      <c r="BL125" t="s">
        <v>30</v>
      </c>
      <c r="BM125">
        <v>15000</v>
      </c>
      <c r="BN125" t="s">
        <v>923</v>
      </c>
      <c r="BO125">
        <v>15000</v>
      </c>
      <c r="BP125" t="s">
        <v>778</v>
      </c>
      <c r="BQ125" t="s">
        <v>1675</v>
      </c>
      <c r="BR125" t="s">
        <v>1676</v>
      </c>
      <c r="BS125" t="s">
        <v>1677</v>
      </c>
      <c r="BT125">
        <v>8.0815600000000001E-2</v>
      </c>
      <c r="BZ125" t="s">
        <v>777</v>
      </c>
      <c r="CA125">
        <v>654.42600000000004</v>
      </c>
      <c r="CB125" t="s">
        <v>25</v>
      </c>
      <c r="CC125" t="s">
        <v>757</v>
      </c>
      <c r="CD125" t="s">
        <v>27</v>
      </c>
      <c r="CE125">
        <v>0.78136399999999995</v>
      </c>
      <c r="CF125" t="s">
        <v>28</v>
      </c>
      <c r="CG125">
        <v>250284</v>
      </c>
      <c r="CH125" t="s">
        <v>29</v>
      </c>
      <c r="CI125">
        <v>9.9886673625000005E-2</v>
      </c>
      <c r="CJ125" t="s">
        <v>30</v>
      </c>
      <c r="CK125">
        <v>25000</v>
      </c>
      <c r="CL125" t="s">
        <v>923</v>
      </c>
      <c r="CM125">
        <v>25000</v>
      </c>
      <c r="CN125" t="s">
        <v>778</v>
      </c>
      <c r="CO125" t="s">
        <v>2257</v>
      </c>
      <c r="CP125" t="s">
        <v>2258</v>
      </c>
      <c r="CQ125" t="s">
        <v>2259</v>
      </c>
      <c r="CR125">
        <v>7.0134799999999997E-2</v>
      </c>
      <c r="CX125" t="s">
        <v>777</v>
      </c>
      <c r="CY125">
        <v>656.86300000000006</v>
      </c>
      <c r="CZ125" t="s">
        <v>25</v>
      </c>
      <c r="DA125" t="s">
        <v>757</v>
      </c>
      <c r="DB125" t="s">
        <v>27</v>
      </c>
      <c r="DC125">
        <v>0.780999</v>
      </c>
      <c r="DD125" t="s">
        <v>28</v>
      </c>
      <c r="DE125">
        <v>249588</v>
      </c>
      <c r="DF125" t="s">
        <v>29</v>
      </c>
      <c r="DG125">
        <v>0.14023112473499999</v>
      </c>
      <c r="DH125" t="s">
        <v>30</v>
      </c>
      <c r="DI125">
        <v>35000</v>
      </c>
      <c r="DJ125" t="s">
        <v>923</v>
      </c>
      <c r="DK125">
        <v>35000</v>
      </c>
      <c r="DL125" t="s">
        <v>778</v>
      </c>
      <c r="DM125" t="s">
        <v>2850</v>
      </c>
      <c r="DN125" t="s">
        <v>2851</v>
      </c>
      <c r="DO125" t="s">
        <v>2852</v>
      </c>
      <c r="DP125">
        <v>7.6952300000000001E-2</v>
      </c>
      <c r="DV125" t="s">
        <v>777</v>
      </c>
      <c r="DW125">
        <v>657.57399999999996</v>
      </c>
      <c r="DX125" t="s">
        <v>25</v>
      </c>
      <c r="DY125" t="s">
        <v>757</v>
      </c>
      <c r="DZ125" t="s">
        <v>27</v>
      </c>
      <c r="EA125">
        <v>0.78075799999999995</v>
      </c>
      <c r="EB125" t="s">
        <v>28</v>
      </c>
      <c r="EC125">
        <v>249472</v>
      </c>
      <c r="ED125" t="s">
        <v>29</v>
      </c>
      <c r="EE125">
        <v>0.180380675115</v>
      </c>
      <c r="EF125" t="s">
        <v>30</v>
      </c>
      <c r="EG125">
        <v>45000</v>
      </c>
      <c r="EH125" t="s">
        <v>923</v>
      </c>
      <c r="EI125">
        <v>45000</v>
      </c>
      <c r="EJ125" t="s">
        <v>778</v>
      </c>
      <c r="EK125" t="s">
        <v>3438</v>
      </c>
      <c r="EL125" t="s">
        <v>3439</v>
      </c>
      <c r="EM125" t="s">
        <v>3440</v>
      </c>
      <c r="EN125">
        <v>7.3835600000000001E-2</v>
      </c>
      <c r="ET125" t="s">
        <v>777</v>
      </c>
      <c r="EU125">
        <v>656.50900000000001</v>
      </c>
      <c r="EV125" t="s">
        <v>25</v>
      </c>
      <c r="EW125" t="s">
        <v>757</v>
      </c>
      <c r="EX125" t="s">
        <v>27</v>
      </c>
      <c r="EY125">
        <v>0.78012400000000004</v>
      </c>
      <c r="EZ125" t="s">
        <v>28</v>
      </c>
      <c r="FA125">
        <v>250284</v>
      </c>
      <c r="FB125" t="s">
        <v>29</v>
      </c>
      <c r="FC125">
        <v>0.219750622575</v>
      </c>
      <c r="FD125" t="s">
        <v>30</v>
      </c>
      <c r="FE125">
        <v>55000</v>
      </c>
      <c r="FF125" t="s">
        <v>923</v>
      </c>
      <c r="FG125">
        <v>55000</v>
      </c>
      <c r="FH125" t="s">
        <v>778</v>
      </c>
      <c r="FI125" t="s">
        <v>4021</v>
      </c>
      <c r="FJ125" t="s">
        <v>4022</v>
      </c>
      <c r="FK125" t="s">
        <v>4023</v>
      </c>
      <c r="FL125">
        <v>7.6270599999999994E-2</v>
      </c>
      <c r="FR125" t="s">
        <v>777</v>
      </c>
      <c r="FS125">
        <v>668.81299999999999</v>
      </c>
      <c r="FT125" t="s">
        <v>25</v>
      </c>
      <c r="FU125" t="s">
        <v>757</v>
      </c>
      <c r="FV125" t="s">
        <v>27</v>
      </c>
      <c r="FW125">
        <v>0.77291900000000002</v>
      </c>
      <c r="FX125" t="s">
        <v>28</v>
      </c>
      <c r="FY125">
        <v>250281</v>
      </c>
      <c r="FZ125" t="s">
        <v>29</v>
      </c>
      <c r="GA125">
        <v>3.9955144649999998E-3</v>
      </c>
      <c r="GB125" t="s">
        <v>30</v>
      </c>
      <c r="GC125">
        <v>1000</v>
      </c>
      <c r="GD125" t="s">
        <v>923</v>
      </c>
      <c r="GE125">
        <v>1000</v>
      </c>
      <c r="GF125" t="s">
        <v>778</v>
      </c>
      <c r="GG125" t="s">
        <v>5203</v>
      </c>
      <c r="GH125" t="s">
        <v>5204</v>
      </c>
      <c r="GI125" t="s">
        <v>5205</v>
      </c>
      <c r="GJ125">
        <v>5.4003900000000001E-2</v>
      </c>
      <c r="GP125" t="s">
        <v>777</v>
      </c>
      <c r="GQ125">
        <v>643.32299999999998</v>
      </c>
      <c r="GR125" t="s">
        <v>25</v>
      </c>
      <c r="GS125" t="s">
        <v>757</v>
      </c>
      <c r="GT125" t="s">
        <v>27</v>
      </c>
      <c r="GU125">
        <v>0.78903900000000005</v>
      </c>
      <c r="GV125" t="s">
        <v>28</v>
      </c>
      <c r="GW125">
        <v>249674</v>
      </c>
      <c r="GX125" t="s">
        <v>29</v>
      </c>
      <c r="GY125">
        <v>4.0052149515000003E-2</v>
      </c>
      <c r="GZ125" t="s">
        <v>30</v>
      </c>
      <c r="HA125">
        <v>10000</v>
      </c>
      <c r="HB125" t="s">
        <v>923</v>
      </c>
      <c r="HC125">
        <v>10000</v>
      </c>
      <c r="HD125" t="s">
        <v>778</v>
      </c>
      <c r="HE125" t="s">
        <v>5405</v>
      </c>
      <c r="HF125" t="s">
        <v>5406</v>
      </c>
      <c r="HG125" t="s">
        <v>5407</v>
      </c>
      <c r="HH125">
        <v>6.4424899999999993E-2</v>
      </c>
      <c r="HN125" t="s">
        <v>777</v>
      </c>
      <c r="HO125">
        <v>663.26099999999997</v>
      </c>
      <c r="HP125" t="s">
        <v>25</v>
      </c>
      <c r="HQ125" t="s">
        <v>757</v>
      </c>
      <c r="HR125" t="s">
        <v>27</v>
      </c>
      <c r="HS125">
        <v>0.776725</v>
      </c>
      <c r="HT125" t="s">
        <v>28</v>
      </c>
      <c r="HU125">
        <v>249909</v>
      </c>
      <c r="HV125" t="s">
        <v>29</v>
      </c>
      <c r="HW125">
        <v>0.26009507368500001</v>
      </c>
      <c r="HX125" t="s">
        <v>30</v>
      </c>
      <c r="HY125">
        <v>65000</v>
      </c>
      <c r="HZ125" t="s">
        <v>923</v>
      </c>
      <c r="IA125">
        <v>65000</v>
      </c>
      <c r="IB125" t="s">
        <v>778</v>
      </c>
      <c r="IC125" t="s">
        <v>5990</v>
      </c>
      <c r="ID125" t="s">
        <v>5991</v>
      </c>
      <c r="IE125" t="s">
        <v>5992</v>
      </c>
      <c r="IF125">
        <v>7.4519600000000005E-2</v>
      </c>
    </row>
    <row r="126" spans="1:240">
      <c r="F126" t="s">
        <v>782</v>
      </c>
      <c r="G126">
        <v>327.25200000000001</v>
      </c>
      <c r="H126" t="s">
        <v>25</v>
      </c>
      <c r="I126" t="s">
        <v>36</v>
      </c>
      <c r="J126" t="s">
        <v>27</v>
      </c>
      <c r="K126">
        <v>0.77513799999999999</v>
      </c>
      <c r="L126" t="s">
        <v>28</v>
      </c>
      <c r="M126">
        <v>508580</v>
      </c>
      <c r="N126" t="s">
        <v>29</v>
      </c>
      <c r="O126">
        <v>5.8987732720000002E-3</v>
      </c>
      <c r="P126" t="s">
        <v>30</v>
      </c>
      <c r="Q126">
        <v>3000</v>
      </c>
      <c r="R126" t="s">
        <v>923</v>
      </c>
      <c r="S126">
        <v>3000</v>
      </c>
      <c r="T126" t="s">
        <v>783</v>
      </c>
      <c r="U126" t="s">
        <v>4612</v>
      </c>
      <c r="V126" t="s">
        <v>4613</v>
      </c>
      <c r="W126" t="s">
        <v>4614</v>
      </c>
      <c r="X126">
        <v>5.9181600000000001E-2</v>
      </c>
      <c r="AD126" t="s">
        <v>782</v>
      </c>
      <c r="AE126">
        <v>330.57299999999998</v>
      </c>
      <c r="AF126" t="s">
        <v>25</v>
      </c>
      <c r="AG126" t="s">
        <v>36</v>
      </c>
      <c r="AH126" t="s">
        <v>27</v>
      </c>
      <c r="AI126">
        <v>0.77377899999999999</v>
      </c>
      <c r="AJ126" t="s">
        <v>28</v>
      </c>
      <c r="AK126">
        <v>505241</v>
      </c>
      <c r="AL126" t="s">
        <v>29</v>
      </c>
      <c r="AM126">
        <v>9.8962676959999992E-3</v>
      </c>
      <c r="AN126" t="s">
        <v>30</v>
      </c>
      <c r="AO126">
        <v>5000</v>
      </c>
      <c r="AP126" t="s">
        <v>923</v>
      </c>
      <c r="AQ126">
        <v>5000</v>
      </c>
      <c r="AR126" t="s">
        <v>783</v>
      </c>
      <c r="AS126" t="s">
        <v>1083</v>
      </c>
      <c r="AT126" t="s">
        <v>1084</v>
      </c>
      <c r="AU126" t="s">
        <v>1085</v>
      </c>
      <c r="AV126">
        <v>6.7051100000000002E-2</v>
      </c>
      <c r="BB126" t="s">
        <v>782</v>
      </c>
      <c r="BC126">
        <v>343.25099999999998</v>
      </c>
      <c r="BD126" t="s">
        <v>25</v>
      </c>
      <c r="BE126" t="s">
        <v>36</v>
      </c>
      <c r="BF126" t="s">
        <v>27</v>
      </c>
      <c r="BG126">
        <v>0.76308600000000004</v>
      </c>
      <c r="BH126" t="s">
        <v>28</v>
      </c>
      <c r="BI126">
        <v>500313</v>
      </c>
      <c r="BJ126" t="s">
        <v>29</v>
      </c>
      <c r="BK126">
        <v>2.9981237680000002E-2</v>
      </c>
      <c r="BL126" t="s">
        <v>30</v>
      </c>
      <c r="BM126">
        <v>15000</v>
      </c>
      <c r="BN126" t="s">
        <v>923</v>
      </c>
      <c r="BO126">
        <v>15000</v>
      </c>
      <c r="BP126" t="s">
        <v>783</v>
      </c>
      <c r="BQ126" t="s">
        <v>1678</v>
      </c>
      <c r="BR126" t="s">
        <v>1679</v>
      </c>
      <c r="BS126" t="s">
        <v>1680</v>
      </c>
      <c r="BT126">
        <v>8.5363099999999997E-2</v>
      </c>
      <c r="BZ126" t="s">
        <v>782</v>
      </c>
      <c r="CA126">
        <v>324.14800000000002</v>
      </c>
      <c r="CB126" t="s">
        <v>25</v>
      </c>
      <c r="CC126" t="s">
        <v>36</v>
      </c>
      <c r="CD126" t="s">
        <v>27</v>
      </c>
      <c r="CE126">
        <v>0.78448200000000001</v>
      </c>
      <c r="CF126" t="s">
        <v>28</v>
      </c>
      <c r="CG126">
        <v>501291</v>
      </c>
      <c r="CH126" t="s">
        <v>29</v>
      </c>
      <c r="CI126">
        <v>4.9871211935999998E-2</v>
      </c>
      <c r="CJ126" t="s">
        <v>30</v>
      </c>
      <c r="CK126">
        <v>25000</v>
      </c>
      <c r="CL126" t="s">
        <v>923</v>
      </c>
      <c r="CM126">
        <v>25000</v>
      </c>
      <c r="CN126" t="s">
        <v>783</v>
      </c>
      <c r="CO126" t="s">
        <v>2260</v>
      </c>
      <c r="CP126" t="s">
        <v>2261</v>
      </c>
      <c r="CQ126" t="s">
        <v>2262</v>
      </c>
      <c r="CR126">
        <v>6.9123699999999996E-2</v>
      </c>
      <c r="CX126" t="s">
        <v>782</v>
      </c>
      <c r="CY126">
        <v>324.577</v>
      </c>
      <c r="CZ126" t="s">
        <v>25</v>
      </c>
      <c r="DA126" t="s">
        <v>36</v>
      </c>
      <c r="DB126" t="s">
        <v>27</v>
      </c>
      <c r="DC126">
        <v>0.783636</v>
      </c>
      <c r="DD126" t="s">
        <v>28</v>
      </c>
      <c r="DE126">
        <v>501712</v>
      </c>
      <c r="DF126" t="s">
        <v>29</v>
      </c>
      <c r="DG126">
        <v>6.9761184192000003E-2</v>
      </c>
      <c r="DH126" t="s">
        <v>30</v>
      </c>
      <c r="DI126">
        <v>35000</v>
      </c>
      <c r="DJ126" t="s">
        <v>923</v>
      </c>
      <c r="DK126">
        <v>35000</v>
      </c>
      <c r="DL126" t="s">
        <v>783</v>
      </c>
      <c r="DM126" t="s">
        <v>2853</v>
      </c>
      <c r="DN126" t="s">
        <v>2854</v>
      </c>
      <c r="DO126" t="s">
        <v>2855</v>
      </c>
      <c r="DP126">
        <v>7.0337499999999997E-2</v>
      </c>
      <c r="DV126" t="s">
        <v>782</v>
      </c>
      <c r="DW126">
        <v>329.08800000000002</v>
      </c>
      <c r="DX126" t="s">
        <v>25</v>
      </c>
      <c r="DY126" t="s">
        <v>36</v>
      </c>
      <c r="DZ126" t="s">
        <v>27</v>
      </c>
      <c r="EA126">
        <v>0.77848799999999996</v>
      </c>
      <c r="EB126" t="s">
        <v>28</v>
      </c>
      <c r="EC126">
        <v>501400</v>
      </c>
      <c r="ED126" t="s">
        <v>29</v>
      </c>
      <c r="EE126">
        <v>8.9748656312000005E-2</v>
      </c>
      <c r="EF126" t="s">
        <v>30</v>
      </c>
      <c r="EG126">
        <v>45000</v>
      </c>
      <c r="EH126" t="s">
        <v>923</v>
      </c>
      <c r="EI126">
        <v>45000</v>
      </c>
      <c r="EJ126" t="s">
        <v>783</v>
      </c>
      <c r="EK126" t="s">
        <v>3441</v>
      </c>
      <c r="EL126" t="s">
        <v>3442</v>
      </c>
      <c r="EM126" t="s">
        <v>3443</v>
      </c>
      <c r="EN126">
        <v>7.5973299999999994E-2</v>
      </c>
      <c r="ET126" t="s">
        <v>782</v>
      </c>
      <c r="EU126">
        <v>330.26799999999997</v>
      </c>
      <c r="EV126" t="s">
        <v>25</v>
      </c>
      <c r="EW126" t="s">
        <v>36</v>
      </c>
      <c r="EX126" t="s">
        <v>27</v>
      </c>
      <c r="EY126">
        <v>0.77690400000000004</v>
      </c>
      <c r="EZ126" t="s">
        <v>28</v>
      </c>
      <c r="FA126">
        <v>501648</v>
      </c>
      <c r="FB126" t="s">
        <v>29</v>
      </c>
      <c r="FC126">
        <v>0.109638628568</v>
      </c>
      <c r="FD126" t="s">
        <v>30</v>
      </c>
      <c r="FE126">
        <v>55000</v>
      </c>
      <c r="FF126" t="s">
        <v>923</v>
      </c>
      <c r="FG126">
        <v>55000</v>
      </c>
      <c r="FH126" t="s">
        <v>783</v>
      </c>
      <c r="FI126" t="s">
        <v>4024</v>
      </c>
      <c r="FJ126" t="s">
        <v>4025</v>
      </c>
      <c r="FK126" t="s">
        <v>4026</v>
      </c>
      <c r="FL126">
        <v>7.4990799999999996E-2</v>
      </c>
      <c r="FR126" t="s">
        <v>782</v>
      </c>
      <c r="FS126">
        <v>383.86700000000002</v>
      </c>
      <c r="FT126" t="s">
        <v>25</v>
      </c>
      <c r="FU126" t="s">
        <v>36</v>
      </c>
      <c r="FV126" t="s">
        <v>27</v>
      </c>
      <c r="FW126">
        <v>0.73898299999999995</v>
      </c>
      <c r="FX126" t="s">
        <v>28</v>
      </c>
      <c r="FY126">
        <v>477036</v>
      </c>
      <c r="FZ126" t="s">
        <v>29</v>
      </c>
      <c r="GA126">
        <v>2.0962785759999999E-3</v>
      </c>
      <c r="GB126" t="s">
        <v>30</v>
      </c>
      <c r="GC126">
        <v>1000</v>
      </c>
      <c r="GD126" t="s">
        <v>923</v>
      </c>
      <c r="GE126">
        <v>1000</v>
      </c>
      <c r="GF126" t="s">
        <v>783</v>
      </c>
      <c r="GG126" t="s">
        <v>5206</v>
      </c>
      <c r="GH126" t="s">
        <v>5207</v>
      </c>
      <c r="GI126" t="s">
        <v>5208</v>
      </c>
      <c r="GJ126">
        <v>4.86281E-2</v>
      </c>
      <c r="GP126" t="s">
        <v>782</v>
      </c>
      <c r="GQ126">
        <v>339.98399999999998</v>
      </c>
      <c r="GR126" t="s">
        <v>25</v>
      </c>
      <c r="GS126" t="s">
        <v>36</v>
      </c>
      <c r="GT126" t="s">
        <v>27</v>
      </c>
      <c r="GU126">
        <v>0.76767799999999997</v>
      </c>
      <c r="GV126" t="s">
        <v>28</v>
      </c>
      <c r="GW126">
        <v>499095</v>
      </c>
      <c r="GX126" t="s">
        <v>29</v>
      </c>
      <c r="GY126">
        <v>2.0036251551999999E-2</v>
      </c>
      <c r="GZ126" t="s">
        <v>30</v>
      </c>
      <c r="HA126">
        <v>10000</v>
      </c>
      <c r="HB126" t="s">
        <v>923</v>
      </c>
      <c r="HC126">
        <v>10000</v>
      </c>
      <c r="HD126" t="s">
        <v>783</v>
      </c>
      <c r="HE126" t="s">
        <v>5408</v>
      </c>
      <c r="HF126" t="s">
        <v>5409</v>
      </c>
      <c r="HG126" t="s">
        <v>5410</v>
      </c>
      <c r="HH126">
        <v>7.3092099999999993E-2</v>
      </c>
      <c r="HN126" t="s">
        <v>782</v>
      </c>
      <c r="HO126">
        <v>328.54199999999997</v>
      </c>
      <c r="HP126" t="s">
        <v>25</v>
      </c>
      <c r="HQ126" t="s">
        <v>36</v>
      </c>
      <c r="HR126" t="s">
        <v>27</v>
      </c>
      <c r="HS126">
        <v>0.77910199999999996</v>
      </c>
      <c r="HT126" t="s">
        <v>28</v>
      </c>
      <c r="HU126">
        <v>501442</v>
      </c>
      <c r="HV126" t="s">
        <v>29</v>
      </c>
      <c r="HW126">
        <v>0.12962610068800001</v>
      </c>
      <c r="HX126" t="s">
        <v>30</v>
      </c>
      <c r="HY126">
        <v>65000</v>
      </c>
      <c r="HZ126" t="s">
        <v>923</v>
      </c>
      <c r="IA126">
        <v>65000</v>
      </c>
      <c r="IB126" t="s">
        <v>783</v>
      </c>
      <c r="IC126" t="s">
        <v>5993</v>
      </c>
      <c r="ID126" t="s">
        <v>5994</v>
      </c>
      <c r="IE126" t="s">
        <v>5995</v>
      </c>
      <c r="IF126">
        <v>7.1642200000000003E-2</v>
      </c>
    </row>
    <row r="127" spans="1:240">
      <c r="F127" t="s">
        <v>787</v>
      </c>
      <c r="G127">
        <v>612.94500000000005</v>
      </c>
      <c r="H127" t="s">
        <v>25</v>
      </c>
      <c r="I127" t="s">
        <v>757</v>
      </c>
      <c r="J127" t="s">
        <v>27</v>
      </c>
      <c r="K127">
        <v>0.81391000000000002</v>
      </c>
      <c r="L127" t="s">
        <v>28</v>
      </c>
      <c r="M127">
        <v>246278</v>
      </c>
      <c r="N127" t="s">
        <v>29</v>
      </c>
      <c r="O127">
        <v>1.2181345125E-2</v>
      </c>
      <c r="P127" t="s">
        <v>30</v>
      </c>
      <c r="Q127">
        <v>3000</v>
      </c>
      <c r="R127" t="s">
        <v>923</v>
      </c>
      <c r="S127">
        <v>3000</v>
      </c>
      <c r="T127" t="s">
        <v>788</v>
      </c>
      <c r="U127" t="s">
        <v>4609</v>
      </c>
      <c r="V127" t="s">
        <v>4610</v>
      </c>
      <c r="W127" t="s">
        <v>4611</v>
      </c>
      <c r="X127">
        <v>2.8351899999999999E-2</v>
      </c>
      <c r="AD127" t="s">
        <v>787</v>
      </c>
      <c r="AE127">
        <v>659.40899999999999</v>
      </c>
      <c r="AF127" t="s">
        <v>25</v>
      </c>
      <c r="AG127" t="s">
        <v>757</v>
      </c>
      <c r="AH127" t="s">
        <v>27</v>
      </c>
      <c r="AI127">
        <v>0.77460099999999998</v>
      </c>
      <c r="AJ127" t="s">
        <v>28</v>
      </c>
      <c r="AK127">
        <v>252749</v>
      </c>
      <c r="AL127" t="s">
        <v>29</v>
      </c>
      <c r="AM127">
        <v>1.9782473594999999E-2</v>
      </c>
      <c r="AN127" t="s">
        <v>30</v>
      </c>
      <c r="AO127">
        <v>5000</v>
      </c>
      <c r="AP127" t="s">
        <v>923</v>
      </c>
      <c r="AQ127">
        <v>5000</v>
      </c>
      <c r="AR127" t="s">
        <v>788</v>
      </c>
      <c r="AS127" t="s">
        <v>1080</v>
      </c>
      <c r="AT127" t="s">
        <v>1081</v>
      </c>
      <c r="AU127" t="s">
        <v>1082</v>
      </c>
      <c r="AV127">
        <v>6.0989300000000003E-2</v>
      </c>
      <c r="BB127" t="s">
        <v>787</v>
      </c>
      <c r="BC127">
        <v>682.23</v>
      </c>
      <c r="BD127" t="s">
        <v>25</v>
      </c>
      <c r="BE127" t="s">
        <v>757</v>
      </c>
      <c r="BF127" t="s">
        <v>27</v>
      </c>
      <c r="BG127">
        <v>0.76776100000000003</v>
      </c>
      <c r="BH127" t="s">
        <v>28</v>
      </c>
      <c r="BI127">
        <v>248666</v>
      </c>
      <c r="BJ127" t="s">
        <v>29</v>
      </c>
      <c r="BK127">
        <v>6.0321825434999997E-2</v>
      </c>
      <c r="BL127" t="s">
        <v>30</v>
      </c>
      <c r="BM127">
        <v>15000</v>
      </c>
      <c r="BN127" t="s">
        <v>923</v>
      </c>
      <c r="BO127">
        <v>15000</v>
      </c>
      <c r="BP127" t="s">
        <v>788</v>
      </c>
      <c r="BQ127" t="s">
        <v>1675</v>
      </c>
      <c r="BR127" t="s">
        <v>1676</v>
      </c>
      <c r="BS127" t="s">
        <v>1677</v>
      </c>
      <c r="BT127">
        <v>8.0815600000000001E-2</v>
      </c>
      <c r="BZ127" t="s">
        <v>787</v>
      </c>
      <c r="CA127">
        <v>654.42600000000004</v>
      </c>
      <c r="CB127" t="s">
        <v>25</v>
      </c>
      <c r="CC127" t="s">
        <v>757</v>
      </c>
      <c r="CD127" t="s">
        <v>27</v>
      </c>
      <c r="CE127">
        <v>0.78136399999999995</v>
      </c>
      <c r="CF127" t="s">
        <v>28</v>
      </c>
      <c r="CG127">
        <v>250284</v>
      </c>
      <c r="CH127" t="s">
        <v>29</v>
      </c>
      <c r="CI127">
        <v>9.9886673625000005E-2</v>
      </c>
      <c r="CJ127" t="s">
        <v>30</v>
      </c>
      <c r="CK127">
        <v>25000</v>
      </c>
      <c r="CL127" t="s">
        <v>923</v>
      </c>
      <c r="CM127">
        <v>25000</v>
      </c>
      <c r="CN127" t="s">
        <v>788</v>
      </c>
      <c r="CO127" t="s">
        <v>2257</v>
      </c>
      <c r="CP127" t="s">
        <v>2258</v>
      </c>
      <c r="CQ127" t="s">
        <v>2259</v>
      </c>
      <c r="CR127">
        <v>7.0134799999999997E-2</v>
      </c>
      <c r="CX127" t="s">
        <v>787</v>
      </c>
      <c r="CY127">
        <v>656.86300000000006</v>
      </c>
      <c r="CZ127" t="s">
        <v>25</v>
      </c>
      <c r="DA127" t="s">
        <v>757</v>
      </c>
      <c r="DB127" t="s">
        <v>27</v>
      </c>
      <c r="DC127">
        <v>0.780999</v>
      </c>
      <c r="DD127" t="s">
        <v>28</v>
      </c>
      <c r="DE127">
        <v>249588</v>
      </c>
      <c r="DF127" t="s">
        <v>29</v>
      </c>
      <c r="DG127">
        <v>0.14023112473499999</v>
      </c>
      <c r="DH127" t="s">
        <v>30</v>
      </c>
      <c r="DI127">
        <v>35000</v>
      </c>
      <c r="DJ127" t="s">
        <v>923</v>
      </c>
      <c r="DK127">
        <v>35000</v>
      </c>
      <c r="DL127" t="s">
        <v>788</v>
      </c>
      <c r="DM127" t="s">
        <v>2850</v>
      </c>
      <c r="DN127" t="s">
        <v>2851</v>
      </c>
      <c r="DO127" t="s">
        <v>2852</v>
      </c>
      <c r="DP127">
        <v>7.6952300000000001E-2</v>
      </c>
      <c r="DV127" t="s">
        <v>787</v>
      </c>
      <c r="DW127">
        <v>657.57399999999996</v>
      </c>
      <c r="DX127" t="s">
        <v>25</v>
      </c>
      <c r="DY127" t="s">
        <v>757</v>
      </c>
      <c r="DZ127" t="s">
        <v>27</v>
      </c>
      <c r="EA127">
        <v>0.78075799999999995</v>
      </c>
      <c r="EB127" t="s">
        <v>28</v>
      </c>
      <c r="EC127">
        <v>249472</v>
      </c>
      <c r="ED127" t="s">
        <v>29</v>
      </c>
      <c r="EE127">
        <v>0.180380675115</v>
      </c>
      <c r="EF127" t="s">
        <v>30</v>
      </c>
      <c r="EG127">
        <v>45000</v>
      </c>
      <c r="EH127" t="s">
        <v>923</v>
      </c>
      <c r="EI127">
        <v>45000</v>
      </c>
      <c r="EJ127" t="s">
        <v>788</v>
      </c>
      <c r="EK127" t="s">
        <v>3438</v>
      </c>
      <c r="EL127" t="s">
        <v>3439</v>
      </c>
      <c r="EM127" t="s">
        <v>3440</v>
      </c>
      <c r="EN127">
        <v>7.3835600000000001E-2</v>
      </c>
      <c r="ET127" t="s">
        <v>787</v>
      </c>
      <c r="EU127">
        <v>656.50900000000001</v>
      </c>
      <c r="EV127" t="s">
        <v>25</v>
      </c>
      <c r="EW127" t="s">
        <v>757</v>
      </c>
      <c r="EX127" t="s">
        <v>27</v>
      </c>
      <c r="EY127">
        <v>0.78012400000000004</v>
      </c>
      <c r="EZ127" t="s">
        <v>28</v>
      </c>
      <c r="FA127">
        <v>250284</v>
      </c>
      <c r="FB127" t="s">
        <v>29</v>
      </c>
      <c r="FC127">
        <v>0.219750622575</v>
      </c>
      <c r="FD127" t="s">
        <v>30</v>
      </c>
      <c r="FE127">
        <v>55000</v>
      </c>
      <c r="FF127" t="s">
        <v>923</v>
      </c>
      <c r="FG127">
        <v>55000</v>
      </c>
      <c r="FH127" t="s">
        <v>788</v>
      </c>
      <c r="FI127" t="s">
        <v>4021</v>
      </c>
      <c r="FJ127" t="s">
        <v>4022</v>
      </c>
      <c r="FK127" t="s">
        <v>4023</v>
      </c>
      <c r="FL127">
        <v>7.6270599999999994E-2</v>
      </c>
      <c r="FR127" t="s">
        <v>787</v>
      </c>
      <c r="FS127">
        <v>668.81299999999999</v>
      </c>
      <c r="FT127" t="s">
        <v>25</v>
      </c>
      <c r="FU127" t="s">
        <v>757</v>
      </c>
      <c r="FV127" t="s">
        <v>27</v>
      </c>
      <c r="FW127">
        <v>0.77291900000000002</v>
      </c>
      <c r="FX127" t="s">
        <v>28</v>
      </c>
      <c r="FY127">
        <v>250281</v>
      </c>
      <c r="FZ127" t="s">
        <v>29</v>
      </c>
      <c r="GA127">
        <v>3.9955144649999998E-3</v>
      </c>
      <c r="GB127" t="s">
        <v>30</v>
      </c>
      <c r="GC127">
        <v>1000</v>
      </c>
      <c r="GD127" t="s">
        <v>923</v>
      </c>
      <c r="GE127">
        <v>1000</v>
      </c>
      <c r="GF127" t="s">
        <v>788</v>
      </c>
      <c r="GG127" t="s">
        <v>5203</v>
      </c>
      <c r="GH127" t="s">
        <v>5204</v>
      </c>
      <c r="GI127" t="s">
        <v>5205</v>
      </c>
      <c r="GJ127">
        <v>5.4003900000000001E-2</v>
      </c>
      <c r="GP127" t="s">
        <v>787</v>
      </c>
      <c r="GQ127">
        <v>643.32299999999998</v>
      </c>
      <c r="GR127" t="s">
        <v>25</v>
      </c>
      <c r="GS127" t="s">
        <v>757</v>
      </c>
      <c r="GT127" t="s">
        <v>27</v>
      </c>
      <c r="GU127">
        <v>0.78903900000000005</v>
      </c>
      <c r="GV127" t="s">
        <v>28</v>
      </c>
      <c r="GW127">
        <v>249674</v>
      </c>
      <c r="GX127" t="s">
        <v>29</v>
      </c>
      <c r="GY127">
        <v>4.0052149515000003E-2</v>
      </c>
      <c r="GZ127" t="s">
        <v>30</v>
      </c>
      <c r="HA127">
        <v>10000</v>
      </c>
      <c r="HB127" t="s">
        <v>923</v>
      </c>
      <c r="HC127">
        <v>10000</v>
      </c>
      <c r="HD127" t="s">
        <v>788</v>
      </c>
      <c r="HE127" t="s">
        <v>5405</v>
      </c>
      <c r="HF127" t="s">
        <v>5406</v>
      </c>
      <c r="HG127" t="s">
        <v>5407</v>
      </c>
      <c r="HH127">
        <v>6.4424899999999993E-2</v>
      </c>
      <c r="HN127" t="s">
        <v>787</v>
      </c>
      <c r="HO127">
        <v>663.26099999999997</v>
      </c>
      <c r="HP127" t="s">
        <v>25</v>
      </c>
      <c r="HQ127" t="s">
        <v>757</v>
      </c>
      <c r="HR127" t="s">
        <v>27</v>
      </c>
      <c r="HS127">
        <v>0.776725</v>
      </c>
      <c r="HT127" t="s">
        <v>28</v>
      </c>
      <c r="HU127">
        <v>249909</v>
      </c>
      <c r="HV127" t="s">
        <v>29</v>
      </c>
      <c r="HW127">
        <v>0.26009507368500001</v>
      </c>
      <c r="HX127" t="s">
        <v>30</v>
      </c>
      <c r="HY127">
        <v>65000</v>
      </c>
      <c r="HZ127" t="s">
        <v>923</v>
      </c>
      <c r="IA127">
        <v>65000</v>
      </c>
      <c r="IB127" t="s">
        <v>788</v>
      </c>
      <c r="IC127" t="s">
        <v>5990</v>
      </c>
      <c r="ID127" t="s">
        <v>5991</v>
      </c>
      <c r="IE127" t="s">
        <v>5992</v>
      </c>
      <c r="IF127">
        <v>7.4519600000000005E-2</v>
      </c>
    </row>
    <row r="128" spans="1:240">
      <c r="F128" t="s">
        <v>787</v>
      </c>
      <c r="G128">
        <v>327.25200000000001</v>
      </c>
      <c r="H128" t="s">
        <v>25</v>
      </c>
      <c r="I128" t="s">
        <v>36</v>
      </c>
      <c r="J128" t="s">
        <v>27</v>
      </c>
      <c r="K128">
        <v>0.77513799999999999</v>
      </c>
      <c r="L128" t="s">
        <v>28</v>
      </c>
      <c r="M128">
        <v>508580</v>
      </c>
      <c r="N128" t="s">
        <v>29</v>
      </c>
      <c r="O128">
        <v>5.8987732720000002E-3</v>
      </c>
      <c r="P128" t="s">
        <v>30</v>
      </c>
      <c r="Q128">
        <v>3000</v>
      </c>
      <c r="R128" t="s">
        <v>923</v>
      </c>
      <c r="S128">
        <v>3000</v>
      </c>
      <c r="T128" t="s">
        <v>783</v>
      </c>
      <c r="U128" t="s">
        <v>4612</v>
      </c>
      <c r="V128" t="s">
        <v>4613</v>
      </c>
      <c r="W128" t="s">
        <v>4614</v>
      </c>
      <c r="X128">
        <v>5.9181600000000001E-2</v>
      </c>
      <c r="AD128" t="s">
        <v>787</v>
      </c>
      <c r="AE128">
        <v>330.57299999999998</v>
      </c>
      <c r="AF128" t="s">
        <v>25</v>
      </c>
      <c r="AG128" t="s">
        <v>36</v>
      </c>
      <c r="AH128" t="s">
        <v>27</v>
      </c>
      <c r="AI128">
        <v>0.77377899999999999</v>
      </c>
      <c r="AJ128" t="s">
        <v>28</v>
      </c>
      <c r="AK128">
        <v>505241</v>
      </c>
      <c r="AL128" t="s">
        <v>29</v>
      </c>
      <c r="AM128">
        <v>9.8962676959999992E-3</v>
      </c>
      <c r="AN128" t="s">
        <v>30</v>
      </c>
      <c r="AO128">
        <v>5000</v>
      </c>
      <c r="AP128" t="s">
        <v>923</v>
      </c>
      <c r="AQ128">
        <v>5000</v>
      </c>
      <c r="AR128" t="s">
        <v>783</v>
      </c>
      <c r="AS128" t="s">
        <v>1083</v>
      </c>
      <c r="AT128" t="s">
        <v>1084</v>
      </c>
      <c r="AU128" t="s">
        <v>1085</v>
      </c>
      <c r="AV128">
        <v>6.7051100000000002E-2</v>
      </c>
      <c r="BB128" t="s">
        <v>787</v>
      </c>
      <c r="BC128">
        <v>343.25099999999998</v>
      </c>
      <c r="BD128" t="s">
        <v>25</v>
      </c>
      <c r="BE128" t="s">
        <v>36</v>
      </c>
      <c r="BF128" t="s">
        <v>27</v>
      </c>
      <c r="BG128">
        <v>0.76308600000000004</v>
      </c>
      <c r="BH128" t="s">
        <v>28</v>
      </c>
      <c r="BI128">
        <v>500313</v>
      </c>
      <c r="BJ128" t="s">
        <v>29</v>
      </c>
      <c r="BK128">
        <v>2.9981237680000002E-2</v>
      </c>
      <c r="BL128" t="s">
        <v>30</v>
      </c>
      <c r="BM128">
        <v>15000</v>
      </c>
      <c r="BN128" t="s">
        <v>923</v>
      </c>
      <c r="BO128">
        <v>15000</v>
      </c>
      <c r="BP128" t="s">
        <v>783</v>
      </c>
      <c r="BQ128" t="s">
        <v>1678</v>
      </c>
      <c r="BR128" t="s">
        <v>1679</v>
      </c>
      <c r="BS128" t="s">
        <v>1680</v>
      </c>
      <c r="BT128">
        <v>8.5363099999999997E-2</v>
      </c>
      <c r="BZ128" t="s">
        <v>787</v>
      </c>
      <c r="CA128">
        <v>324.14800000000002</v>
      </c>
      <c r="CB128" t="s">
        <v>25</v>
      </c>
      <c r="CC128" t="s">
        <v>36</v>
      </c>
      <c r="CD128" t="s">
        <v>27</v>
      </c>
      <c r="CE128">
        <v>0.78448200000000001</v>
      </c>
      <c r="CF128" t="s">
        <v>28</v>
      </c>
      <c r="CG128">
        <v>501291</v>
      </c>
      <c r="CH128" t="s">
        <v>29</v>
      </c>
      <c r="CI128">
        <v>4.9871211935999998E-2</v>
      </c>
      <c r="CJ128" t="s">
        <v>30</v>
      </c>
      <c r="CK128">
        <v>25000</v>
      </c>
      <c r="CL128" t="s">
        <v>923</v>
      </c>
      <c r="CM128">
        <v>25000</v>
      </c>
      <c r="CN128" t="s">
        <v>783</v>
      </c>
      <c r="CO128" t="s">
        <v>2260</v>
      </c>
      <c r="CP128" t="s">
        <v>2261</v>
      </c>
      <c r="CQ128" t="s">
        <v>2262</v>
      </c>
      <c r="CR128">
        <v>6.9123699999999996E-2</v>
      </c>
      <c r="CX128" t="s">
        <v>787</v>
      </c>
      <c r="CY128">
        <v>324.577</v>
      </c>
      <c r="CZ128" t="s">
        <v>25</v>
      </c>
      <c r="DA128" t="s">
        <v>36</v>
      </c>
      <c r="DB128" t="s">
        <v>27</v>
      </c>
      <c r="DC128">
        <v>0.783636</v>
      </c>
      <c r="DD128" t="s">
        <v>28</v>
      </c>
      <c r="DE128">
        <v>501712</v>
      </c>
      <c r="DF128" t="s">
        <v>29</v>
      </c>
      <c r="DG128">
        <v>6.9761184192000003E-2</v>
      </c>
      <c r="DH128" t="s">
        <v>30</v>
      </c>
      <c r="DI128">
        <v>35000</v>
      </c>
      <c r="DJ128" t="s">
        <v>923</v>
      </c>
      <c r="DK128">
        <v>35000</v>
      </c>
      <c r="DL128" t="s">
        <v>783</v>
      </c>
      <c r="DM128" t="s">
        <v>2853</v>
      </c>
      <c r="DN128" t="s">
        <v>2854</v>
      </c>
      <c r="DO128" t="s">
        <v>2855</v>
      </c>
      <c r="DP128">
        <v>7.0337499999999997E-2</v>
      </c>
      <c r="DV128" t="s">
        <v>787</v>
      </c>
      <c r="DW128">
        <v>329.08800000000002</v>
      </c>
      <c r="DX128" t="s">
        <v>25</v>
      </c>
      <c r="DY128" t="s">
        <v>36</v>
      </c>
      <c r="DZ128" t="s">
        <v>27</v>
      </c>
      <c r="EA128">
        <v>0.77848799999999996</v>
      </c>
      <c r="EB128" t="s">
        <v>28</v>
      </c>
      <c r="EC128">
        <v>501400</v>
      </c>
      <c r="ED128" t="s">
        <v>29</v>
      </c>
      <c r="EE128">
        <v>8.9748656312000005E-2</v>
      </c>
      <c r="EF128" t="s">
        <v>30</v>
      </c>
      <c r="EG128">
        <v>45000</v>
      </c>
      <c r="EH128" t="s">
        <v>923</v>
      </c>
      <c r="EI128">
        <v>45000</v>
      </c>
      <c r="EJ128" t="s">
        <v>783</v>
      </c>
      <c r="EK128" t="s">
        <v>3441</v>
      </c>
      <c r="EL128" t="s">
        <v>3442</v>
      </c>
      <c r="EM128" t="s">
        <v>3443</v>
      </c>
      <c r="EN128">
        <v>7.5973299999999994E-2</v>
      </c>
      <c r="ET128" t="s">
        <v>787</v>
      </c>
      <c r="EU128">
        <v>330.26799999999997</v>
      </c>
      <c r="EV128" t="s">
        <v>25</v>
      </c>
      <c r="EW128" t="s">
        <v>36</v>
      </c>
      <c r="EX128" t="s">
        <v>27</v>
      </c>
      <c r="EY128">
        <v>0.77690400000000004</v>
      </c>
      <c r="EZ128" t="s">
        <v>28</v>
      </c>
      <c r="FA128">
        <v>501648</v>
      </c>
      <c r="FB128" t="s">
        <v>29</v>
      </c>
      <c r="FC128">
        <v>0.109638628568</v>
      </c>
      <c r="FD128" t="s">
        <v>30</v>
      </c>
      <c r="FE128">
        <v>55000</v>
      </c>
      <c r="FF128" t="s">
        <v>923</v>
      </c>
      <c r="FG128">
        <v>55000</v>
      </c>
      <c r="FH128" t="s">
        <v>783</v>
      </c>
      <c r="FI128" t="s">
        <v>4024</v>
      </c>
      <c r="FJ128" t="s">
        <v>4025</v>
      </c>
      <c r="FK128" t="s">
        <v>4026</v>
      </c>
      <c r="FL128">
        <v>7.4990799999999996E-2</v>
      </c>
      <c r="FR128" t="s">
        <v>787</v>
      </c>
      <c r="FS128">
        <v>383.86700000000002</v>
      </c>
      <c r="FT128" t="s">
        <v>25</v>
      </c>
      <c r="FU128" t="s">
        <v>36</v>
      </c>
      <c r="FV128" t="s">
        <v>27</v>
      </c>
      <c r="FW128">
        <v>0.73898299999999995</v>
      </c>
      <c r="FX128" t="s">
        <v>28</v>
      </c>
      <c r="FY128">
        <v>477036</v>
      </c>
      <c r="FZ128" t="s">
        <v>29</v>
      </c>
      <c r="GA128">
        <v>2.0962785759999999E-3</v>
      </c>
      <c r="GB128" t="s">
        <v>30</v>
      </c>
      <c r="GC128">
        <v>1000</v>
      </c>
      <c r="GD128" t="s">
        <v>923</v>
      </c>
      <c r="GE128">
        <v>1000</v>
      </c>
      <c r="GF128" t="s">
        <v>783</v>
      </c>
      <c r="GG128" t="s">
        <v>5206</v>
      </c>
      <c r="GH128" t="s">
        <v>5207</v>
      </c>
      <c r="GI128" t="s">
        <v>5208</v>
      </c>
      <c r="GJ128">
        <v>4.86281E-2</v>
      </c>
      <c r="GP128" t="s">
        <v>787</v>
      </c>
      <c r="GQ128">
        <v>339.98399999999998</v>
      </c>
      <c r="GR128" t="s">
        <v>25</v>
      </c>
      <c r="GS128" t="s">
        <v>36</v>
      </c>
      <c r="GT128" t="s">
        <v>27</v>
      </c>
      <c r="GU128">
        <v>0.76767799999999997</v>
      </c>
      <c r="GV128" t="s">
        <v>28</v>
      </c>
      <c r="GW128">
        <v>499095</v>
      </c>
      <c r="GX128" t="s">
        <v>29</v>
      </c>
      <c r="GY128">
        <v>2.0036251551999999E-2</v>
      </c>
      <c r="GZ128" t="s">
        <v>30</v>
      </c>
      <c r="HA128">
        <v>10000</v>
      </c>
      <c r="HB128" t="s">
        <v>923</v>
      </c>
      <c r="HC128">
        <v>10000</v>
      </c>
      <c r="HD128" t="s">
        <v>783</v>
      </c>
      <c r="HE128" t="s">
        <v>5408</v>
      </c>
      <c r="HF128" t="s">
        <v>5409</v>
      </c>
      <c r="HG128" t="s">
        <v>5410</v>
      </c>
      <c r="HH128">
        <v>7.3092099999999993E-2</v>
      </c>
      <c r="HN128" t="s">
        <v>787</v>
      </c>
      <c r="HO128">
        <v>328.54199999999997</v>
      </c>
      <c r="HP128" t="s">
        <v>25</v>
      </c>
      <c r="HQ128" t="s">
        <v>36</v>
      </c>
      <c r="HR128" t="s">
        <v>27</v>
      </c>
      <c r="HS128">
        <v>0.77910199999999996</v>
      </c>
      <c r="HT128" t="s">
        <v>28</v>
      </c>
      <c r="HU128">
        <v>501442</v>
      </c>
      <c r="HV128" t="s">
        <v>29</v>
      </c>
      <c r="HW128">
        <v>0.12962610068800001</v>
      </c>
      <c r="HX128" t="s">
        <v>30</v>
      </c>
      <c r="HY128">
        <v>65000</v>
      </c>
      <c r="HZ128" t="s">
        <v>923</v>
      </c>
      <c r="IA128">
        <v>65000</v>
      </c>
      <c r="IB128" t="s">
        <v>783</v>
      </c>
      <c r="IC128" t="s">
        <v>5993</v>
      </c>
      <c r="ID128" t="s">
        <v>5994</v>
      </c>
      <c r="IE128" t="s">
        <v>5995</v>
      </c>
      <c r="IF128">
        <v>7.1642200000000003E-2</v>
      </c>
    </row>
    <row r="129" spans="6:240">
      <c r="F129" t="s">
        <v>777</v>
      </c>
      <c r="G129">
        <v>652.90200000000004</v>
      </c>
      <c r="H129" t="s">
        <v>25</v>
      </c>
      <c r="I129" t="s">
        <v>757</v>
      </c>
      <c r="J129" t="s">
        <v>27</v>
      </c>
      <c r="K129">
        <v>0.782277</v>
      </c>
      <c r="L129" t="s">
        <v>28</v>
      </c>
      <c r="M129">
        <v>250283</v>
      </c>
      <c r="N129" t="s">
        <v>29</v>
      </c>
      <c r="O129">
        <v>1.1986444395E-2</v>
      </c>
      <c r="P129" t="s">
        <v>30</v>
      </c>
      <c r="Q129">
        <v>3000</v>
      </c>
      <c r="R129" t="s">
        <v>923</v>
      </c>
      <c r="S129">
        <v>3000</v>
      </c>
      <c r="T129" t="s">
        <v>778</v>
      </c>
      <c r="U129" t="s">
        <v>4615</v>
      </c>
      <c r="V129" t="s">
        <v>4616</v>
      </c>
      <c r="W129" t="s">
        <v>4617</v>
      </c>
      <c r="X129">
        <v>8.1628599999999996E-2</v>
      </c>
      <c r="AD129" t="s">
        <v>777</v>
      </c>
      <c r="AE129">
        <v>666.91700000000003</v>
      </c>
      <c r="AF129" t="s">
        <v>25</v>
      </c>
      <c r="AG129" t="s">
        <v>757</v>
      </c>
      <c r="AH129" t="s">
        <v>27</v>
      </c>
      <c r="AI129">
        <v>0.77401299999999995</v>
      </c>
      <c r="AJ129" t="s">
        <v>28</v>
      </c>
      <c r="AK129">
        <v>250283</v>
      </c>
      <c r="AL129" t="s">
        <v>29</v>
      </c>
      <c r="AM129">
        <v>1.9977374324999998E-2</v>
      </c>
      <c r="AN129" t="s">
        <v>30</v>
      </c>
      <c r="AO129">
        <v>5000</v>
      </c>
      <c r="AP129" t="s">
        <v>923</v>
      </c>
      <c r="AQ129">
        <v>5000</v>
      </c>
      <c r="AR129" t="s">
        <v>778</v>
      </c>
      <c r="AS129" t="s">
        <v>1086</v>
      </c>
      <c r="AT129" t="s">
        <v>1087</v>
      </c>
      <c r="AU129" t="s">
        <v>1088</v>
      </c>
      <c r="AV129">
        <v>6.6695099999999993E-2</v>
      </c>
      <c r="BB129" t="s">
        <v>777</v>
      </c>
      <c r="BC129">
        <v>697.91600000000005</v>
      </c>
      <c r="BD129" t="s">
        <v>25</v>
      </c>
      <c r="BE129" t="s">
        <v>757</v>
      </c>
      <c r="BF129" t="s">
        <v>27</v>
      </c>
      <c r="BG129">
        <v>0.75908500000000001</v>
      </c>
      <c r="BH129" t="s">
        <v>28</v>
      </c>
      <c r="BI129">
        <v>248666</v>
      </c>
      <c r="BJ129" t="s">
        <v>29</v>
      </c>
      <c r="BK129">
        <v>6.0321825434999997E-2</v>
      </c>
      <c r="BL129" t="s">
        <v>30</v>
      </c>
      <c r="BM129">
        <v>15000</v>
      </c>
      <c r="BN129" t="s">
        <v>923</v>
      </c>
      <c r="BO129">
        <v>15000</v>
      </c>
      <c r="BP129" t="s">
        <v>778</v>
      </c>
      <c r="BQ129" t="s">
        <v>1681</v>
      </c>
      <c r="BR129" t="s">
        <v>1682</v>
      </c>
      <c r="BS129" t="s">
        <v>1683</v>
      </c>
      <c r="BT129">
        <v>8.11973E-2</v>
      </c>
      <c r="BZ129" t="s">
        <v>777</v>
      </c>
      <c r="CA129">
        <v>667.94299999999998</v>
      </c>
      <c r="CB129" t="s">
        <v>25</v>
      </c>
      <c r="CC129" t="s">
        <v>757</v>
      </c>
      <c r="CD129" t="s">
        <v>27</v>
      </c>
      <c r="CE129">
        <v>0.77039400000000002</v>
      </c>
      <c r="CF129" t="s">
        <v>28</v>
      </c>
      <c r="CG129">
        <v>252252</v>
      </c>
      <c r="CH129" t="s">
        <v>29</v>
      </c>
      <c r="CI129">
        <v>9.9107070704999994E-2</v>
      </c>
      <c r="CJ129" t="s">
        <v>30</v>
      </c>
      <c r="CK129">
        <v>25000</v>
      </c>
      <c r="CL129" t="s">
        <v>923</v>
      </c>
      <c r="CM129">
        <v>25000</v>
      </c>
      <c r="CN129" t="s">
        <v>778</v>
      </c>
      <c r="CO129" t="s">
        <v>2263</v>
      </c>
      <c r="CP129" t="s">
        <v>2264</v>
      </c>
      <c r="CQ129" t="s">
        <v>2265</v>
      </c>
      <c r="CR129">
        <v>8.71667E-2</v>
      </c>
      <c r="CX129" t="s">
        <v>777</v>
      </c>
      <c r="CY129">
        <v>677.26700000000005</v>
      </c>
      <c r="CZ129" t="s">
        <v>25</v>
      </c>
      <c r="DA129" t="s">
        <v>757</v>
      </c>
      <c r="DB129" t="s">
        <v>27</v>
      </c>
      <c r="DC129">
        <v>0.76754</v>
      </c>
      <c r="DD129" t="s">
        <v>28</v>
      </c>
      <c r="DE129">
        <v>250633</v>
      </c>
      <c r="DF129" t="s">
        <v>29</v>
      </c>
      <c r="DG129">
        <v>0.13964642254500001</v>
      </c>
      <c r="DH129" t="s">
        <v>30</v>
      </c>
      <c r="DI129">
        <v>35000</v>
      </c>
      <c r="DJ129" t="s">
        <v>923</v>
      </c>
      <c r="DK129">
        <v>35000</v>
      </c>
      <c r="DL129" t="s">
        <v>778</v>
      </c>
      <c r="DM129" t="s">
        <v>2856</v>
      </c>
      <c r="DN129" t="s">
        <v>2857</v>
      </c>
      <c r="DO129" t="s">
        <v>2858</v>
      </c>
      <c r="DP129">
        <v>8.6874099999999996E-2</v>
      </c>
      <c r="DV129" t="s">
        <v>777</v>
      </c>
      <c r="DW129">
        <v>676.75699999999995</v>
      </c>
      <c r="DX129" t="s">
        <v>25</v>
      </c>
      <c r="DY129" t="s">
        <v>757</v>
      </c>
      <c r="DZ129" t="s">
        <v>27</v>
      </c>
      <c r="EA129">
        <v>0.76836499999999996</v>
      </c>
      <c r="EB129" t="s">
        <v>28</v>
      </c>
      <c r="EC129">
        <v>250284</v>
      </c>
      <c r="ED129" t="s">
        <v>29</v>
      </c>
      <c r="EE129">
        <v>0.17979597292499999</v>
      </c>
      <c r="EF129" t="s">
        <v>30</v>
      </c>
      <c r="EG129">
        <v>45000</v>
      </c>
      <c r="EH129" t="s">
        <v>923</v>
      </c>
      <c r="EI129">
        <v>45000</v>
      </c>
      <c r="EJ129" t="s">
        <v>778</v>
      </c>
      <c r="EK129" t="s">
        <v>3444</v>
      </c>
      <c r="EL129" t="s">
        <v>3445</v>
      </c>
      <c r="EM129" t="s">
        <v>3446</v>
      </c>
      <c r="EN129">
        <v>8.2930400000000001E-2</v>
      </c>
      <c r="ET129" t="s">
        <v>777</v>
      </c>
      <c r="EU129">
        <v>682.87099999999998</v>
      </c>
      <c r="EV129" t="s">
        <v>25</v>
      </c>
      <c r="EW129" t="s">
        <v>757</v>
      </c>
      <c r="EX129" t="s">
        <v>27</v>
      </c>
      <c r="EY129">
        <v>0.76525600000000005</v>
      </c>
      <c r="EZ129" t="s">
        <v>28</v>
      </c>
      <c r="FA129">
        <v>250062</v>
      </c>
      <c r="FB129" t="s">
        <v>29</v>
      </c>
      <c r="FC129">
        <v>0.219945523305</v>
      </c>
      <c r="FD129" t="s">
        <v>30</v>
      </c>
      <c r="FE129">
        <v>55000</v>
      </c>
      <c r="FF129" t="s">
        <v>923</v>
      </c>
      <c r="FG129">
        <v>55000</v>
      </c>
      <c r="FH129" t="s">
        <v>778</v>
      </c>
      <c r="FI129" t="s">
        <v>4027</v>
      </c>
      <c r="FJ129" t="s">
        <v>4028</v>
      </c>
      <c r="FK129" t="s">
        <v>4029</v>
      </c>
      <c r="FL129">
        <v>8.2680500000000004E-2</v>
      </c>
      <c r="FR129" t="s">
        <v>777</v>
      </c>
      <c r="FS129">
        <v>747.70699999999999</v>
      </c>
      <c r="FT129" t="s">
        <v>25</v>
      </c>
      <c r="FU129" t="s">
        <v>757</v>
      </c>
      <c r="FV129" t="s">
        <v>27</v>
      </c>
      <c r="FW129">
        <v>0.73100500000000002</v>
      </c>
      <c r="FX129" t="s">
        <v>28</v>
      </c>
      <c r="FY129">
        <v>250281</v>
      </c>
      <c r="FZ129" t="s">
        <v>29</v>
      </c>
      <c r="GA129">
        <v>3.9955144649999998E-3</v>
      </c>
      <c r="GB129" t="s">
        <v>30</v>
      </c>
      <c r="GC129">
        <v>1000</v>
      </c>
      <c r="GD129" t="s">
        <v>923</v>
      </c>
      <c r="GE129">
        <v>1000</v>
      </c>
      <c r="GF129" t="s">
        <v>778</v>
      </c>
      <c r="GG129" t="s">
        <v>5209</v>
      </c>
      <c r="GH129" t="s">
        <v>5210</v>
      </c>
      <c r="GI129" t="s">
        <v>5211</v>
      </c>
      <c r="GJ129">
        <v>0.12740199999999999</v>
      </c>
      <c r="GP129" t="s">
        <v>777</v>
      </c>
      <c r="GQ129">
        <v>685.21100000000001</v>
      </c>
      <c r="GR129" t="s">
        <v>25</v>
      </c>
      <c r="GS129" t="s">
        <v>757</v>
      </c>
      <c r="GT129" t="s">
        <v>27</v>
      </c>
      <c r="GU129">
        <v>0.76454100000000003</v>
      </c>
      <c r="GV129" t="s">
        <v>28</v>
      </c>
      <c r="GW129">
        <v>249674</v>
      </c>
      <c r="GX129" t="s">
        <v>29</v>
      </c>
      <c r="GY129">
        <v>4.0052149515000003E-2</v>
      </c>
      <c r="GZ129" t="s">
        <v>30</v>
      </c>
      <c r="HA129">
        <v>10000</v>
      </c>
      <c r="HB129" t="s">
        <v>923</v>
      </c>
      <c r="HC129">
        <v>10000</v>
      </c>
      <c r="HD129" t="s">
        <v>778</v>
      </c>
      <c r="HE129" t="s">
        <v>5411</v>
      </c>
      <c r="HF129" t="s">
        <v>5412</v>
      </c>
      <c r="HG129" t="s">
        <v>5413</v>
      </c>
      <c r="HH129">
        <v>6.64965E-2</v>
      </c>
      <c r="HN129" t="s">
        <v>777</v>
      </c>
      <c r="HO129">
        <v>670.32500000000005</v>
      </c>
      <c r="HP129" t="s">
        <v>25</v>
      </c>
      <c r="HQ129" t="s">
        <v>757</v>
      </c>
      <c r="HR129" t="s">
        <v>27</v>
      </c>
      <c r="HS129">
        <v>0.77146300000000001</v>
      </c>
      <c r="HT129" t="s">
        <v>28</v>
      </c>
      <c r="HU129">
        <v>250660</v>
      </c>
      <c r="HV129" t="s">
        <v>29</v>
      </c>
      <c r="HW129">
        <v>0.259315470765</v>
      </c>
      <c r="HX129" t="s">
        <v>30</v>
      </c>
      <c r="HY129">
        <v>65000</v>
      </c>
      <c r="HZ129" t="s">
        <v>923</v>
      </c>
      <c r="IA129">
        <v>65000</v>
      </c>
      <c r="IB129" t="s">
        <v>778</v>
      </c>
      <c r="IC129" t="s">
        <v>5996</v>
      </c>
      <c r="ID129" t="s">
        <v>5997</v>
      </c>
      <c r="IE129" t="s">
        <v>5998</v>
      </c>
      <c r="IF129">
        <v>7.6281399999999999E-2</v>
      </c>
    </row>
    <row r="130" spans="6:240">
      <c r="F130" t="s">
        <v>782</v>
      </c>
      <c r="G130">
        <v>362.291</v>
      </c>
      <c r="H130" t="s">
        <v>25</v>
      </c>
      <c r="I130" t="s">
        <v>36</v>
      </c>
      <c r="J130" t="s">
        <v>27</v>
      </c>
      <c r="K130">
        <v>0.74877800000000005</v>
      </c>
      <c r="L130" t="s">
        <v>28</v>
      </c>
      <c r="M130">
        <v>492307</v>
      </c>
      <c r="N130" t="s">
        <v>29</v>
      </c>
      <c r="O130">
        <v>6.0937600000000001E-3</v>
      </c>
      <c r="P130" t="s">
        <v>30</v>
      </c>
      <c r="Q130">
        <v>3000</v>
      </c>
      <c r="R130" t="s">
        <v>923</v>
      </c>
      <c r="S130">
        <v>3000</v>
      </c>
      <c r="T130" t="s">
        <v>783</v>
      </c>
      <c r="U130" t="s">
        <v>4618</v>
      </c>
      <c r="V130" t="s">
        <v>4619</v>
      </c>
      <c r="W130" t="s">
        <v>4620</v>
      </c>
      <c r="X130">
        <v>8.8829000000000005E-2</v>
      </c>
      <c r="AD130" t="s">
        <v>782</v>
      </c>
      <c r="AE130">
        <v>349.54199999999997</v>
      </c>
      <c r="AF130" t="s">
        <v>25</v>
      </c>
      <c r="AG130" t="s">
        <v>36</v>
      </c>
      <c r="AH130" t="s">
        <v>27</v>
      </c>
      <c r="AI130">
        <v>0.75986699999999996</v>
      </c>
      <c r="AJ130" t="s">
        <v>28</v>
      </c>
      <c r="AK130">
        <v>495479</v>
      </c>
      <c r="AL130" t="s">
        <v>29</v>
      </c>
      <c r="AM130">
        <v>1.0091254423999999E-2</v>
      </c>
      <c r="AN130" t="s">
        <v>30</v>
      </c>
      <c r="AO130">
        <v>5000</v>
      </c>
      <c r="AP130" t="s">
        <v>923</v>
      </c>
      <c r="AQ130">
        <v>5000</v>
      </c>
      <c r="AR130" t="s">
        <v>783</v>
      </c>
      <c r="AS130" t="s">
        <v>1089</v>
      </c>
      <c r="AT130" t="s">
        <v>1090</v>
      </c>
      <c r="AU130" t="s">
        <v>1091</v>
      </c>
      <c r="AV130">
        <v>9.9287600000000004E-2</v>
      </c>
      <c r="BB130" t="s">
        <v>782</v>
      </c>
      <c r="BC130">
        <v>334.584</v>
      </c>
      <c r="BD130" t="s">
        <v>25</v>
      </c>
      <c r="BE130" t="s">
        <v>36</v>
      </c>
      <c r="BF130" t="s">
        <v>27</v>
      </c>
      <c r="BG130">
        <v>0.76912700000000001</v>
      </c>
      <c r="BH130" t="s">
        <v>28</v>
      </c>
      <c r="BI130">
        <v>505242</v>
      </c>
      <c r="BJ130" t="s">
        <v>29</v>
      </c>
      <c r="BK130">
        <v>2.9688727088000001E-2</v>
      </c>
      <c r="BL130" t="s">
        <v>30</v>
      </c>
      <c r="BM130">
        <v>15000</v>
      </c>
      <c r="BN130" t="s">
        <v>923</v>
      </c>
      <c r="BO130">
        <v>15000</v>
      </c>
      <c r="BP130" t="s">
        <v>783</v>
      </c>
      <c r="BQ130" t="s">
        <v>1684</v>
      </c>
      <c r="BR130" t="s">
        <v>1685</v>
      </c>
      <c r="BS130" t="s">
        <v>1686</v>
      </c>
      <c r="BT130">
        <v>8.7274699999999997E-2</v>
      </c>
      <c r="BZ130" t="s">
        <v>782</v>
      </c>
      <c r="CA130">
        <v>334.43</v>
      </c>
      <c r="CB130" t="s">
        <v>25</v>
      </c>
      <c r="CC130" t="s">
        <v>36</v>
      </c>
      <c r="CD130" t="s">
        <v>27</v>
      </c>
      <c r="CE130">
        <v>0.77232900000000004</v>
      </c>
      <c r="CF130" t="s">
        <v>28</v>
      </c>
      <c r="CG130">
        <v>501291</v>
      </c>
      <c r="CH130" t="s">
        <v>29</v>
      </c>
      <c r="CI130">
        <v>4.9871198935999998E-2</v>
      </c>
      <c r="CJ130" t="s">
        <v>30</v>
      </c>
      <c r="CK130">
        <v>25000</v>
      </c>
      <c r="CL130" t="s">
        <v>923</v>
      </c>
      <c r="CM130">
        <v>25000</v>
      </c>
      <c r="CN130" t="s">
        <v>783</v>
      </c>
      <c r="CO130" t="s">
        <v>2266</v>
      </c>
      <c r="CP130" t="s">
        <v>2267</v>
      </c>
      <c r="CQ130" t="s">
        <v>2268</v>
      </c>
      <c r="CR130">
        <v>7.8501199999999993E-2</v>
      </c>
      <c r="CX130" t="s">
        <v>782</v>
      </c>
      <c r="CY130">
        <v>335.49099999999999</v>
      </c>
      <c r="CZ130" t="s">
        <v>25</v>
      </c>
      <c r="DA130" t="s">
        <v>36</v>
      </c>
      <c r="DB130" t="s">
        <v>27</v>
      </c>
      <c r="DC130">
        <v>0.77132199999999995</v>
      </c>
      <c r="DD130" t="s">
        <v>28</v>
      </c>
      <c r="DE130">
        <v>501012</v>
      </c>
      <c r="DF130" t="s">
        <v>29</v>
      </c>
      <c r="DG130">
        <v>6.9858671055999993E-2</v>
      </c>
      <c r="DH130" t="s">
        <v>30</v>
      </c>
      <c r="DI130">
        <v>35000</v>
      </c>
      <c r="DJ130" t="s">
        <v>923</v>
      </c>
      <c r="DK130">
        <v>35000</v>
      </c>
      <c r="DL130" t="s">
        <v>783</v>
      </c>
      <c r="DM130" t="s">
        <v>2859</v>
      </c>
      <c r="DN130" t="s">
        <v>2860</v>
      </c>
      <c r="DO130" t="s">
        <v>2861</v>
      </c>
      <c r="DP130">
        <v>8.1267099999999995E-2</v>
      </c>
      <c r="DV130" t="s">
        <v>782</v>
      </c>
      <c r="DW130">
        <v>334.18700000000001</v>
      </c>
      <c r="DX130" t="s">
        <v>25</v>
      </c>
      <c r="DY130" t="s">
        <v>36</v>
      </c>
      <c r="DZ130" t="s">
        <v>27</v>
      </c>
      <c r="EA130">
        <v>0.77210599999999996</v>
      </c>
      <c r="EB130" t="s">
        <v>28</v>
      </c>
      <c r="EC130">
        <v>501946</v>
      </c>
      <c r="ED130" t="s">
        <v>29</v>
      </c>
      <c r="EE130">
        <v>8.9651143448000001E-2</v>
      </c>
      <c r="EF130" t="s">
        <v>30</v>
      </c>
      <c r="EG130">
        <v>45000</v>
      </c>
      <c r="EH130" t="s">
        <v>923</v>
      </c>
      <c r="EI130">
        <v>45000</v>
      </c>
      <c r="EJ130" t="s">
        <v>783</v>
      </c>
      <c r="EK130" t="s">
        <v>3447</v>
      </c>
      <c r="EL130" t="s">
        <v>3448</v>
      </c>
      <c r="EM130" t="s">
        <v>3449</v>
      </c>
      <c r="EN130">
        <v>7.9487299999999997E-2</v>
      </c>
      <c r="ET130" t="s">
        <v>782</v>
      </c>
      <c r="EU130">
        <v>332.75700000000001</v>
      </c>
      <c r="EV130" t="s">
        <v>25</v>
      </c>
      <c r="EW130" t="s">
        <v>36</v>
      </c>
      <c r="EX130" t="s">
        <v>27</v>
      </c>
      <c r="EY130">
        <v>0.77536799999999995</v>
      </c>
      <c r="EZ130" t="s">
        <v>28</v>
      </c>
      <c r="FA130">
        <v>499870</v>
      </c>
      <c r="FB130" t="s">
        <v>29</v>
      </c>
      <c r="FC130">
        <v>0.11002861502400001</v>
      </c>
      <c r="FD130" t="s">
        <v>30</v>
      </c>
      <c r="FE130">
        <v>55000</v>
      </c>
      <c r="FF130" t="s">
        <v>923</v>
      </c>
      <c r="FG130">
        <v>55000</v>
      </c>
      <c r="FH130" t="s">
        <v>783</v>
      </c>
      <c r="FI130" t="s">
        <v>4030</v>
      </c>
      <c r="FJ130" t="s">
        <v>4031</v>
      </c>
      <c r="FK130" t="s">
        <v>4032</v>
      </c>
      <c r="FL130">
        <v>7.8159599999999996E-2</v>
      </c>
      <c r="FR130" t="s">
        <v>782</v>
      </c>
      <c r="FS130">
        <v>334.226</v>
      </c>
      <c r="FT130" t="s">
        <v>25</v>
      </c>
      <c r="FU130" t="s">
        <v>36</v>
      </c>
      <c r="FV130" t="s">
        <v>27</v>
      </c>
      <c r="FW130">
        <v>0.77332299999999998</v>
      </c>
      <c r="FX130" t="s">
        <v>28</v>
      </c>
      <c r="FY130">
        <v>500309</v>
      </c>
      <c r="FZ130" t="s">
        <v>29</v>
      </c>
      <c r="GA130">
        <v>1.9987657120000002E-3</v>
      </c>
      <c r="GB130" t="s">
        <v>30</v>
      </c>
      <c r="GC130">
        <v>1000</v>
      </c>
      <c r="GD130" t="s">
        <v>923</v>
      </c>
      <c r="GE130">
        <v>1000</v>
      </c>
      <c r="GF130" t="s">
        <v>783</v>
      </c>
      <c r="GG130" t="s">
        <v>5212</v>
      </c>
      <c r="GH130" t="s">
        <v>5213</v>
      </c>
      <c r="GI130" t="s">
        <v>5214</v>
      </c>
      <c r="GJ130">
        <v>8.2533200000000001E-2</v>
      </c>
      <c r="GP130" t="s">
        <v>782</v>
      </c>
      <c r="GQ130">
        <v>339.98599999999999</v>
      </c>
      <c r="GR130" t="s">
        <v>25</v>
      </c>
      <c r="GS130" t="s">
        <v>36</v>
      </c>
      <c r="GT130" t="s">
        <v>27</v>
      </c>
      <c r="GU130">
        <v>0.76016799999999995</v>
      </c>
      <c r="GV130" t="s">
        <v>28</v>
      </c>
      <c r="GW130">
        <v>509003</v>
      </c>
      <c r="GX130" t="s">
        <v>29</v>
      </c>
      <c r="GY130">
        <v>1.9646241096000001E-2</v>
      </c>
      <c r="GZ130" t="s">
        <v>30</v>
      </c>
      <c r="HA130">
        <v>10000</v>
      </c>
      <c r="HB130" t="s">
        <v>923</v>
      </c>
      <c r="HC130">
        <v>10000</v>
      </c>
      <c r="HD130" t="s">
        <v>783</v>
      </c>
      <c r="HE130" t="s">
        <v>5414</v>
      </c>
      <c r="HF130" t="s">
        <v>5415</v>
      </c>
      <c r="HG130" t="s">
        <v>5416</v>
      </c>
      <c r="HH130">
        <v>9.2799599999999996E-2</v>
      </c>
      <c r="HN130" t="s">
        <v>782</v>
      </c>
      <c r="HO130">
        <v>330.19600000000003</v>
      </c>
      <c r="HP130" t="s">
        <v>25</v>
      </c>
      <c r="HQ130" t="s">
        <v>36</v>
      </c>
      <c r="HR130" t="s">
        <v>27</v>
      </c>
      <c r="HS130">
        <v>0.77802400000000005</v>
      </c>
      <c r="HT130" t="s">
        <v>28</v>
      </c>
      <c r="HU130">
        <v>500313</v>
      </c>
      <c r="HV130" t="s">
        <v>29</v>
      </c>
      <c r="HW130">
        <v>0.12991858728</v>
      </c>
      <c r="HX130" t="s">
        <v>30</v>
      </c>
      <c r="HY130">
        <v>65000</v>
      </c>
      <c r="HZ130" t="s">
        <v>923</v>
      </c>
      <c r="IA130">
        <v>65000</v>
      </c>
      <c r="IB130" t="s">
        <v>783</v>
      </c>
      <c r="IC130" t="s">
        <v>5999</v>
      </c>
      <c r="ID130" t="s">
        <v>6000</v>
      </c>
      <c r="IE130" t="s">
        <v>6001</v>
      </c>
      <c r="IF130">
        <v>7.6695700000000006E-2</v>
      </c>
    </row>
    <row r="131" spans="6:240">
      <c r="F131" t="s">
        <v>787</v>
      </c>
      <c r="G131">
        <v>652.90200000000004</v>
      </c>
      <c r="H131" t="s">
        <v>25</v>
      </c>
      <c r="I131" t="s">
        <v>757</v>
      </c>
      <c r="J131" t="s">
        <v>27</v>
      </c>
      <c r="K131">
        <v>0.782277</v>
      </c>
      <c r="L131" t="s">
        <v>28</v>
      </c>
      <c r="M131">
        <v>250283</v>
      </c>
      <c r="N131" t="s">
        <v>29</v>
      </c>
      <c r="O131">
        <v>1.1986444395E-2</v>
      </c>
      <c r="P131" t="s">
        <v>30</v>
      </c>
      <c r="Q131">
        <v>3000</v>
      </c>
      <c r="R131" t="s">
        <v>923</v>
      </c>
      <c r="S131">
        <v>3000</v>
      </c>
      <c r="T131" t="s">
        <v>788</v>
      </c>
      <c r="U131" t="s">
        <v>4615</v>
      </c>
      <c r="V131" t="s">
        <v>4616</v>
      </c>
      <c r="W131" t="s">
        <v>4617</v>
      </c>
      <c r="X131">
        <v>8.1628599999999996E-2</v>
      </c>
      <c r="AD131" t="s">
        <v>787</v>
      </c>
      <c r="AE131">
        <v>666.91700000000003</v>
      </c>
      <c r="AF131" t="s">
        <v>25</v>
      </c>
      <c r="AG131" t="s">
        <v>757</v>
      </c>
      <c r="AH131" t="s">
        <v>27</v>
      </c>
      <c r="AI131">
        <v>0.77401299999999995</v>
      </c>
      <c r="AJ131" t="s">
        <v>28</v>
      </c>
      <c r="AK131">
        <v>250283</v>
      </c>
      <c r="AL131" t="s">
        <v>29</v>
      </c>
      <c r="AM131">
        <v>1.9977374324999998E-2</v>
      </c>
      <c r="AN131" t="s">
        <v>30</v>
      </c>
      <c r="AO131">
        <v>5000</v>
      </c>
      <c r="AP131" t="s">
        <v>923</v>
      </c>
      <c r="AQ131">
        <v>5000</v>
      </c>
      <c r="AR131" t="s">
        <v>788</v>
      </c>
      <c r="AS131" t="s">
        <v>1086</v>
      </c>
      <c r="AT131" t="s">
        <v>1087</v>
      </c>
      <c r="AU131" t="s">
        <v>1088</v>
      </c>
      <c r="AV131">
        <v>6.6695099999999993E-2</v>
      </c>
      <c r="BB131" t="s">
        <v>787</v>
      </c>
      <c r="BC131">
        <v>697.91600000000005</v>
      </c>
      <c r="BD131" t="s">
        <v>25</v>
      </c>
      <c r="BE131" t="s">
        <v>757</v>
      </c>
      <c r="BF131" t="s">
        <v>27</v>
      </c>
      <c r="BG131">
        <v>0.75908500000000001</v>
      </c>
      <c r="BH131" t="s">
        <v>28</v>
      </c>
      <c r="BI131">
        <v>248666</v>
      </c>
      <c r="BJ131" t="s">
        <v>29</v>
      </c>
      <c r="BK131">
        <v>6.0321825434999997E-2</v>
      </c>
      <c r="BL131" t="s">
        <v>30</v>
      </c>
      <c r="BM131">
        <v>15000</v>
      </c>
      <c r="BN131" t="s">
        <v>923</v>
      </c>
      <c r="BO131">
        <v>15000</v>
      </c>
      <c r="BP131" t="s">
        <v>788</v>
      </c>
      <c r="BQ131" t="s">
        <v>1681</v>
      </c>
      <c r="BR131" t="s">
        <v>1682</v>
      </c>
      <c r="BS131" t="s">
        <v>1683</v>
      </c>
      <c r="BT131">
        <v>8.11973E-2</v>
      </c>
      <c r="BZ131" t="s">
        <v>787</v>
      </c>
      <c r="CA131">
        <v>667.94299999999998</v>
      </c>
      <c r="CB131" t="s">
        <v>25</v>
      </c>
      <c r="CC131" t="s">
        <v>757</v>
      </c>
      <c r="CD131" t="s">
        <v>27</v>
      </c>
      <c r="CE131">
        <v>0.77039400000000002</v>
      </c>
      <c r="CF131" t="s">
        <v>28</v>
      </c>
      <c r="CG131">
        <v>252252</v>
      </c>
      <c r="CH131" t="s">
        <v>29</v>
      </c>
      <c r="CI131">
        <v>9.9107070704999994E-2</v>
      </c>
      <c r="CJ131" t="s">
        <v>30</v>
      </c>
      <c r="CK131">
        <v>25000</v>
      </c>
      <c r="CL131" t="s">
        <v>923</v>
      </c>
      <c r="CM131">
        <v>25000</v>
      </c>
      <c r="CN131" t="s">
        <v>788</v>
      </c>
      <c r="CO131" t="s">
        <v>2263</v>
      </c>
      <c r="CP131" t="s">
        <v>2264</v>
      </c>
      <c r="CQ131" t="s">
        <v>2265</v>
      </c>
      <c r="CR131">
        <v>8.71667E-2</v>
      </c>
      <c r="CX131" t="s">
        <v>787</v>
      </c>
      <c r="CY131">
        <v>677.26700000000005</v>
      </c>
      <c r="CZ131" t="s">
        <v>25</v>
      </c>
      <c r="DA131" t="s">
        <v>757</v>
      </c>
      <c r="DB131" t="s">
        <v>27</v>
      </c>
      <c r="DC131">
        <v>0.76754</v>
      </c>
      <c r="DD131" t="s">
        <v>28</v>
      </c>
      <c r="DE131">
        <v>250633</v>
      </c>
      <c r="DF131" t="s">
        <v>29</v>
      </c>
      <c r="DG131">
        <v>0.13964642254500001</v>
      </c>
      <c r="DH131" t="s">
        <v>30</v>
      </c>
      <c r="DI131">
        <v>35000</v>
      </c>
      <c r="DJ131" t="s">
        <v>923</v>
      </c>
      <c r="DK131">
        <v>35000</v>
      </c>
      <c r="DL131" t="s">
        <v>788</v>
      </c>
      <c r="DM131" t="s">
        <v>2856</v>
      </c>
      <c r="DN131" t="s">
        <v>2857</v>
      </c>
      <c r="DO131" t="s">
        <v>2858</v>
      </c>
      <c r="DP131">
        <v>8.6874099999999996E-2</v>
      </c>
      <c r="DV131" t="s">
        <v>787</v>
      </c>
      <c r="DW131">
        <v>676.75699999999995</v>
      </c>
      <c r="DX131" t="s">
        <v>25</v>
      </c>
      <c r="DY131" t="s">
        <v>757</v>
      </c>
      <c r="DZ131" t="s">
        <v>27</v>
      </c>
      <c r="EA131">
        <v>0.76836499999999996</v>
      </c>
      <c r="EB131" t="s">
        <v>28</v>
      </c>
      <c r="EC131">
        <v>250284</v>
      </c>
      <c r="ED131" t="s">
        <v>29</v>
      </c>
      <c r="EE131">
        <v>0.17979597292499999</v>
      </c>
      <c r="EF131" t="s">
        <v>30</v>
      </c>
      <c r="EG131">
        <v>45000</v>
      </c>
      <c r="EH131" t="s">
        <v>923</v>
      </c>
      <c r="EI131">
        <v>45000</v>
      </c>
      <c r="EJ131" t="s">
        <v>788</v>
      </c>
      <c r="EK131" t="s">
        <v>3444</v>
      </c>
      <c r="EL131" t="s">
        <v>3445</v>
      </c>
      <c r="EM131" t="s">
        <v>3446</v>
      </c>
      <c r="EN131">
        <v>8.2930400000000001E-2</v>
      </c>
      <c r="ET131" t="s">
        <v>787</v>
      </c>
      <c r="EU131">
        <v>682.87099999999998</v>
      </c>
      <c r="EV131" t="s">
        <v>25</v>
      </c>
      <c r="EW131" t="s">
        <v>757</v>
      </c>
      <c r="EX131" t="s">
        <v>27</v>
      </c>
      <c r="EY131">
        <v>0.76525600000000005</v>
      </c>
      <c r="EZ131" t="s">
        <v>28</v>
      </c>
      <c r="FA131">
        <v>250062</v>
      </c>
      <c r="FB131" t="s">
        <v>29</v>
      </c>
      <c r="FC131">
        <v>0.219945523305</v>
      </c>
      <c r="FD131" t="s">
        <v>30</v>
      </c>
      <c r="FE131">
        <v>55000</v>
      </c>
      <c r="FF131" t="s">
        <v>923</v>
      </c>
      <c r="FG131">
        <v>55000</v>
      </c>
      <c r="FH131" t="s">
        <v>788</v>
      </c>
      <c r="FI131" t="s">
        <v>4027</v>
      </c>
      <c r="FJ131" t="s">
        <v>4028</v>
      </c>
      <c r="FK131" t="s">
        <v>4029</v>
      </c>
      <c r="FL131">
        <v>8.2680500000000004E-2</v>
      </c>
      <c r="FR131" t="s">
        <v>787</v>
      </c>
      <c r="FS131">
        <v>747.70699999999999</v>
      </c>
      <c r="FT131" t="s">
        <v>25</v>
      </c>
      <c r="FU131" t="s">
        <v>757</v>
      </c>
      <c r="FV131" t="s">
        <v>27</v>
      </c>
      <c r="FW131">
        <v>0.73100500000000002</v>
      </c>
      <c r="FX131" t="s">
        <v>28</v>
      </c>
      <c r="FY131">
        <v>250281</v>
      </c>
      <c r="FZ131" t="s">
        <v>29</v>
      </c>
      <c r="GA131">
        <v>3.9955144649999998E-3</v>
      </c>
      <c r="GB131" t="s">
        <v>30</v>
      </c>
      <c r="GC131">
        <v>1000</v>
      </c>
      <c r="GD131" t="s">
        <v>923</v>
      </c>
      <c r="GE131">
        <v>1000</v>
      </c>
      <c r="GF131" t="s">
        <v>788</v>
      </c>
      <c r="GG131" t="s">
        <v>5209</v>
      </c>
      <c r="GH131" t="s">
        <v>5210</v>
      </c>
      <c r="GI131" t="s">
        <v>5211</v>
      </c>
      <c r="GJ131">
        <v>0.12740199999999999</v>
      </c>
      <c r="GP131" t="s">
        <v>787</v>
      </c>
      <c r="GQ131">
        <v>685.21100000000001</v>
      </c>
      <c r="GR131" t="s">
        <v>25</v>
      </c>
      <c r="GS131" t="s">
        <v>757</v>
      </c>
      <c r="GT131" t="s">
        <v>27</v>
      </c>
      <c r="GU131">
        <v>0.76454100000000003</v>
      </c>
      <c r="GV131" t="s">
        <v>28</v>
      </c>
      <c r="GW131">
        <v>249674</v>
      </c>
      <c r="GX131" t="s">
        <v>29</v>
      </c>
      <c r="GY131">
        <v>4.0052149515000003E-2</v>
      </c>
      <c r="GZ131" t="s">
        <v>30</v>
      </c>
      <c r="HA131">
        <v>10000</v>
      </c>
      <c r="HB131" t="s">
        <v>923</v>
      </c>
      <c r="HC131">
        <v>10000</v>
      </c>
      <c r="HD131" t="s">
        <v>788</v>
      </c>
      <c r="HE131" t="s">
        <v>5411</v>
      </c>
      <c r="HF131" t="s">
        <v>5412</v>
      </c>
      <c r="HG131" t="s">
        <v>5413</v>
      </c>
      <c r="HH131">
        <v>6.64965E-2</v>
      </c>
      <c r="HN131" t="s">
        <v>787</v>
      </c>
      <c r="HO131">
        <v>670.32500000000005</v>
      </c>
      <c r="HP131" t="s">
        <v>25</v>
      </c>
      <c r="HQ131" t="s">
        <v>757</v>
      </c>
      <c r="HR131" t="s">
        <v>27</v>
      </c>
      <c r="HS131">
        <v>0.77146300000000001</v>
      </c>
      <c r="HT131" t="s">
        <v>28</v>
      </c>
      <c r="HU131">
        <v>250660</v>
      </c>
      <c r="HV131" t="s">
        <v>29</v>
      </c>
      <c r="HW131">
        <v>0.259315470765</v>
      </c>
      <c r="HX131" t="s">
        <v>30</v>
      </c>
      <c r="HY131">
        <v>65000</v>
      </c>
      <c r="HZ131" t="s">
        <v>923</v>
      </c>
      <c r="IA131">
        <v>65000</v>
      </c>
      <c r="IB131" t="s">
        <v>788</v>
      </c>
      <c r="IC131" t="s">
        <v>5996</v>
      </c>
      <c r="ID131" t="s">
        <v>5997</v>
      </c>
      <c r="IE131" t="s">
        <v>5998</v>
      </c>
      <c r="IF131">
        <v>7.6281399999999999E-2</v>
      </c>
    </row>
    <row r="132" spans="6:240">
      <c r="F132" t="s">
        <v>787</v>
      </c>
      <c r="G132">
        <v>362.291</v>
      </c>
      <c r="H132" t="s">
        <v>25</v>
      </c>
      <c r="I132" t="s">
        <v>36</v>
      </c>
      <c r="J132" t="s">
        <v>27</v>
      </c>
      <c r="K132">
        <v>0.74877800000000005</v>
      </c>
      <c r="L132" t="s">
        <v>28</v>
      </c>
      <c r="M132">
        <v>492307</v>
      </c>
      <c r="N132" t="s">
        <v>29</v>
      </c>
      <c r="O132">
        <v>6.0937600000000001E-3</v>
      </c>
      <c r="P132" t="s">
        <v>30</v>
      </c>
      <c r="Q132">
        <v>3000</v>
      </c>
      <c r="R132" t="s">
        <v>923</v>
      </c>
      <c r="S132">
        <v>3000</v>
      </c>
      <c r="T132" t="s">
        <v>783</v>
      </c>
      <c r="U132" t="s">
        <v>4618</v>
      </c>
      <c r="V132" t="s">
        <v>4619</v>
      </c>
      <c r="W132" t="s">
        <v>4620</v>
      </c>
      <c r="X132">
        <v>8.8829000000000005E-2</v>
      </c>
      <c r="AD132" t="s">
        <v>787</v>
      </c>
      <c r="AE132">
        <v>349.54199999999997</v>
      </c>
      <c r="AF132" t="s">
        <v>25</v>
      </c>
      <c r="AG132" t="s">
        <v>36</v>
      </c>
      <c r="AH132" t="s">
        <v>27</v>
      </c>
      <c r="AI132">
        <v>0.75986699999999996</v>
      </c>
      <c r="AJ132" t="s">
        <v>28</v>
      </c>
      <c r="AK132">
        <v>495479</v>
      </c>
      <c r="AL132" t="s">
        <v>29</v>
      </c>
      <c r="AM132">
        <v>1.0091254423999999E-2</v>
      </c>
      <c r="AN132" t="s">
        <v>30</v>
      </c>
      <c r="AO132">
        <v>5000</v>
      </c>
      <c r="AP132" t="s">
        <v>923</v>
      </c>
      <c r="AQ132">
        <v>5000</v>
      </c>
      <c r="AR132" t="s">
        <v>783</v>
      </c>
      <c r="AS132" t="s">
        <v>1089</v>
      </c>
      <c r="AT132" t="s">
        <v>1090</v>
      </c>
      <c r="AU132" t="s">
        <v>1091</v>
      </c>
      <c r="AV132">
        <v>9.9287600000000004E-2</v>
      </c>
      <c r="BB132" t="s">
        <v>787</v>
      </c>
      <c r="BC132">
        <v>334.584</v>
      </c>
      <c r="BD132" t="s">
        <v>25</v>
      </c>
      <c r="BE132" t="s">
        <v>36</v>
      </c>
      <c r="BF132" t="s">
        <v>27</v>
      </c>
      <c r="BG132">
        <v>0.76912700000000001</v>
      </c>
      <c r="BH132" t="s">
        <v>28</v>
      </c>
      <c r="BI132">
        <v>505242</v>
      </c>
      <c r="BJ132" t="s">
        <v>29</v>
      </c>
      <c r="BK132">
        <v>2.9688727088000001E-2</v>
      </c>
      <c r="BL132" t="s">
        <v>30</v>
      </c>
      <c r="BM132">
        <v>15000</v>
      </c>
      <c r="BN132" t="s">
        <v>923</v>
      </c>
      <c r="BO132">
        <v>15000</v>
      </c>
      <c r="BP132" t="s">
        <v>783</v>
      </c>
      <c r="BQ132" t="s">
        <v>1684</v>
      </c>
      <c r="BR132" t="s">
        <v>1685</v>
      </c>
      <c r="BS132" t="s">
        <v>1686</v>
      </c>
      <c r="BT132">
        <v>8.7274699999999997E-2</v>
      </c>
      <c r="BZ132" t="s">
        <v>787</v>
      </c>
      <c r="CA132">
        <v>334.43</v>
      </c>
      <c r="CB132" t="s">
        <v>25</v>
      </c>
      <c r="CC132" t="s">
        <v>36</v>
      </c>
      <c r="CD132" t="s">
        <v>27</v>
      </c>
      <c r="CE132">
        <v>0.77232900000000004</v>
      </c>
      <c r="CF132" t="s">
        <v>28</v>
      </c>
      <c r="CG132">
        <v>501291</v>
      </c>
      <c r="CH132" t="s">
        <v>29</v>
      </c>
      <c r="CI132">
        <v>4.9871198935999998E-2</v>
      </c>
      <c r="CJ132" t="s">
        <v>30</v>
      </c>
      <c r="CK132">
        <v>25000</v>
      </c>
      <c r="CL132" t="s">
        <v>923</v>
      </c>
      <c r="CM132">
        <v>25000</v>
      </c>
      <c r="CN132" t="s">
        <v>783</v>
      </c>
      <c r="CO132" t="s">
        <v>2266</v>
      </c>
      <c r="CP132" t="s">
        <v>2267</v>
      </c>
      <c r="CQ132" t="s">
        <v>2268</v>
      </c>
      <c r="CR132">
        <v>7.8501199999999993E-2</v>
      </c>
      <c r="CX132" t="s">
        <v>787</v>
      </c>
      <c r="CY132">
        <v>335.49099999999999</v>
      </c>
      <c r="CZ132" t="s">
        <v>25</v>
      </c>
      <c r="DA132" t="s">
        <v>36</v>
      </c>
      <c r="DB132" t="s">
        <v>27</v>
      </c>
      <c r="DC132">
        <v>0.77132199999999995</v>
      </c>
      <c r="DD132" t="s">
        <v>28</v>
      </c>
      <c r="DE132">
        <v>501012</v>
      </c>
      <c r="DF132" t="s">
        <v>29</v>
      </c>
      <c r="DG132">
        <v>6.9858671055999993E-2</v>
      </c>
      <c r="DH132" t="s">
        <v>30</v>
      </c>
      <c r="DI132">
        <v>35000</v>
      </c>
      <c r="DJ132" t="s">
        <v>923</v>
      </c>
      <c r="DK132">
        <v>35000</v>
      </c>
      <c r="DL132" t="s">
        <v>783</v>
      </c>
      <c r="DM132" t="s">
        <v>2859</v>
      </c>
      <c r="DN132" t="s">
        <v>2860</v>
      </c>
      <c r="DO132" t="s">
        <v>2861</v>
      </c>
      <c r="DP132">
        <v>8.1267099999999995E-2</v>
      </c>
      <c r="DV132" t="s">
        <v>787</v>
      </c>
      <c r="DW132">
        <v>334.18700000000001</v>
      </c>
      <c r="DX132" t="s">
        <v>25</v>
      </c>
      <c r="DY132" t="s">
        <v>36</v>
      </c>
      <c r="DZ132" t="s">
        <v>27</v>
      </c>
      <c r="EA132">
        <v>0.77210599999999996</v>
      </c>
      <c r="EB132" t="s">
        <v>28</v>
      </c>
      <c r="EC132">
        <v>501946</v>
      </c>
      <c r="ED132" t="s">
        <v>29</v>
      </c>
      <c r="EE132">
        <v>8.9651143448000001E-2</v>
      </c>
      <c r="EF132" t="s">
        <v>30</v>
      </c>
      <c r="EG132">
        <v>45000</v>
      </c>
      <c r="EH132" t="s">
        <v>923</v>
      </c>
      <c r="EI132">
        <v>45000</v>
      </c>
      <c r="EJ132" t="s">
        <v>783</v>
      </c>
      <c r="EK132" t="s">
        <v>3447</v>
      </c>
      <c r="EL132" t="s">
        <v>3448</v>
      </c>
      <c r="EM132" t="s">
        <v>3449</v>
      </c>
      <c r="EN132">
        <v>7.9487299999999997E-2</v>
      </c>
      <c r="ET132" t="s">
        <v>787</v>
      </c>
      <c r="EU132">
        <v>332.75700000000001</v>
      </c>
      <c r="EV132" t="s">
        <v>25</v>
      </c>
      <c r="EW132" t="s">
        <v>36</v>
      </c>
      <c r="EX132" t="s">
        <v>27</v>
      </c>
      <c r="EY132">
        <v>0.77536799999999995</v>
      </c>
      <c r="EZ132" t="s">
        <v>28</v>
      </c>
      <c r="FA132">
        <v>499870</v>
      </c>
      <c r="FB132" t="s">
        <v>29</v>
      </c>
      <c r="FC132">
        <v>0.11002861502400001</v>
      </c>
      <c r="FD132" t="s">
        <v>30</v>
      </c>
      <c r="FE132">
        <v>55000</v>
      </c>
      <c r="FF132" t="s">
        <v>923</v>
      </c>
      <c r="FG132">
        <v>55000</v>
      </c>
      <c r="FH132" t="s">
        <v>783</v>
      </c>
      <c r="FI132" t="s">
        <v>4030</v>
      </c>
      <c r="FJ132" t="s">
        <v>4031</v>
      </c>
      <c r="FK132" t="s">
        <v>4032</v>
      </c>
      <c r="FL132">
        <v>7.8159599999999996E-2</v>
      </c>
      <c r="FR132" t="s">
        <v>787</v>
      </c>
      <c r="FS132">
        <v>334.226</v>
      </c>
      <c r="FT132" t="s">
        <v>25</v>
      </c>
      <c r="FU132" t="s">
        <v>36</v>
      </c>
      <c r="FV132" t="s">
        <v>27</v>
      </c>
      <c r="FW132">
        <v>0.77332299999999998</v>
      </c>
      <c r="FX132" t="s">
        <v>28</v>
      </c>
      <c r="FY132">
        <v>500309</v>
      </c>
      <c r="FZ132" t="s">
        <v>29</v>
      </c>
      <c r="GA132">
        <v>1.9987657120000002E-3</v>
      </c>
      <c r="GB132" t="s">
        <v>30</v>
      </c>
      <c r="GC132">
        <v>1000</v>
      </c>
      <c r="GD132" t="s">
        <v>923</v>
      </c>
      <c r="GE132">
        <v>1000</v>
      </c>
      <c r="GF132" t="s">
        <v>783</v>
      </c>
      <c r="GG132" t="s">
        <v>5212</v>
      </c>
      <c r="GH132" t="s">
        <v>5213</v>
      </c>
      <c r="GI132" t="s">
        <v>5214</v>
      </c>
      <c r="GJ132">
        <v>8.2533200000000001E-2</v>
      </c>
      <c r="GP132" t="s">
        <v>787</v>
      </c>
      <c r="GQ132">
        <v>339.98599999999999</v>
      </c>
      <c r="GR132" t="s">
        <v>25</v>
      </c>
      <c r="GS132" t="s">
        <v>36</v>
      </c>
      <c r="GT132" t="s">
        <v>27</v>
      </c>
      <c r="GU132">
        <v>0.76016799999999995</v>
      </c>
      <c r="GV132" t="s">
        <v>28</v>
      </c>
      <c r="GW132">
        <v>509003</v>
      </c>
      <c r="GX132" t="s">
        <v>29</v>
      </c>
      <c r="GY132">
        <v>1.9646241096000001E-2</v>
      </c>
      <c r="GZ132" t="s">
        <v>30</v>
      </c>
      <c r="HA132">
        <v>10000</v>
      </c>
      <c r="HB132" t="s">
        <v>923</v>
      </c>
      <c r="HC132">
        <v>10000</v>
      </c>
      <c r="HD132" t="s">
        <v>783</v>
      </c>
      <c r="HE132" t="s">
        <v>5414</v>
      </c>
      <c r="HF132" t="s">
        <v>5415</v>
      </c>
      <c r="HG132" t="s">
        <v>5416</v>
      </c>
      <c r="HH132">
        <v>9.2799599999999996E-2</v>
      </c>
      <c r="HN132" t="s">
        <v>787</v>
      </c>
      <c r="HO132">
        <v>330.19600000000003</v>
      </c>
      <c r="HP132" t="s">
        <v>25</v>
      </c>
      <c r="HQ132" t="s">
        <v>36</v>
      </c>
      <c r="HR132" t="s">
        <v>27</v>
      </c>
      <c r="HS132">
        <v>0.77802400000000005</v>
      </c>
      <c r="HT132" t="s">
        <v>28</v>
      </c>
      <c r="HU132">
        <v>500313</v>
      </c>
      <c r="HV132" t="s">
        <v>29</v>
      </c>
      <c r="HW132">
        <v>0.12991858728</v>
      </c>
      <c r="HX132" t="s">
        <v>30</v>
      </c>
      <c r="HY132">
        <v>65000</v>
      </c>
      <c r="HZ132" t="s">
        <v>923</v>
      </c>
      <c r="IA132">
        <v>65000</v>
      </c>
      <c r="IB132" t="s">
        <v>783</v>
      </c>
      <c r="IC132" t="s">
        <v>5999</v>
      </c>
      <c r="ID132" t="s">
        <v>6000</v>
      </c>
      <c r="IE132" t="s">
        <v>6001</v>
      </c>
      <c r="IF132">
        <v>7.6695700000000006E-2</v>
      </c>
    </row>
    <row r="133" spans="6:240">
      <c r="F133" t="s">
        <v>777</v>
      </c>
      <c r="G133">
        <v>683.56899999999996</v>
      </c>
      <c r="H133" t="s">
        <v>25</v>
      </c>
      <c r="I133" t="s">
        <v>757</v>
      </c>
      <c r="J133" t="s">
        <v>27</v>
      </c>
      <c r="K133">
        <v>0.75828700000000004</v>
      </c>
      <c r="L133" t="s">
        <v>28</v>
      </c>
      <c r="M133">
        <v>254420</v>
      </c>
      <c r="N133" t="s">
        <v>29</v>
      </c>
      <c r="O133">
        <v>1.1791543664999999E-2</v>
      </c>
      <c r="P133" t="s">
        <v>30</v>
      </c>
      <c r="Q133">
        <v>3000</v>
      </c>
      <c r="R133" t="s">
        <v>923</v>
      </c>
      <c r="S133">
        <v>3000</v>
      </c>
      <c r="T133" t="s">
        <v>778</v>
      </c>
      <c r="U133" t="s">
        <v>4621</v>
      </c>
      <c r="V133" t="s">
        <v>4622</v>
      </c>
      <c r="W133" t="s">
        <v>4623</v>
      </c>
      <c r="X133">
        <v>6.4722100000000005E-2</v>
      </c>
      <c r="AD133" t="s">
        <v>777</v>
      </c>
      <c r="AE133">
        <v>640.42399999999998</v>
      </c>
      <c r="AF133" t="s">
        <v>25</v>
      </c>
      <c r="AG133" t="s">
        <v>757</v>
      </c>
      <c r="AH133" t="s">
        <v>27</v>
      </c>
      <c r="AI133">
        <v>0.78986100000000004</v>
      </c>
      <c r="AJ133" t="s">
        <v>28</v>
      </c>
      <c r="AK133">
        <v>250283</v>
      </c>
      <c r="AL133" t="s">
        <v>29</v>
      </c>
      <c r="AM133">
        <v>1.9977374324999998E-2</v>
      </c>
      <c r="AN133" t="s">
        <v>30</v>
      </c>
      <c r="AO133">
        <v>5000</v>
      </c>
      <c r="AP133" t="s">
        <v>923</v>
      </c>
      <c r="AQ133">
        <v>5000</v>
      </c>
      <c r="AR133" t="s">
        <v>778</v>
      </c>
      <c r="AS133" t="s">
        <v>1092</v>
      </c>
      <c r="AT133" t="s">
        <v>1093</v>
      </c>
      <c r="AU133" t="s">
        <v>1094</v>
      </c>
      <c r="AV133">
        <v>6.9728399999999996E-2</v>
      </c>
      <c r="BB133" t="s">
        <v>777</v>
      </c>
      <c r="BC133">
        <v>663.49400000000003</v>
      </c>
      <c r="BD133" t="s">
        <v>25</v>
      </c>
      <c r="BE133" t="s">
        <v>757</v>
      </c>
      <c r="BF133" t="s">
        <v>27</v>
      </c>
      <c r="BG133">
        <v>0.77726700000000004</v>
      </c>
      <c r="BH133" t="s">
        <v>28</v>
      </c>
      <c r="BI133">
        <v>249472</v>
      </c>
      <c r="BJ133" t="s">
        <v>29</v>
      </c>
      <c r="BK133">
        <v>6.0126924705000001E-2</v>
      </c>
      <c r="BL133" t="s">
        <v>30</v>
      </c>
      <c r="BM133">
        <v>15000</v>
      </c>
      <c r="BN133" t="s">
        <v>923</v>
      </c>
      <c r="BO133">
        <v>15000</v>
      </c>
      <c r="BP133" t="s">
        <v>778</v>
      </c>
      <c r="BQ133" t="s">
        <v>1687</v>
      </c>
      <c r="BR133" t="s">
        <v>1688</v>
      </c>
      <c r="BS133" t="s">
        <v>1689</v>
      </c>
      <c r="BT133">
        <v>7.80671E-2</v>
      </c>
      <c r="BZ133" t="s">
        <v>777</v>
      </c>
      <c r="CA133">
        <v>651.43299999999999</v>
      </c>
      <c r="CB133" t="s">
        <v>25</v>
      </c>
      <c r="CC133" t="s">
        <v>757</v>
      </c>
      <c r="CD133" t="s">
        <v>27</v>
      </c>
      <c r="CE133">
        <v>0.78162799999999999</v>
      </c>
      <c r="CF133" t="s">
        <v>28</v>
      </c>
      <c r="CG133">
        <v>251264</v>
      </c>
      <c r="CH133" t="s">
        <v>29</v>
      </c>
      <c r="CI133">
        <v>9.9496872165E-2</v>
      </c>
      <c r="CJ133" t="s">
        <v>30</v>
      </c>
      <c r="CK133">
        <v>25000</v>
      </c>
      <c r="CL133" t="s">
        <v>923</v>
      </c>
      <c r="CM133">
        <v>25000</v>
      </c>
      <c r="CN133" t="s">
        <v>778</v>
      </c>
      <c r="CO133" t="s">
        <v>2269</v>
      </c>
      <c r="CP133" t="s">
        <v>2270</v>
      </c>
      <c r="CQ133" t="s">
        <v>2271</v>
      </c>
      <c r="CR133">
        <v>8.1124299999999996E-2</v>
      </c>
      <c r="CX133" t="s">
        <v>777</v>
      </c>
      <c r="CY133">
        <v>658.03599999999994</v>
      </c>
      <c r="CZ133" t="s">
        <v>25</v>
      </c>
      <c r="DA133" t="s">
        <v>757</v>
      </c>
      <c r="DB133" t="s">
        <v>27</v>
      </c>
      <c r="DC133">
        <v>0.77704300000000004</v>
      </c>
      <c r="DD133" t="s">
        <v>28</v>
      </c>
      <c r="DE133">
        <v>251687</v>
      </c>
      <c r="DF133" t="s">
        <v>29</v>
      </c>
      <c r="DG133">
        <v>0.139061720355</v>
      </c>
      <c r="DH133" t="s">
        <v>30</v>
      </c>
      <c r="DI133">
        <v>35000</v>
      </c>
      <c r="DJ133" t="s">
        <v>923</v>
      </c>
      <c r="DK133">
        <v>35000</v>
      </c>
      <c r="DL133" t="s">
        <v>778</v>
      </c>
      <c r="DM133" t="s">
        <v>2862</v>
      </c>
      <c r="DN133" t="s">
        <v>2863</v>
      </c>
      <c r="DO133" t="s">
        <v>2864</v>
      </c>
      <c r="DP133">
        <v>8.2534999999999997E-2</v>
      </c>
      <c r="DV133" t="s">
        <v>777</v>
      </c>
      <c r="DW133">
        <v>662.58</v>
      </c>
      <c r="DX133" t="s">
        <v>25</v>
      </c>
      <c r="DY133" t="s">
        <v>757</v>
      </c>
      <c r="DZ133" t="s">
        <v>27</v>
      </c>
      <c r="EA133">
        <v>0.77612000000000003</v>
      </c>
      <c r="EB133" t="s">
        <v>28</v>
      </c>
      <c r="EC133">
        <v>250555</v>
      </c>
      <c r="ED133" t="s">
        <v>29</v>
      </c>
      <c r="EE133">
        <v>0.17960107219499999</v>
      </c>
      <c r="EF133" t="s">
        <v>30</v>
      </c>
      <c r="EG133">
        <v>45000</v>
      </c>
      <c r="EH133" t="s">
        <v>923</v>
      </c>
      <c r="EI133">
        <v>45000</v>
      </c>
      <c r="EJ133" t="s">
        <v>778</v>
      </c>
      <c r="EK133" t="s">
        <v>3450</v>
      </c>
      <c r="EL133" t="s">
        <v>3451</v>
      </c>
      <c r="EM133" t="s">
        <v>3452</v>
      </c>
      <c r="EN133">
        <v>7.6832800000000007E-2</v>
      </c>
      <c r="ET133" t="s">
        <v>777</v>
      </c>
      <c r="EU133">
        <v>668.12</v>
      </c>
      <c r="EV133" t="s">
        <v>25</v>
      </c>
      <c r="EW133" t="s">
        <v>757</v>
      </c>
      <c r="EX133" t="s">
        <v>27</v>
      </c>
      <c r="EY133">
        <v>0.77468599999999999</v>
      </c>
      <c r="EZ133" t="s">
        <v>28</v>
      </c>
      <c r="FA133">
        <v>249399</v>
      </c>
      <c r="FB133" t="s">
        <v>29</v>
      </c>
      <c r="FC133">
        <v>0.22053022549500001</v>
      </c>
      <c r="FD133" t="s">
        <v>30</v>
      </c>
      <c r="FE133">
        <v>55000</v>
      </c>
      <c r="FF133" t="s">
        <v>923</v>
      </c>
      <c r="FG133">
        <v>55000</v>
      </c>
      <c r="FH133" t="s">
        <v>778</v>
      </c>
      <c r="FI133" t="s">
        <v>4033</v>
      </c>
      <c r="FJ133" t="s">
        <v>4034</v>
      </c>
      <c r="FK133" t="s">
        <v>4035</v>
      </c>
      <c r="FL133">
        <v>7.5273400000000004E-2</v>
      </c>
      <c r="FR133" t="s">
        <v>777</v>
      </c>
      <c r="FS133">
        <v>634.005</v>
      </c>
      <c r="FT133" t="s">
        <v>25</v>
      </c>
      <c r="FU133" t="s">
        <v>757</v>
      </c>
      <c r="FV133" t="s">
        <v>27</v>
      </c>
      <c r="FW133">
        <v>0.79385300000000003</v>
      </c>
      <c r="FX133" t="s">
        <v>28</v>
      </c>
      <c r="FY133">
        <v>250281</v>
      </c>
      <c r="FZ133" t="s">
        <v>29</v>
      </c>
      <c r="GA133">
        <v>3.9955144649999998E-3</v>
      </c>
      <c r="GB133" t="s">
        <v>30</v>
      </c>
      <c r="GC133">
        <v>1000</v>
      </c>
      <c r="GD133" t="s">
        <v>923</v>
      </c>
      <c r="GE133">
        <v>1000</v>
      </c>
      <c r="GF133" t="s">
        <v>778</v>
      </c>
      <c r="GG133" t="s">
        <v>5215</v>
      </c>
      <c r="GH133" t="s">
        <v>5216</v>
      </c>
      <c r="GI133" t="s">
        <v>5217</v>
      </c>
      <c r="GJ133">
        <v>0.11212999999999999</v>
      </c>
      <c r="GP133" t="s">
        <v>777</v>
      </c>
      <c r="GQ133">
        <v>676.73599999999999</v>
      </c>
      <c r="GR133" t="s">
        <v>25</v>
      </c>
      <c r="GS133" t="s">
        <v>757</v>
      </c>
      <c r="GT133" t="s">
        <v>27</v>
      </c>
      <c r="GU133">
        <v>0.77304799999999996</v>
      </c>
      <c r="GV133" t="s">
        <v>28</v>
      </c>
      <c r="GW133">
        <v>247268</v>
      </c>
      <c r="GX133" t="s">
        <v>29</v>
      </c>
      <c r="GY133">
        <v>4.0441950975000002E-2</v>
      </c>
      <c r="GZ133" t="s">
        <v>30</v>
      </c>
      <c r="HA133">
        <v>10000</v>
      </c>
      <c r="HB133" t="s">
        <v>923</v>
      </c>
      <c r="HC133">
        <v>10000</v>
      </c>
      <c r="HD133" t="s">
        <v>778</v>
      </c>
      <c r="HE133" t="s">
        <v>5417</v>
      </c>
      <c r="HF133" t="s">
        <v>5418</v>
      </c>
      <c r="HG133" t="s">
        <v>5419</v>
      </c>
      <c r="HH133">
        <v>6.9746600000000006E-2</v>
      </c>
      <c r="HN133" t="s">
        <v>777</v>
      </c>
      <c r="HO133">
        <v>668.779</v>
      </c>
      <c r="HP133" t="s">
        <v>25</v>
      </c>
      <c r="HQ133" t="s">
        <v>757</v>
      </c>
      <c r="HR133" t="s">
        <v>27</v>
      </c>
      <c r="HS133">
        <v>0.77351400000000003</v>
      </c>
      <c r="HT133" t="s">
        <v>28</v>
      </c>
      <c r="HU133">
        <v>249909</v>
      </c>
      <c r="HV133" t="s">
        <v>29</v>
      </c>
      <c r="HW133">
        <v>0.26009507368500001</v>
      </c>
      <c r="HX133" t="s">
        <v>30</v>
      </c>
      <c r="HY133">
        <v>65000</v>
      </c>
      <c r="HZ133" t="s">
        <v>923</v>
      </c>
      <c r="IA133">
        <v>65000</v>
      </c>
      <c r="IB133" t="s">
        <v>778</v>
      </c>
      <c r="IC133" t="s">
        <v>3172</v>
      </c>
      <c r="ID133" t="s">
        <v>6002</v>
      </c>
      <c r="IE133" t="s">
        <v>6003</v>
      </c>
      <c r="IF133">
        <v>7.3550099999999993E-2</v>
      </c>
    </row>
    <row r="134" spans="6:240">
      <c r="F134" t="s">
        <v>782</v>
      </c>
      <c r="G134">
        <v>336.81799999999998</v>
      </c>
      <c r="H134" t="s">
        <v>25</v>
      </c>
      <c r="I134" t="s">
        <v>36</v>
      </c>
      <c r="J134" t="s">
        <v>27</v>
      </c>
      <c r="K134">
        <v>0.770339</v>
      </c>
      <c r="L134" t="s">
        <v>28</v>
      </c>
      <c r="M134">
        <v>500312</v>
      </c>
      <c r="N134" t="s">
        <v>29</v>
      </c>
      <c r="O134">
        <v>5.9962551360000001E-3</v>
      </c>
      <c r="P134" t="s">
        <v>30</v>
      </c>
      <c r="Q134">
        <v>3000</v>
      </c>
      <c r="R134" t="s">
        <v>923</v>
      </c>
      <c r="S134">
        <v>3000</v>
      </c>
      <c r="T134" t="s">
        <v>783</v>
      </c>
      <c r="U134" t="s">
        <v>4624</v>
      </c>
      <c r="V134" t="s">
        <v>4625</v>
      </c>
      <c r="W134" t="s">
        <v>4626</v>
      </c>
      <c r="X134">
        <v>6.0332200000000002E-2</v>
      </c>
      <c r="AD134" t="s">
        <v>782</v>
      </c>
      <c r="AE134">
        <v>344.27</v>
      </c>
      <c r="AF134" t="s">
        <v>25</v>
      </c>
      <c r="AG134" t="s">
        <v>36</v>
      </c>
      <c r="AH134" t="s">
        <v>27</v>
      </c>
      <c r="AI134">
        <v>0.76566299999999998</v>
      </c>
      <c r="AJ134" t="s">
        <v>28</v>
      </c>
      <c r="AK134">
        <v>495479</v>
      </c>
      <c r="AL134" t="s">
        <v>29</v>
      </c>
      <c r="AM134">
        <v>1.0091249424E-2</v>
      </c>
      <c r="AN134" t="s">
        <v>30</v>
      </c>
      <c r="AO134">
        <v>5000</v>
      </c>
      <c r="AP134" t="s">
        <v>923</v>
      </c>
      <c r="AQ134">
        <v>5000</v>
      </c>
      <c r="AR134" t="s">
        <v>783</v>
      </c>
      <c r="AS134" t="s">
        <v>1095</v>
      </c>
      <c r="AT134" t="s">
        <v>1096</v>
      </c>
      <c r="AU134" t="s">
        <v>1097</v>
      </c>
      <c r="AV134">
        <v>6.8590700000000004E-2</v>
      </c>
      <c r="BB134" t="s">
        <v>782</v>
      </c>
      <c r="BC134">
        <v>340.99400000000003</v>
      </c>
      <c r="BD134" t="s">
        <v>25</v>
      </c>
      <c r="BE134" t="s">
        <v>36</v>
      </c>
      <c r="BF134" t="s">
        <v>27</v>
      </c>
      <c r="BG134">
        <v>0.76560600000000001</v>
      </c>
      <c r="BH134" t="s">
        <v>28</v>
      </c>
      <c r="BI134">
        <v>500313</v>
      </c>
      <c r="BJ134" t="s">
        <v>29</v>
      </c>
      <c r="BK134">
        <v>2.9981217680000002E-2</v>
      </c>
      <c r="BL134" t="s">
        <v>30</v>
      </c>
      <c r="BM134">
        <v>15000</v>
      </c>
      <c r="BN134" t="s">
        <v>923</v>
      </c>
      <c r="BO134">
        <v>15000</v>
      </c>
      <c r="BP134" t="s">
        <v>783</v>
      </c>
      <c r="BQ134" t="s">
        <v>1690</v>
      </c>
      <c r="BR134" t="s">
        <v>1691</v>
      </c>
      <c r="BS134" t="s">
        <v>1692</v>
      </c>
      <c r="BT134">
        <v>8.4150299999999997E-2</v>
      </c>
      <c r="BZ134" t="s">
        <v>782</v>
      </c>
      <c r="CA134">
        <v>327.70499999999998</v>
      </c>
      <c r="CB134" t="s">
        <v>25</v>
      </c>
      <c r="CC134" t="s">
        <v>36</v>
      </c>
      <c r="CD134" t="s">
        <v>27</v>
      </c>
      <c r="CE134">
        <v>0.779451</v>
      </c>
      <c r="CF134" t="s">
        <v>28</v>
      </c>
      <c r="CG134">
        <v>502273</v>
      </c>
      <c r="CH134" t="s">
        <v>29</v>
      </c>
      <c r="CI134">
        <v>4.9773694072000003E-2</v>
      </c>
      <c r="CJ134" t="s">
        <v>30</v>
      </c>
      <c r="CK134">
        <v>25000</v>
      </c>
      <c r="CL134" t="s">
        <v>923</v>
      </c>
      <c r="CM134">
        <v>25000</v>
      </c>
      <c r="CN134" t="s">
        <v>783</v>
      </c>
      <c r="CO134" t="s">
        <v>2272</v>
      </c>
      <c r="CP134" t="s">
        <v>2273</v>
      </c>
      <c r="CQ134" t="s">
        <v>2274</v>
      </c>
      <c r="CR134">
        <v>7.3062100000000005E-2</v>
      </c>
      <c r="CX134" t="s">
        <v>782</v>
      </c>
      <c r="CY134">
        <v>328.37299999999999</v>
      </c>
      <c r="CZ134" t="s">
        <v>25</v>
      </c>
      <c r="DA134" t="s">
        <v>36</v>
      </c>
      <c r="DB134" t="s">
        <v>27</v>
      </c>
      <c r="DC134">
        <v>0.77909300000000004</v>
      </c>
      <c r="DD134" t="s">
        <v>28</v>
      </c>
      <c r="DE134">
        <v>501712</v>
      </c>
      <c r="DF134" t="s">
        <v>29</v>
      </c>
      <c r="DG134">
        <v>6.9761166191999999E-2</v>
      </c>
      <c r="DH134" t="s">
        <v>30</v>
      </c>
      <c r="DI134">
        <v>35000</v>
      </c>
      <c r="DJ134" t="s">
        <v>923</v>
      </c>
      <c r="DK134">
        <v>35000</v>
      </c>
      <c r="DL134" t="s">
        <v>783</v>
      </c>
      <c r="DM134" t="s">
        <v>2865</v>
      </c>
      <c r="DN134" t="s">
        <v>2866</v>
      </c>
      <c r="DO134" t="s">
        <v>2867</v>
      </c>
      <c r="DP134">
        <v>7.5957300000000005E-2</v>
      </c>
      <c r="DV134" t="s">
        <v>782</v>
      </c>
      <c r="DW134">
        <v>328.85399999999998</v>
      </c>
      <c r="DX134" t="s">
        <v>25</v>
      </c>
      <c r="DY134" t="s">
        <v>36</v>
      </c>
      <c r="DZ134" t="s">
        <v>27</v>
      </c>
      <c r="EA134">
        <v>0.77749400000000002</v>
      </c>
      <c r="EB134" t="s">
        <v>28</v>
      </c>
      <c r="EC134">
        <v>503040</v>
      </c>
      <c r="ED134" t="s">
        <v>29</v>
      </c>
      <c r="EE134">
        <v>8.9456138719999995E-2</v>
      </c>
      <c r="EF134" t="s">
        <v>30</v>
      </c>
      <c r="EG134">
        <v>45000</v>
      </c>
      <c r="EH134" t="s">
        <v>923</v>
      </c>
      <c r="EI134">
        <v>45000</v>
      </c>
      <c r="EJ134" t="s">
        <v>783</v>
      </c>
      <c r="EK134" t="s">
        <v>3453</v>
      </c>
      <c r="EL134" t="s">
        <v>3454</v>
      </c>
      <c r="EM134" t="s">
        <v>3455</v>
      </c>
      <c r="EN134">
        <v>7.5197399999999998E-2</v>
      </c>
      <c r="ET134" t="s">
        <v>782</v>
      </c>
      <c r="EU134">
        <v>330.74400000000003</v>
      </c>
      <c r="EV134" t="s">
        <v>25</v>
      </c>
      <c r="EW134" t="s">
        <v>36</v>
      </c>
      <c r="EX134" t="s">
        <v>27</v>
      </c>
      <c r="EY134">
        <v>0.77496299999999996</v>
      </c>
      <c r="EZ134" t="s">
        <v>28</v>
      </c>
      <c r="FA134">
        <v>503439</v>
      </c>
      <c r="FB134" t="s">
        <v>29</v>
      </c>
      <c r="FC134">
        <v>0.109248611112</v>
      </c>
      <c r="FD134" t="s">
        <v>30</v>
      </c>
      <c r="FE134">
        <v>55000</v>
      </c>
      <c r="FF134" t="s">
        <v>923</v>
      </c>
      <c r="FG134">
        <v>55000</v>
      </c>
      <c r="FH134" t="s">
        <v>783</v>
      </c>
      <c r="FI134" t="s">
        <v>4036</v>
      </c>
      <c r="FJ134" t="s">
        <v>4037</v>
      </c>
      <c r="FK134" t="s">
        <v>4038</v>
      </c>
      <c r="FL134">
        <v>7.5635099999999997E-2</v>
      </c>
      <c r="FR134" t="s">
        <v>782</v>
      </c>
      <c r="FS134">
        <v>375.661</v>
      </c>
      <c r="FT134" t="s">
        <v>25</v>
      </c>
      <c r="FU134" t="s">
        <v>36</v>
      </c>
      <c r="FV134" t="s">
        <v>27</v>
      </c>
      <c r="FW134">
        <v>0.72942799999999997</v>
      </c>
      <c r="FX134" t="s">
        <v>28</v>
      </c>
      <c r="FY134">
        <v>500310</v>
      </c>
      <c r="FZ134" t="s">
        <v>29</v>
      </c>
      <c r="GA134">
        <v>1.9987607119999998E-3</v>
      </c>
      <c r="GB134" t="s">
        <v>30</v>
      </c>
      <c r="GC134">
        <v>1000</v>
      </c>
      <c r="GD134" t="s">
        <v>923</v>
      </c>
      <c r="GE134">
        <v>1000</v>
      </c>
      <c r="GF134" t="s">
        <v>783</v>
      </c>
      <c r="GG134" t="s">
        <v>5218</v>
      </c>
      <c r="GH134" t="s">
        <v>5219</v>
      </c>
      <c r="GI134" t="s">
        <v>5220</v>
      </c>
      <c r="GJ134">
        <v>4.3768000000000001E-2</v>
      </c>
      <c r="GP134" t="s">
        <v>782</v>
      </c>
      <c r="GQ134">
        <v>338.08499999999998</v>
      </c>
      <c r="GR134" t="s">
        <v>25</v>
      </c>
      <c r="GS134" t="s">
        <v>36</v>
      </c>
      <c r="GT134" t="s">
        <v>27</v>
      </c>
      <c r="GU134">
        <v>0.76795500000000005</v>
      </c>
      <c r="GV134" t="s">
        <v>28</v>
      </c>
      <c r="GW134">
        <v>501536</v>
      </c>
      <c r="GX134" t="s">
        <v>29</v>
      </c>
      <c r="GY134">
        <v>1.9938731687999998E-2</v>
      </c>
      <c r="GZ134" t="s">
        <v>30</v>
      </c>
      <c r="HA134">
        <v>10000</v>
      </c>
      <c r="HB134" t="s">
        <v>923</v>
      </c>
      <c r="HC134">
        <v>10000</v>
      </c>
      <c r="HD134" t="s">
        <v>783</v>
      </c>
      <c r="HE134" t="s">
        <v>5420</v>
      </c>
      <c r="HF134" t="s">
        <v>5421</v>
      </c>
      <c r="HG134" t="s">
        <v>5422</v>
      </c>
      <c r="HH134">
        <v>8.5378700000000002E-2</v>
      </c>
      <c r="HN134" t="s">
        <v>782</v>
      </c>
      <c r="HO134">
        <v>332.66399999999999</v>
      </c>
      <c r="HP134" t="s">
        <v>25</v>
      </c>
      <c r="HQ134" t="s">
        <v>36</v>
      </c>
      <c r="HR134" t="s">
        <v>27</v>
      </c>
      <c r="HS134">
        <v>0.77251000000000003</v>
      </c>
      <c r="HT134" t="s">
        <v>28</v>
      </c>
      <c r="HU134">
        <v>503716</v>
      </c>
      <c r="HV134" t="s">
        <v>29</v>
      </c>
      <c r="HW134">
        <v>0.12904108350400001</v>
      </c>
      <c r="HX134" t="s">
        <v>30</v>
      </c>
      <c r="HY134">
        <v>65000</v>
      </c>
      <c r="HZ134" t="s">
        <v>923</v>
      </c>
      <c r="IA134">
        <v>65000</v>
      </c>
      <c r="IB134" t="s">
        <v>783</v>
      </c>
      <c r="IC134" t="s">
        <v>6004</v>
      </c>
      <c r="ID134" t="s">
        <v>6005</v>
      </c>
      <c r="IE134" t="s">
        <v>6006</v>
      </c>
      <c r="IF134">
        <v>7.7791100000000002E-2</v>
      </c>
    </row>
    <row r="135" spans="6:240">
      <c r="F135" t="s">
        <v>787</v>
      </c>
      <c r="G135">
        <v>683.56899999999996</v>
      </c>
      <c r="H135" t="s">
        <v>25</v>
      </c>
      <c r="I135" t="s">
        <v>757</v>
      </c>
      <c r="J135" t="s">
        <v>27</v>
      </c>
      <c r="K135">
        <v>0.75828700000000004</v>
      </c>
      <c r="L135" t="s">
        <v>28</v>
      </c>
      <c r="M135">
        <v>254420</v>
      </c>
      <c r="N135" t="s">
        <v>29</v>
      </c>
      <c r="O135">
        <v>1.1791543664999999E-2</v>
      </c>
      <c r="P135" t="s">
        <v>30</v>
      </c>
      <c r="Q135">
        <v>3000</v>
      </c>
      <c r="R135" t="s">
        <v>923</v>
      </c>
      <c r="S135">
        <v>3000</v>
      </c>
      <c r="T135" t="s">
        <v>788</v>
      </c>
      <c r="U135" t="s">
        <v>4621</v>
      </c>
      <c r="V135" t="s">
        <v>4622</v>
      </c>
      <c r="W135" t="s">
        <v>4623</v>
      </c>
      <c r="X135">
        <v>6.4722100000000005E-2</v>
      </c>
      <c r="AD135" t="s">
        <v>787</v>
      </c>
      <c r="AE135">
        <v>640.42399999999998</v>
      </c>
      <c r="AF135" t="s">
        <v>25</v>
      </c>
      <c r="AG135" t="s">
        <v>757</v>
      </c>
      <c r="AH135" t="s">
        <v>27</v>
      </c>
      <c r="AI135">
        <v>0.78986100000000004</v>
      </c>
      <c r="AJ135" t="s">
        <v>28</v>
      </c>
      <c r="AK135">
        <v>250283</v>
      </c>
      <c r="AL135" t="s">
        <v>29</v>
      </c>
      <c r="AM135">
        <v>1.9977374324999998E-2</v>
      </c>
      <c r="AN135" t="s">
        <v>30</v>
      </c>
      <c r="AO135">
        <v>5000</v>
      </c>
      <c r="AP135" t="s">
        <v>923</v>
      </c>
      <c r="AQ135">
        <v>5000</v>
      </c>
      <c r="AR135" t="s">
        <v>788</v>
      </c>
      <c r="AS135" t="s">
        <v>1092</v>
      </c>
      <c r="AT135" t="s">
        <v>1093</v>
      </c>
      <c r="AU135" t="s">
        <v>1094</v>
      </c>
      <c r="AV135">
        <v>6.9728399999999996E-2</v>
      </c>
      <c r="BB135" t="s">
        <v>787</v>
      </c>
      <c r="BC135">
        <v>663.49400000000003</v>
      </c>
      <c r="BD135" t="s">
        <v>25</v>
      </c>
      <c r="BE135" t="s">
        <v>757</v>
      </c>
      <c r="BF135" t="s">
        <v>27</v>
      </c>
      <c r="BG135">
        <v>0.77726700000000004</v>
      </c>
      <c r="BH135" t="s">
        <v>28</v>
      </c>
      <c r="BI135">
        <v>249472</v>
      </c>
      <c r="BJ135" t="s">
        <v>29</v>
      </c>
      <c r="BK135">
        <v>6.0126924705000001E-2</v>
      </c>
      <c r="BL135" t="s">
        <v>30</v>
      </c>
      <c r="BM135">
        <v>15000</v>
      </c>
      <c r="BN135" t="s">
        <v>923</v>
      </c>
      <c r="BO135">
        <v>15000</v>
      </c>
      <c r="BP135" t="s">
        <v>788</v>
      </c>
      <c r="BQ135" t="s">
        <v>1687</v>
      </c>
      <c r="BR135" t="s">
        <v>1688</v>
      </c>
      <c r="BS135" t="s">
        <v>1689</v>
      </c>
      <c r="BT135">
        <v>7.80671E-2</v>
      </c>
      <c r="BZ135" t="s">
        <v>787</v>
      </c>
      <c r="CA135">
        <v>651.43299999999999</v>
      </c>
      <c r="CB135" t="s">
        <v>25</v>
      </c>
      <c r="CC135" t="s">
        <v>757</v>
      </c>
      <c r="CD135" t="s">
        <v>27</v>
      </c>
      <c r="CE135">
        <v>0.78162799999999999</v>
      </c>
      <c r="CF135" t="s">
        <v>28</v>
      </c>
      <c r="CG135">
        <v>251264</v>
      </c>
      <c r="CH135" t="s">
        <v>29</v>
      </c>
      <c r="CI135">
        <v>9.9496872165E-2</v>
      </c>
      <c r="CJ135" t="s">
        <v>30</v>
      </c>
      <c r="CK135">
        <v>25000</v>
      </c>
      <c r="CL135" t="s">
        <v>923</v>
      </c>
      <c r="CM135">
        <v>25000</v>
      </c>
      <c r="CN135" t="s">
        <v>788</v>
      </c>
      <c r="CO135" t="s">
        <v>2269</v>
      </c>
      <c r="CP135" t="s">
        <v>2270</v>
      </c>
      <c r="CQ135" t="s">
        <v>2271</v>
      </c>
      <c r="CR135">
        <v>8.1124299999999996E-2</v>
      </c>
      <c r="CX135" t="s">
        <v>787</v>
      </c>
      <c r="CY135">
        <v>658.03599999999994</v>
      </c>
      <c r="CZ135" t="s">
        <v>25</v>
      </c>
      <c r="DA135" t="s">
        <v>757</v>
      </c>
      <c r="DB135" t="s">
        <v>27</v>
      </c>
      <c r="DC135">
        <v>0.77704300000000004</v>
      </c>
      <c r="DD135" t="s">
        <v>28</v>
      </c>
      <c r="DE135">
        <v>251687</v>
      </c>
      <c r="DF135" t="s">
        <v>29</v>
      </c>
      <c r="DG135">
        <v>0.139061720355</v>
      </c>
      <c r="DH135" t="s">
        <v>30</v>
      </c>
      <c r="DI135">
        <v>35000</v>
      </c>
      <c r="DJ135" t="s">
        <v>923</v>
      </c>
      <c r="DK135">
        <v>35000</v>
      </c>
      <c r="DL135" t="s">
        <v>788</v>
      </c>
      <c r="DM135" t="s">
        <v>2862</v>
      </c>
      <c r="DN135" t="s">
        <v>2863</v>
      </c>
      <c r="DO135" t="s">
        <v>2864</v>
      </c>
      <c r="DP135">
        <v>8.2534999999999997E-2</v>
      </c>
      <c r="DV135" t="s">
        <v>787</v>
      </c>
      <c r="DW135">
        <v>662.58</v>
      </c>
      <c r="DX135" t="s">
        <v>25</v>
      </c>
      <c r="DY135" t="s">
        <v>757</v>
      </c>
      <c r="DZ135" t="s">
        <v>27</v>
      </c>
      <c r="EA135">
        <v>0.77612000000000003</v>
      </c>
      <c r="EB135" t="s">
        <v>28</v>
      </c>
      <c r="EC135">
        <v>250555</v>
      </c>
      <c r="ED135" t="s">
        <v>29</v>
      </c>
      <c r="EE135">
        <v>0.17960107219499999</v>
      </c>
      <c r="EF135" t="s">
        <v>30</v>
      </c>
      <c r="EG135">
        <v>45000</v>
      </c>
      <c r="EH135" t="s">
        <v>923</v>
      </c>
      <c r="EI135">
        <v>45000</v>
      </c>
      <c r="EJ135" t="s">
        <v>788</v>
      </c>
      <c r="EK135" t="s">
        <v>3450</v>
      </c>
      <c r="EL135" t="s">
        <v>3451</v>
      </c>
      <c r="EM135" t="s">
        <v>3452</v>
      </c>
      <c r="EN135">
        <v>7.6832800000000007E-2</v>
      </c>
      <c r="ET135" t="s">
        <v>787</v>
      </c>
      <c r="EU135">
        <v>668.12</v>
      </c>
      <c r="EV135" t="s">
        <v>25</v>
      </c>
      <c r="EW135" t="s">
        <v>757</v>
      </c>
      <c r="EX135" t="s">
        <v>27</v>
      </c>
      <c r="EY135">
        <v>0.77468599999999999</v>
      </c>
      <c r="EZ135" t="s">
        <v>28</v>
      </c>
      <c r="FA135">
        <v>249399</v>
      </c>
      <c r="FB135" t="s">
        <v>29</v>
      </c>
      <c r="FC135">
        <v>0.22053022549500001</v>
      </c>
      <c r="FD135" t="s">
        <v>30</v>
      </c>
      <c r="FE135">
        <v>55000</v>
      </c>
      <c r="FF135" t="s">
        <v>923</v>
      </c>
      <c r="FG135">
        <v>55000</v>
      </c>
      <c r="FH135" t="s">
        <v>788</v>
      </c>
      <c r="FI135" t="s">
        <v>4033</v>
      </c>
      <c r="FJ135" t="s">
        <v>4034</v>
      </c>
      <c r="FK135" t="s">
        <v>4035</v>
      </c>
      <c r="FL135">
        <v>7.5273400000000004E-2</v>
      </c>
      <c r="FR135" t="s">
        <v>787</v>
      </c>
      <c r="FS135">
        <v>634.005</v>
      </c>
      <c r="FT135" t="s">
        <v>25</v>
      </c>
      <c r="FU135" t="s">
        <v>757</v>
      </c>
      <c r="FV135" t="s">
        <v>27</v>
      </c>
      <c r="FW135">
        <v>0.79385300000000003</v>
      </c>
      <c r="FX135" t="s">
        <v>28</v>
      </c>
      <c r="FY135">
        <v>250281</v>
      </c>
      <c r="FZ135" t="s">
        <v>29</v>
      </c>
      <c r="GA135">
        <v>3.9955144649999998E-3</v>
      </c>
      <c r="GB135" t="s">
        <v>30</v>
      </c>
      <c r="GC135">
        <v>1000</v>
      </c>
      <c r="GD135" t="s">
        <v>923</v>
      </c>
      <c r="GE135">
        <v>1000</v>
      </c>
      <c r="GF135" t="s">
        <v>788</v>
      </c>
      <c r="GG135" t="s">
        <v>5215</v>
      </c>
      <c r="GH135" t="s">
        <v>5216</v>
      </c>
      <c r="GI135" t="s">
        <v>5217</v>
      </c>
      <c r="GJ135">
        <v>0.11212999999999999</v>
      </c>
      <c r="GP135" t="s">
        <v>787</v>
      </c>
      <c r="GQ135">
        <v>676.73599999999999</v>
      </c>
      <c r="GR135" t="s">
        <v>25</v>
      </c>
      <c r="GS135" t="s">
        <v>757</v>
      </c>
      <c r="GT135" t="s">
        <v>27</v>
      </c>
      <c r="GU135">
        <v>0.77304799999999996</v>
      </c>
      <c r="GV135" t="s">
        <v>28</v>
      </c>
      <c r="GW135">
        <v>247268</v>
      </c>
      <c r="GX135" t="s">
        <v>29</v>
      </c>
      <c r="GY135">
        <v>4.0441950975000002E-2</v>
      </c>
      <c r="GZ135" t="s">
        <v>30</v>
      </c>
      <c r="HA135">
        <v>10000</v>
      </c>
      <c r="HB135" t="s">
        <v>923</v>
      </c>
      <c r="HC135">
        <v>10000</v>
      </c>
      <c r="HD135" t="s">
        <v>788</v>
      </c>
      <c r="HE135" t="s">
        <v>5417</v>
      </c>
      <c r="HF135" t="s">
        <v>5418</v>
      </c>
      <c r="HG135" t="s">
        <v>5419</v>
      </c>
      <c r="HH135">
        <v>6.9746600000000006E-2</v>
      </c>
      <c r="HN135" t="s">
        <v>787</v>
      </c>
      <c r="HO135">
        <v>668.779</v>
      </c>
      <c r="HP135" t="s">
        <v>25</v>
      </c>
      <c r="HQ135" t="s">
        <v>757</v>
      </c>
      <c r="HR135" t="s">
        <v>27</v>
      </c>
      <c r="HS135">
        <v>0.77351400000000003</v>
      </c>
      <c r="HT135" t="s">
        <v>28</v>
      </c>
      <c r="HU135">
        <v>249909</v>
      </c>
      <c r="HV135" t="s">
        <v>29</v>
      </c>
      <c r="HW135">
        <v>0.26009507368500001</v>
      </c>
      <c r="HX135" t="s">
        <v>30</v>
      </c>
      <c r="HY135">
        <v>65000</v>
      </c>
      <c r="HZ135" t="s">
        <v>923</v>
      </c>
      <c r="IA135">
        <v>65000</v>
      </c>
      <c r="IB135" t="s">
        <v>788</v>
      </c>
      <c r="IC135" t="s">
        <v>3172</v>
      </c>
      <c r="ID135" t="s">
        <v>6002</v>
      </c>
      <c r="IE135" t="s">
        <v>6003</v>
      </c>
      <c r="IF135">
        <v>7.3550099999999993E-2</v>
      </c>
    </row>
    <row r="136" spans="6:240">
      <c r="F136" t="s">
        <v>787</v>
      </c>
      <c r="G136">
        <v>336.81799999999998</v>
      </c>
      <c r="H136" t="s">
        <v>25</v>
      </c>
      <c r="I136" t="s">
        <v>36</v>
      </c>
      <c r="J136" t="s">
        <v>27</v>
      </c>
      <c r="K136">
        <v>0.770339</v>
      </c>
      <c r="L136" t="s">
        <v>28</v>
      </c>
      <c r="M136">
        <v>500312</v>
      </c>
      <c r="N136" t="s">
        <v>29</v>
      </c>
      <c r="O136">
        <v>5.9962551360000001E-3</v>
      </c>
      <c r="P136" t="s">
        <v>30</v>
      </c>
      <c r="Q136">
        <v>3000</v>
      </c>
      <c r="R136" t="s">
        <v>923</v>
      </c>
      <c r="S136">
        <v>3000</v>
      </c>
      <c r="T136" t="s">
        <v>783</v>
      </c>
      <c r="U136" t="s">
        <v>4624</v>
      </c>
      <c r="V136" t="s">
        <v>4625</v>
      </c>
      <c r="W136" t="s">
        <v>4626</v>
      </c>
      <c r="X136">
        <v>6.0332200000000002E-2</v>
      </c>
      <c r="AD136" t="s">
        <v>787</v>
      </c>
      <c r="AE136">
        <v>344.27</v>
      </c>
      <c r="AF136" t="s">
        <v>25</v>
      </c>
      <c r="AG136" t="s">
        <v>36</v>
      </c>
      <c r="AH136" t="s">
        <v>27</v>
      </c>
      <c r="AI136">
        <v>0.76566299999999998</v>
      </c>
      <c r="AJ136" t="s">
        <v>28</v>
      </c>
      <c r="AK136">
        <v>495479</v>
      </c>
      <c r="AL136" t="s">
        <v>29</v>
      </c>
      <c r="AM136">
        <v>1.0091249424E-2</v>
      </c>
      <c r="AN136" t="s">
        <v>30</v>
      </c>
      <c r="AO136">
        <v>5000</v>
      </c>
      <c r="AP136" t="s">
        <v>923</v>
      </c>
      <c r="AQ136">
        <v>5000</v>
      </c>
      <c r="AR136" t="s">
        <v>783</v>
      </c>
      <c r="AS136" t="s">
        <v>1095</v>
      </c>
      <c r="AT136" t="s">
        <v>1096</v>
      </c>
      <c r="AU136" t="s">
        <v>1097</v>
      </c>
      <c r="AV136">
        <v>6.8590700000000004E-2</v>
      </c>
      <c r="BB136" t="s">
        <v>787</v>
      </c>
      <c r="BC136">
        <v>340.99400000000003</v>
      </c>
      <c r="BD136" t="s">
        <v>25</v>
      </c>
      <c r="BE136" t="s">
        <v>36</v>
      </c>
      <c r="BF136" t="s">
        <v>27</v>
      </c>
      <c r="BG136">
        <v>0.76560600000000001</v>
      </c>
      <c r="BH136" t="s">
        <v>28</v>
      </c>
      <c r="BI136">
        <v>500313</v>
      </c>
      <c r="BJ136" t="s">
        <v>29</v>
      </c>
      <c r="BK136">
        <v>2.9981217680000002E-2</v>
      </c>
      <c r="BL136" t="s">
        <v>30</v>
      </c>
      <c r="BM136">
        <v>15000</v>
      </c>
      <c r="BN136" t="s">
        <v>923</v>
      </c>
      <c r="BO136">
        <v>15000</v>
      </c>
      <c r="BP136" t="s">
        <v>783</v>
      </c>
      <c r="BQ136" t="s">
        <v>1690</v>
      </c>
      <c r="BR136" t="s">
        <v>1691</v>
      </c>
      <c r="BS136" t="s">
        <v>1692</v>
      </c>
      <c r="BT136">
        <v>8.4150299999999997E-2</v>
      </c>
      <c r="BZ136" t="s">
        <v>787</v>
      </c>
      <c r="CA136">
        <v>327.70499999999998</v>
      </c>
      <c r="CB136" t="s">
        <v>25</v>
      </c>
      <c r="CC136" t="s">
        <v>36</v>
      </c>
      <c r="CD136" t="s">
        <v>27</v>
      </c>
      <c r="CE136">
        <v>0.779451</v>
      </c>
      <c r="CF136" t="s">
        <v>28</v>
      </c>
      <c r="CG136">
        <v>502273</v>
      </c>
      <c r="CH136" t="s">
        <v>29</v>
      </c>
      <c r="CI136">
        <v>4.9773694072000003E-2</v>
      </c>
      <c r="CJ136" t="s">
        <v>30</v>
      </c>
      <c r="CK136">
        <v>25000</v>
      </c>
      <c r="CL136" t="s">
        <v>923</v>
      </c>
      <c r="CM136">
        <v>25000</v>
      </c>
      <c r="CN136" t="s">
        <v>783</v>
      </c>
      <c r="CO136" t="s">
        <v>2272</v>
      </c>
      <c r="CP136" t="s">
        <v>2273</v>
      </c>
      <c r="CQ136" t="s">
        <v>2274</v>
      </c>
      <c r="CR136">
        <v>7.3062100000000005E-2</v>
      </c>
      <c r="CX136" t="s">
        <v>787</v>
      </c>
      <c r="CY136">
        <v>328.37299999999999</v>
      </c>
      <c r="CZ136" t="s">
        <v>25</v>
      </c>
      <c r="DA136" t="s">
        <v>36</v>
      </c>
      <c r="DB136" t="s">
        <v>27</v>
      </c>
      <c r="DC136">
        <v>0.77909300000000004</v>
      </c>
      <c r="DD136" t="s">
        <v>28</v>
      </c>
      <c r="DE136">
        <v>501712</v>
      </c>
      <c r="DF136" t="s">
        <v>29</v>
      </c>
      <c r="DG136">
        <v>6.9761166191999999E-2</v>
      </c>
      <c r="DH136" t="s">
        <v>30</v>
      </c>
      <c r="DI136">
        <v>35000</v>
      </c>
      <c r="DJ136" t="s">
        <v>923</v>
      </c>
      <c r="DK136">
        <v>35000</v>
      </c>
      <c r="DL136" t="s">
        <v>783</v>
      </c>
      <c r="DM136" t="s">
        <v>2865</v>
      </c>
      <c r="DN136" t="s">
        <v>2866</v>
      </c>
      <c r="DO136" t="s">
        <v>2867</v>
      </c>
      <c r="DP136">
        <v>7.5957300000000005E-2</v>
      </c>
      <c r="DV136" t="s">
        <v>787</v>
      </c>
      <c r="DW136">
        <v>328.85399999999998</v>
      </c>
      <c r="DX136" t="s">
        <v>25</v>
      </c>
      <c r="DY136" t="s">
        <v>36</v>
      </c>
      <c r="DZ136" t="s">
        <v>27</v>
      </c>
      <c r="EA136">
        <v>0.77749400000000002</v>
      </c>
      <c r="EB136" t="s">
        <v>28</v>
      </c>
      <c r="EC136">
        <v>503040</v>
      </c>
      <c r="ED136" t="s">
        <v>29</v>
      </c>
      <c r="EE136">
        <v>8.9456138719999995E-2</v>
      </c>
      <c r="EF136" t="s">
        <v>30</v>
      </c>
      <c r="EG136">
        <v>45000</v>
      </c>
      <c r="EH136" t="s">
        <v>923</v>
      </c>
      <c r="EI136">
        <v>45000</v>
      </c>
      <c r="EJ136" t="s">
        <v>783</v>
      </c>
      <c r="EK136" t="s">
        <v>3453</v>
      </c>
      <c r="EL136" t="s">
        <v>3454</v>
      </c>
      <c r="EM136" t="s">
        <v>3455</v>
      </c>
      <c r="EN136">
        <v>7.5197399999999998E-2</v>
      </c>
      <c r="ET136" t="s">
        <v>787</v>
      </c>
      <c r="EU136">
        <v>330.74400000000003</v>
      </c>
      <c r="EV136" t="s">
        <v>25</v>
      </c>
      <c r="EW136" t="s">
        <v>36</v>
      </c>
      <c r="EX136" t="s">
        <v>27</v>
      </c>
      <c r="EY136">
        <v>0.77496299999999996</v>
      </c>
      <c r="EZ136" t="s">
        <v>28</v>
      </c>
      <c r="FA136">
        <v>503439</v>
      </c>
      <c r="FB136" t="s">
        <v>29</v>
      </c>
      <c r="FC136">
        <v>0.109248611112</v>
      </c>
      <c r="FD136" t="s">
        <v>30</v>
      </c>
      <c r="FE136">
        <v>55000</v>
      </c>
      <c r="FF136" t="s">
        <v>923</v>
      </c>
      <c r="FG136">
        <v>55000</v>
      </c>
      <c r="FH136" t="s">
        <v>783</v>
      </c>
      <c r="FI136" t="s">
        <v>4036</v>
      </c>
      <c r="FJ136" t="s">
        <v>4037</v>
      </c>
      <c r="FK136" t="s">
        <v>4038</v>
      </c>
      <c r="FL136">
        <v>7.5635099999999997E-2</v>
      </c>
      <c r="FR136" t="s">
        <v>787</v>
      </c>
      <c r="FS136">
        <v>375.661</v>
      </c>
      <c r="FT136" t="s">
        <v>25</v>
      </c>
      <c r="FU136" t="s">
        <v>36</v>
      </c>
      <c r="FV136" t="s">
        <v>27</v>
      </c>
      <c r="FW136">
        <v>0.72942799999999997</v>
      </c>
      <c r="FX136" t="s">
        <v>28</v>
      </c>
      <c r="FY136">
        <v>500310</v>
      </c>
      <c r="FZ136" t="s">
        <v>29</v>
      </c>
      <c r="GA136">
        <v>1.9987607119999998E-3</v>
      </c>
      <c r="GB136" t="s">
        <v>30</v>
      </c>
      <c r="GC136">
        <v>1000</v>
      </c>
      <c r="GD136" t="s">
        <v>923</v>
      </c>
      <c r="GE136">
        <v>1000</v>
      </c>
      <c r="GF136" t="s">
        <v>783</v>
      </c>
      <c r="GG136" t="s">
        <v>5218</v>
      </c>
      <c r="GH136" t="s">
        <v>5219</v>
      </c>
      <c r="GI136" t="s">
        <v>5220</v>
      </c>
      <c r="GJ136">
        <v>4.3768000000000001E-2</v>
      </c>
      <c r="GP136" t="s">
        <v>787</v>
      </c>
      <c r="GQ136">
        <v>338.08499999999998</v>
      </c>
      <c r="GR136" t="s">
        <v>25</v>
      </c>
      <c r="GS136" t="s">
        <v>36</v>
      </c>
      <c r="GT136" t="s">
        <v>27</v>
      </c>
      <c r="GU136">
        <v>0.76795500000000005</v>
      </c>
      <c r="GV136" t="s">
        <v>28</v>
      </c>
      <c r="GW136">
        <v>501536</v>
      </c>
      <c r="GX136" t="s">
        <v>29</v>
      </c>
      <c r="GY136">
        <v>1.9938731687999998E-2</v>
      </c>
      <c r="GZ136" t="s">
        <v>30</v>
      </c>
      <c r="HA136">
        <v>10000</v>
      </c>
      <c r="HB136" t="s">
        <v>923</v>
      </c>
      <c r="HC136">
        <v>10000</v>
      </c>
      <c r="HD136" t="s">
        <v>783</v>
      </c>
      <c r="HE136" t="s">
        <v>5420</v>
      </c>
      <c r="HF136" t="s">
        <v>5421</v>
      </c>
      <c r="HG136" t="s">
        <v>5422</v>
      </c>
      <c r="HH136">
        <v>8.5378700000000002E-2</v>
      </c>
      <c r="HN136" t="s">
        <v>787</v>
      </c>
      <c r="HO136">
        <v>332.66399999999999</v>
      </c>
      <c r="HP136" t="s">
        <v>25</v>
      </c>
      <c r="HQ136" t="s">
        <v>36</v>
      </c>
      <c r="HR136" t="s">
        <v>27</v>
      </c>
      <c r="HS136">
        <v>0.77251000000000003</v>
      </c>
      <c r="HT136" t="s">
        <v>28</v>
      </c>
      <c r="HU136">
        <v>503716</v>
      </c>
      <c r="HV136" t="s">
        <v>29</v>
      </c>
      <c r="HW136">
        <v>0.12904108350400001</v>
      </c>
      <c r="HX136" t="s">
        <v>30</v>
      </c>
      <c r="HY136">
        <v>65000</v>
      </c>
      <c r="HZ136" t="s">
        <v>923</v>
      </c>
      <c r="IA136">
        <v>65000</v>
      </c>
      <c r="IB136" t="s">
        <v>783</v>
      </c>
      <c r="IC136" t="s">
        <v>6004</v>
      </c>
      <c r="ID136" t="s">
        <v>6005</v>
      </c>
      <c r="IE136" t="s">
        <v>6006</v>
      </c>
      <c r="IF136">
        <v>7.7791100000000002E-2</v>
      </c>
    </row>
    <row r="137" spans="6:240">
      <c r="F137" t="s">
        <v>777</v>
      </c>
      <c r="G137">
        <v>678.81200000000001</v>
      </c>
      <c r="H137" t="s">
        <v>25</v>
      </c>
      <c r="I137" t="s">
        <v>757</v>
      </c>
      <c r="J137" t="s">
        <v>27</v>
      </c>
      <c r="K137">
        <v>0.76720200000000005</v>
      </c>
      <c r="L137" t="s">
        <v>28</v>
      </c>
      <c r="M137">
        <v>250283</v>
      </c>
      <c r="N137" t="s">
        <v>29</v>
      </c>
      <c r="O137">
        <v>1.1986444395E-2</v>
      </c>
      <c r="P137" t="s">
        <v>30</v>
      </c>
      <c r="Q137">
        <v>3000</v>
      </c>
      <c r="R137" t="s">
        <v>923</v>
      </c>
      <c r="S137">
        <v>3000</v>
      </c>
      <c r="T137" t="s">
        <v>778</v>
      </c>
      <c r="U137" t="s">
        <v>4627</v>
      </c>
      <c r="V137" t="s">
        <v>4628</v>
      </c>
      <c r="W137" t="s">
        <v>4629</v>
      </c>
      <c r="X137">
        <v>9.1350700000000007E-2</v>
      </c>
      <c r="AD137" t="s">
        <v>777</v>
      </c>
      <c r="AE137">
        <v>722.16600000000005</v>
      </c>
      <c r="AF137" t="s">
        <v>25</v>
      </c>
      <c r="AG137" t="s">
        <v>757</v>
      </c>
      <c r="AH137" t="s">
        <v>27</v>
      </c>
      <c r="AI137">
        <v>0.75103799999999998</v>
      </c>
      <c r="AJ137" t="s">
        <v>28</v>
      </c>
      <c r="AK137">
        <v>245493</v>
      </c>
      <c r="AL137" t="s">
        <v>29</v>
      </c>
      <c r="AM137">
        <v>2.0367175785E-2</v>
      </c>
      <c r="AN137" t="s">
        <v>30</v>
      </c>
      <c r="AO137">
        <v>5000</v>
      </c>
      <c r="AP137" t="s">
        <v>923</v>
      </c>
      <c r="AQ137">
        <v>5000</v>
      </c>
      <c r="AR137" t="s">
        <v>778</v>
      </c>
      <c r="AS137" t="s">
        <v>1098</v>
      </c>
      <c r="AT137" t="s">
        <v>1099</v>
      </c>
      <c r="AU137" t="s">
        <v>1100</v>
      </c>
      <c r="AV137">
        <v>8.9786199999999997E-2</v>
      </c>
      <c r="BB137" t="s">
        <v>777</v>
      </c>
      <c r="BC137">
        <v>664.97900000000004</v>
      </c>
      <c r="BD137" t="s">
        <v>25</v>
      </c>
      <c r="BE137" t="s">
        <v>757</v>
      </c>
      <c r="BF137" t="s">
        <v>27</v>
      </c>
      <c r="BG137">
        <v>0.77261500000000005</v>
      </c>
      <c r="BH137" t="s">
        <v>28</v>
      </c>
      <c r="BI137">
        <v>251922</v>
      </c>
      <c r="BJ137" t="s">
        <v>29</v>
      </c>
      <c r="BK137">
        <v>5.9542222515E-2</v>
      </c>
      <c r="BL137" t="s">
        <v>30</v>
      </c>
      <c r="BM137">
        <v>15000</v>
      </c>
      <c r="BN137" t="s">
        <v>923</v>
      </c>
      <c r="BO137">
        <v>15000</v>
      </c>
      <c r="BP137" t="s">
        <v>778</v>
      </c>
      <c r="BQ137" t="s">
        <v>1693</v>
      </c>
      <c r="BR137" t="s">
        <v>1694</v>
      </c>
      <c r="BS137" t="s">
        <v>1695</v>
      </c>
      <c r="BT137">
        <v>7.7659300000000001E-2</v>
      </c>
      <c r="BZ137" t="s">
        <v>777</v>
      </c>
      <c r="CA137">
        <v>657.35299999999995</v>
      </c>
      <c r="CB137" t="s">
        <v>25</v>
      </c>
      <c r="CC137" t="s">
        <v>757</v>
      </c>
      <c r="CD137" t="s">
        <v>27</v>
      </c>
      <c r="CE137">
        <v>0.77962299999999995</v>
      </c>
      <c r="CF137" t="s">
        <v>28</v>
      </c>
      <c r="CG137">
        <v>250284</v>
      </c>
      <c r="CH137" t="s">
        <v>29</v>
      </c>
      <c r="CI137">
        <v>9.9886673625000005E-2</v>
      </c>
      <c r="CJ137" t="s">
        <v>30</v>
      </c>
      <c r="CK137">
        <v>25000</v>
      </c>
      <c r="CL137" t="s">
        <v>923</v>
      </c>
      <c r="CM137">
        <v>25000</v>
      </c>
      <c r="CN137" t="s">
        <v>778</v>
      </c>
      <c r="CO137" t="s">
        <v>2275</v>
      </c>
      <c r="CP137" t="s">
        <v>2276</v>
      </c>
      <c r="CQ137" t="s">
        <v>2277</v>
      </c>
      <c r="CR137">
        <v>6.2041100000000002E-2</v>
      </c>
      <c r="CX137" t="s">
        <v>777</v>
      </c>
      <c r="CY137">
        <v>648.35699999999997</v>
      </c>
      <c r="CZ137" t="s">
        <v>25</v>
      </c>
      <c r="DA137" t="s">
        <v>757</v>
      </c>
      <c r="DB137" t="s">
        <v>27</v>
      </c>
      <c r="DC137">
        <v>0.78501200000000004</v>
      </c>
      <c r="DD137" t="s">
        <v>28</v>
      </c>
      <c r="DE137">
        <v>250284</v>
      </c>
      <c r="DF137" t="s">
        <v>29</v>
      </c>
      <c r="DG137">
        <v>0.13984132327500001</v>
      </c>
      <c r="DH137" t="s">
        <v>30</v>
      </c>
      <c r="DI137">
        <v>35000</v>
      </c>
      <c r="DJ137" t="s">
        <v>923</v>
      </c>
      <c r="DK137">
        <v>35000</v>
      </c>
      <c r="DL137" t="s">
        <v>778</v>
      </c>
      <c r="DM137" t="s">
        <v>2868</v>
      </c>
      <c r="DN137" t="s">
        <v>2869</v>
      </c>
      <c r="DO137" t="s">
        <v>2870</v>
      </c>
      <c r="DP137">
        <v>6.7341799999999993E-2</v>
      </c>
      <c r="DV137" t="s">
        <v>777</v>
      </c>
      <c r="DW137">
        <v>660.04700000000003</v>
      </c>
      <c r="DX137" t="s">
        <v>25</v>
      </c>
      <c r="DY137" t="s">
        <v>757</v>
      </c>
      <c r="DZ137" t="s">
        <v>27</v>
      </c>
      <c r="EA137">
        <v>0.77760799999999997</v>
      </c>
      <c r="EB137" t="s">
        <v>28</v>
      </c>
      <c r="EC137">
        <v>250555</v>
      </c>
      <c r="ED137" t="s">
        <v>29</v>
      </c>
      <c r="EE137">
        <v>0.17960107219499999</v>
      </c>
      <c r="EF137" t="s">
        <v>30</v>
      </c>
      <c r="EG137">
        <v>45000</v>
      </c>
      <c r="EH137" t="s">
        <v>923</v>
      </c>
      <c r="EI137">
        <v>45000</v>
      </c>
      <c r="EJ137" t="s">
        <v>778</v>
      </c>
      <c r="EK137" t="s">
        <v>3456</v>
      </c>
      <c r="EL137" t="s">
        <v>3457</v>
      </c>
      <c r="EM137" t="s">
        <v>3458</v>
      </c>
      <c r="EN137">
        <v>7.0670499999999997E-2</v>
      </c>
      <c r="ET137" t="s">
        <v>777</v>
      </c>
      <c r="EU137">
        <v>661.95299999999997</v>
      </c>
      <c r="EV137" t="s">
        <v>25</v>
      </c>
      <c r="EW137" t="s">
        <v>757</v>
      </c>
      <c r="EX137" t="s">
        <v>27</v>
      </c>
      <c r="EY137">
        <v>0.77690899999999996</v>
      </c>
      <c r="EZ137" t="s">
        <v>28</v>
      </c>
      <c r="FA137">
        <v>250284</v>
      </c>
      <c r="FB137" t="s">
        <v>29</v>
      </c>
      <c r="FC137">
        <v>0.219750622575</v>
      </c>
      <c r="FD137" t="s">
        <v>30</v>
      </c>
      <c r="FE137">
        <v>55000</v>
      </c>
      <c r="FF137" t="s">
        <v>923</v>
      </c>
      <c r="FG137">
        <v>55000</v>
      </c>
      <c r="FH137" t="s">
        <v>778</v>
      </c>
      <c r="FI137" t="s">
        <v>4039</v>
      </c>
      <c r="FJ137" t="s">
        <v>4040</v>
      </c>
      <c r="FK137" t="s">
        <v>4041</v>
      </c>
      <c r="FL137">
        <v>6.9747699999999996E-2</v>
      </c>
      <c r="FR137" t="s">
        <v>777</v>
      </c>
      <c r="FS137">
        <v>672.48199999999997</v>
      </c>
      <c r="FT137" t="s">
        <v>25</v>
      </c>
      <c r="FU137" t="s">
        <v>757</v>
      </c>
      <c r="FV137" t="s">
        <v>27</v>
      </c>
      <c r="FW137">
        <v>0.77080800000000005</v>
      </c>
      <c r="FX137" t="s">
        <v>28</v>
      </c>
      <c r="FY137">
        <v>250281</v>
      </c>
      <c r="FZ137" t="s">
        <v>29</v>
      </c>
      <c r="GA137">
        <v>3.9955144649999998E-3</v>
      </c>
      <c r="GB137" t="s">
        <v>30</v>
      </c>
      <c r="GC137">
        <v>1000</v>
      </c>
      <c r="GD137" t="s">
        <v>923</v>
      </c>
      <c r="GE137">
        <v>1000</v>
      </c>
      <c r="GF137" t="s">
        <v>778</v>
      </c>
      <c r="GG137" t="s">
        <v>5221</v>
      </c>
      <c r="GH137" t="s">
        <v>5222</v>
      </c>
      <c r="GI137" t="s">
        <v>5223</v>
      </c>
      <c r="GJ137">
        <v>8.7682599999999999E-2</v>
      </c>
      <c r="GP137" t="s">
        <v>777</v>
      </c>
      <c r="GQ137">
        <v>652.01599999999996</v>
      </c>
      <c r="GR137" t="s">
        <v>25</v>
      </c>
      <c r="GS137" t="s">
        <v>757</v>
      </c>
      <c r="GT137" t="s">
        <v>27</v>
      </c>
      <c r="GU137">
        <v>0.77993800000000002</v>
      </c>
      <c r="GV137" t="s">
        <v>28</v>
      </c>
      <c r="GW137">
        <v>252128</v>
      </c>
      <c r="GX137" t="s">
        <v>29</v>
      </c>
      <c r="GY137">
        <v>3.9662348054999998E-2</v>
      </c>
      <c r="GZ137" t="s">
        <v>30</v>
      </c>
      <c r="HA137">
        <v>10000</v>
      </c>
      <c r="HB137" t="s">
        <v>923</v>
      </c>
      <c r="HC137">
        <v>10000</v>
      </c>
      <c r="HD137" t="s">
        <v>778</v>
      </c>
      <c r="HE137" t="s">
        <v>5423</v>
      </c>
      <c r="HF137" t="s">
        <v>5424</v>
      </c>
      <c r="HG137" t="s">
        <v>5425</v>
      </c>
      <c r="HH137">
        <v>9.2062000000000005E-2</v>
      </c>
      <c r="HN137" t="s">
        <v>777</v>
      </c>
      <c r="HO137">
        <v>662.12300000000005</v>
      </c>
      <c r="HP137" t="s">
        <v>25</v>
      </c>
      <c r="HQ137" t="s">
        <v>757</v>
      </c>
      <c r="HR137" t="s">
        <v>27</v>
      </c>
      <c r="HS137">
        <v>0.77710100000000004</v>
      </c>
      <c r="HT137" t="s">
        <v>28</v>
      </c>
      <c r="HU137">
        <v>250096</v>
      </c>
      <c r="HV137" t="s">
        <v>29</v>
      </c>
      <c r="HW137">
        <v>0.25990017295500001</v>
      </c>
      <c r="HX137" t="s">
        <v>30</v>
      </c>
      <c r="HY137">
        <v>65000</v>
      </c>
      <c r="HZ137" t="s">
        <v>923</v>
      </c>
      <c r="IA137">
        <v>65000</v>
      </c>
      <c r="IB137" t="s">
        <v>778</v>
      </c>
      <c r="IC137" t="s">
        <v>6007</v>
      </c>
      <c r="ID137" t="s">
        <v>6008</v>
      </c>
      <c r="IE137" t="s">
        <v>6009</v>
      </c>
      <c r="IF137">
        <v>7.6379799999999998E-2</v>
      </c>
    </row>
    <row r="138" spans="6:240">
      <c r="F138" t="s">
        <v>782</v>
      </c>
      <c r="G138">
        <v>360.78899999999999</v>
      </c>
      <c r="H138" t="s">
        <v>25</v>
      </c>
      <c r="I138" t="s">
        <v>36</v>
      </c>
      <c r="J138" t="s">
        <v>27</v>
      </c>
      <c r="K138">
        <v>0.75033499999999997</v>
      </c>
      <c r="L138" t="s">
        <v>28</v>
      </c>
      <c r="M138">
        <v>492306</v>
      </c>
      <c r="N138" t="s">
        <v>29</v>
      </c>
      <c r="O138">
        <v>6.0937659999999996E-3</v>
      </c>
      <c r="P138" t="s">
        <v>30</v>
      </c>
      <c r="Q138">
        <v>3000</v>
      </c>
      <c r="R138" t="s">
        <v>923</v>
      </c>
      <c r="S138">
        <v>3000</v>
      </c>
      <c r="T138" t="s">
        <v>783</v>
      </c>
      <c r="U138" t="s">
        <v>4630</v>
      </c>
      <c r="V138" t="s">
        <v>4631</v>
      </c>
      <c r="W138" t="s">
        <v>4632</v>
      </c>
      <c r="X138">
        <v>9.0934399999999999E-2</v>
      </c>
      <c r="AD138" t="s">
        <v>782</v>
      </c>
      <c r="AE138">
        <v>350.983</v>
      </c>
      <c r="AF138" t="s">
        <v>25</v>
      </c>
      <c r="AG138" t="s">
        <v>36</v>
      </c>
      <c r="AH138" t="s">
        <v>27</v>
      </c>
      <c r="AI138">
        <v>0.75830600000000004</v>
      </c>
      <c r="AJ138" t="s">
        <v>28</v>
      </c>
      <c r="AK138">
        <v>495478</v>
      </c>
      <c r="AL138" t="s">
        <v>29</v>
      </c>
      <c r="AM138">
        <v>1.0091260424E-2</v>
      </c>
      <c r="AN138" t="s">
        <v>30</v>
      </c>
      <c r="AO138">
        <v>5000</v>
      </c>
      <c r="AP138" t="s">
        <v>923</v>
      </c>
      <c r="AQ138">
        <v>5000</v>
      </c>
      <c r="AR138" t="s">
        <v>783</v>
      </c>
      <c r="AS138" t="s">
        <v>1101</v>
      </c>
      <c r="AT138" t="s">
        <v>1102</v>
      </c>
      <c r="AU138" t="s">
        <v>1103</v>
      </c>
      <c r="AV138">
        <v>8.5269600000000001E-2</v>
      </c>
      <c r="BB138" t="s">
        <v>782</v>
      </c>
      <c r="BC138">
        <v>330.93299999999999</v>
      </c>
      <c r="BD138" t="s">
        <v>25</v>
      </c>
      <c r="BE138" t="s">
        <v>36</v>
      </c>
      <c r="BF138" t="s">
        <v>27</v>
      </c>
      <c r="BG138">
        <v>0.77968099999999996</v>
      </c>
      <c r="BH138" t="s">
        <v>28</v>
      </c>
      <c r="BI138">
        <v>497080</v>
      </c>
      <c r="BJ138" t="s">
        <v>29</v>
      </c>
      <c r="BK138">
        <v>3.0176234408000002E-2</v>
      </c>
      <c r="BL138" t="s">
        <v>30</v>
      </c>
      <c r="BM138">
        <v>15000</v>
      </c>
      <c r="BN138" t="s">
        <v>923</v>
      </c>
      <c r="BO138">
        <v>15000</v>
      </c>
      <c r="BP138" t="s">
        <v>783</v>
      </c>
      <c r="BQ138" t="s">
        <v>1696</v>
      </c>
      <c r="BR138" t="s">
        <v>1697</v>
      </c>
      <c r="BS138" t="s">
        <v>1698</v>
      </c>
      <c r="BT138">
        <v>7.5590000000000004E-2</v>
      </c>
      <c r="BZ138" t="s">
        <v>782</v>
      </c>
      <c r="CA138">
        <v>336.726</v>
      </c>
      <c r="CB138" t="s">
        <v>25</v>
      </c>
      <c r="CC138" t="s">
        <v>36</v>
      </c>
      <c r="CD138" t="s">
        <v>27</v>
      </c>
      <c r="CE138">
        <v>0.77119499999999996</v>
      </c>
      <c r="CF138" t="s">
        <v>28</v>
      </c>
      <c r="CG138">
        <v>499339</v>
      </c>
      <c r="CH138" t="s">
        <v>29</v>
      </c>
      <c r="CI138">
        <v>5.0066204663999997E-2</v>
      </c>
      <c r="CJ138" t="s">
        <v>30</v>
      </c>
      <c r="CK138">
        <v>25000</v>
      </c>
      <c r="CL138" t="s">
        <v>923</v>
      </c>
      <c r="CM138">
        <v>25000</v>
      </c>
      <c r="CN138" t="s">
        <v>783</v>
      </c>
      <c r="CO138" t="s">
        <v>2278</v>
      </c>
      <c r="CP138" t="s">
        <v>2279</v>
      </c>
      <c r="CQ138" t="s">
        <v>2280</v>
      </c>
      <c r="CR138">
        <v>7.1804999999999994E-2</v>
      </c>
      <c r="CX138" t="s">
        <v>782</v>
      </c>
      <c r="CY138">
        <v>332.98899999999998</v>
      </c>
      <c r="CZ138" t="s">
        <v>25</v>
      </c>
      <c r="DA138" t="s">
        <v>36</v>
      </c>
      <c r="DB138" t="s">
        <v>27</v>
      </c>
      <c r="DC138">
        <v>0.77475400000000005</v>
      </c>
      <c r="DD138" t="s">
        <v>28</v>
      </c>
      <c r="DE138">
        <v>500313</v>
      </c>
      <c r="DF138" t="s">
        <v>29</v>
      </c>
      <c r="DG138">
        <v>6.9956176920000002E-2</v>
      </c>
      <c r="DH138" t="s">
        <v>30</v>
      </c>
      <c r="DI138">
        <v>35000</v>
      </c>
      <c r="DJ138" t="s">
        <v>923</v>
      </c>
      <c r="DK138">
        <v>35000</v>
      </c>
      <c r="DL138" t="s">
        <v>783</v>
      </c>
      <c r="DM138" t="s">
        <v>2871</v>
      </c>
      <c r="DN138" t="s">
        <v>2872</v>
      </c>
      <c r="DO138" t="s">
        <v>2873</v>
      </c>
      <c r="DP138">
        <v>7.6393600000000006E-2</v>
      </c>
      <c r="DV138" t="s">
        <v>782</v>
      </c>
      <c r="DW138">
        <v>333.88799999999998</v>
      </c>
      <c r="DX138" t="s">
        <v>25</v>
      </c>
      <c r="DY138" t="s">
        <v>36</v>
      </c>
      <c r="DZ138" t="s">
        <v>27</v>
      </c>
      <c r="EA138">
        <v>0.77371000000000001</v>
      </c>
      <c r="EB138" t="s">
        <v>28</v>
      </c>
      <c r="EC138">
        <v>500313</v>
      </c>
      <c r="ED138" t="s">
        <v>29</v>
      </c>
      <c r="EE138">
        <v>8.9943649040000004E-2</v>
      </c>
      <c r="EF138" t="s">
        <v>30</v>
      </c>
      <c r="EG138">
        <v>45000</v>
      </c>
      <c r="EH138" t="s">
        <v>923</v>
      </c>
      <c r="EI138">
        <v>45000</v>
      </c>
      <c r="EJ138" t="s">
        <v>783</v>
      </c>
      <c r="EK138" t="s">
        <v>3459</v>
      </c>
      <c r="EL138" t="s">
        <v>3460</v>
      </c>
      <c r="EM138" t="s">
        <v>3461</v>
      </c>
      <c r="EN138">
        <v>7.8337699999999996E-2</v>
      </c>
      <c r="ET138" t="s">
        <v>782</v>
      </c>
      <c r="EU138">
        <v>334.46499999999997</v>
      </c>
      <c r="EV138" t="s">
        <v>25</v>
      </c>
      <c r="EW138" t="s">
        <v>36</v>
      </c>
      <c r="EX138" t="s">
        <v>27</v>
      </c>
      <c r="EY138">
        <v>0.77304300000000004</v>
      </c>
      <c r="EZ138" t="s">
        <v>28</v>
      </c>
      <c r="FA138">
        <v>500313</v>
      </c>
      <c r="FB138" t="s">
        <v>29</v>
      </c>
      <c r="FC138">
        <v>0.10993112116000001</v>
      </c>
      <c r="FD138" t="s">
        <v>30</v>
      </c>
      <c r="FE138">
        <v>55000</v>
      </c>
      <c r="FF138" t="s">
        <v>923</v>
      </c>
      <c r="FG138">
        <v>55000</v>
      </c>
      <c r="FH138" t="s">
        <v>783</v>
      </c>
      <c r="FI138" t="s">
        <v>4042</v>
      </c>
      <c r="FJ138" t="s">
        <v>4043</v>
      </c>
      <c r="FK138" t="s">
        <v>4044</v>
      </c>
      <c r="FL138">
        <v>7.8024800000000005E-2</v>
      </c>
      <c r="FR138" t="s">
        <v>782</v>
      </c>
      <c r="FS138">
        <v>361.85399999999998</v>
      </c>
      <c r="FT138" t="s">
        <v>25</v>
      </c>
      <c r="FU138" t="s">
        <v>36</v>
      </c>
      <c r="FV138" t="s">
        <v>27</v>
      </c>
      <c r="FW138">
        <v>0.74321499999999996</v>
      </c>
      <c r="FX138" t="s">
        <v>28</v>
      </c>
      <c r="FY138">
        <v>500307</v>
      </c>
      <c r="FZ138" t="s">
        <v>29</v>
      </c>
      <c r="GA138">
        <v>1.9987717120000001E-3</v>
      </c>
      <c r="GB138" t="s">
        <v>30</v>
      </c>
      <c r="GC138">
        <v>1000</v>
      </c>
      <c r="GD138" t="s">
        <v>923</v>
      </c>
      <c r="GE138">
        <v>1000</v>
      </c>
      <c r="GF138" t="s">
        <v>783</v>
      </c>
      <c r="GG138" t="s">
        <v>5224</v>
      </c>
      <c r="GH138" t="s">
        <v>5225</v>
      </c>
      <c r="GI138" t="s">
        <v>5226</v>
      </c>
      <c r="GJ138">
        <v>0.100535</v>
      </c>
      <c r="GP138" t="s">
        <v>782</v>
      </c>
      <c r="GQ138">
        <v>326.125</v>
      </c>
      <c r="GR138" t="s">
        <v>25</v>
      </c>
      <c r="GS138" t="s">
        <v>36</v>
      </c>
      <c r="GT138" t="s">
        <v>27</v>
      </c>
      <c r="GU138">
        <v>0.78381999999999996</v>
      </c>
      <c r="GV138" t="s">
        <v>28</v>
      </c>
      <c r="GW138">
        <v>499095</v>
      </c>
      <c r="GX138" t="s">
        <v>29</v>
      </c>
      <c r="GY138">
        <v>2.0036248552000001E-2</v>
      </c>
      <c r="GZ138" t="s">
        <v>30</v>
      </c>
      <c r="HA138">
        <v>10000</v>
      </c>
      <c r="HB138" t="s">
        <v>923</v>
      </c>
      <c r="HC138">
        <v>10000</v>
      </c>
      <c r="HD138" t="s">
        <v>783</v>
      </c>
      <c r="HE138" t="s">
        <v>5426</v>
      </c>
      <c r="HF138" t="s">
        <v>5427</v>
      </c>
      <c r="HG138" t="s">
        <v>5428</v>
      </c>
      <c r="HH138">
        <v>7.5624899999999995E-2</v>
      </c>
      <c r="HN138" t="s">
        <v>782</v>
      </c>
      <c r="HO138">
        <v>330.66199999999998</v>
      </c>
      <c r="HP138" t="s">
        <v>25</v>
      </c>
      <c r="HQ138" t="s">
        <v>36</v>
      </c>
      <c r="HR138" t="s">
        <v>27</v>
      </c>
      <c r="HS138">
        <v>0.77805899999999995</v>
      </c>
      <c r="HT138" t="s">
        <v>28</v>
      </c>
      <c r="HU138">
        <v>499563</v>
      </c>
      <c r="HV138" t="s">
        <v>29</v>
      </c>
      <c r="HW138">
        <v>0.13011359300799999</v>
      </c>
      <c r="HX138" t="s">
        <v>30</v>
      </c>
      <c r="HY138">
        <v>65000</v>
      </c>
      <c r="HZ138" t="s">
        <v>923</v>
      </c>
      <c r="IA138">
        <v>65000</v>
      </c>
      <c r="IB138" t="s">
        <v>783</v>
      </c>
      <c r="IC138" t="s">
        <v>6010</v>
      </c>
      <c r="ID138" t="s">
        <v>6011</v>
      </c>
      <c r="IE138" t="s">
        <v>6012</v>
      </c>
      <c r="IF138">
        <v>7.6834100000000002E-2</v>
      </c>
    </row>
    <row r="139" spans="6:240">
      <c r="F139" t="s">
        <v>787</v>
      </c>
      <c r="G139">
        <v>678.81200000000001</v>
      </c>
      <c r="H139" t="s">
        <v>25</v>
      </c>
      <c r="I139" t="s">
        <v>757</v>
      </c>
      <c r="J139" t="s">
        <v>27</v>
      </c>
      <c r="K139">
        <v>0.76720200000000005</v>
      </c>
      <c r="L139" t="s">
        <v>28</v>
      </c>
      <c r="M139">
        <v>250283</v>
      </c>
      <c r="N139" t="s">
        <v>29</v>
      </c>
      <c r="O139">
        <v>1.1986444395E-2</v>
      </c>
      <c r="P139" t="s">
        <v>30</v>
      </c>
      <c r="Q139">
        <v>3000</v>
      </c>
      <c r="R139" t="s">
        <v>923</v>
      </c>
      <c r="S139">
        <v>3000</v>
      </c>
      <c r="T139" t="s">
        <v>788</v>
      </c>
      <c r="U139" t="s">
        <v>4627</v>
      </c>
      <c r="V139" t="s">
        <v>4628</v>
      </c>
      <c r="W139" t="s">
        <v>4629</v>
      </c>
      <c r="X139">
        <v>9.1350700000000007E-2</v>
      </c>
      <c r="AD139" t="s">
        <v>787</v>
      </c>
      <c r="AE139">
        <v>722.16600000000005</v>
      </c>
      <c r="AF139" t="s">
        <v>25</v>
      </c>
      <c r="AG139" t="s">
        <v>757</v>
      </c>
      <c r="AH139" t="s">
        <v>27</v>
      </c>
      <c r="AI139">
        <v>0.75103799999999998</v>
      </c>
      <c r="AJ139" t="s">
        <v>28</v>
      </c>
      <c r="AK139">
        <v>245493</v>
      </c>
      <c r="AL139" t="s">
        <v>29</v>
      </c>
      <c r="AM139">
        <v>2.0367175785E-2</v>
      </c>
      <c r="AN139" t="s">
        <v>30</v>
      </c>
      <c r="AO139">
        <v>5000</v>
      </c>
      <c r="AP139" t="s">
        <v>923</v>
      </c>
      <c r="AQ139">
        <v>5000</v>
      </c>
      <c r="AR139" t="s">
        <v>788</v>
      </c>
      <c r="AS139" t="s">
        <v>1098</v>
      </c>
      <c r="AT139" t="s">
        <v>1099</v>
      </c>
      <c r="AU139" t="s">
        <v>1100</v>
      </c>
      <c r="AV139">
        <v>8.9786199999999997E-2</v>
      </c>
      <c r="BB139" t="s">
        <v>787</v>
      </c>
      <c r="BC139">
        <v>664.97900000000004</v>
      </c>
      <c r="BD139" t="s">
        <v>25</v>
      </c>
      <c r="BE139" t="s">
        <v>757</v>
      </c>
      <c r="BF139" t="s">
        <v>27</v>
      </c>
      <c r="BG139">
        <v>0.77261500000000005</v>
      </c>
      <c r="BH139" t="s">
        <v>28</v>
      </c>
      <c r="BI139">
        <v>251922</v>
      </c>
      <c r="BJ139" t="s">
        <v>29</v>
      </c>
      <c r="BK139">
        <v>5.9542222515E-2</v>
      </c>
      <c r="BL139" t="s">
        <v>30</v>
      </c>
      <c r="BM139">
        <v>15000</v>
      </c>
      <c r="BN139" t="s">
        <v>923</v>
      </c>
      <c r="BO139">
        <v>15000</v>
      </c>
      <c r="BP139" t="s">
        <v>788</v>
      </c>
      <c r="BQ139" t="s">
        <v>1693</v>
      </c>
      <c r="BR139" t="s">
        <v>1694</v>
      </c>
      <c r="BS139" t="s">
        <v>1695</v>
      </c>
      <c r="BT139">
        <v>7.7659300000000001E-2</v>
      </c>
      <c r="BZ139" t="s">
        <v>787</v>
      </c>
      <c r="CA139">
        <v>657.35299999999995</v>
      </c>
      <c r="CB139" t="s">
        <v>25</v>
      </c>
      <c r="CC139" t="s">
        <v>757</v>
      </c>
      <c r="CD139" t="s">
        <v>27</v>
      </c>
      <c r="CE139">
        <v>0.77962299999999995</v>
      </c>
      <c r="CF139" t="s">
        <v>28</v>
      </c>
      <c r="CG139">
        <v>250284</v>
      </c>
      <c r="CH139" t="s">
        <v>29</v>
      </c>
      <c r="CI139">
        <v>9.9886673625000005E-2</v>
      </c>
      <c r="CJ139" t="s">
        <v>30</v>
      </c>
      <c r="CK139">
        <v>25000</v>
      </c>
      <c r="CL139" t="s">
        <v>923</v>
      </c>
      <c r="CM139">
        <v>25000</v>
      </c>
      <c r="CN139" t="s">
        <v>788</v>
      </c>
      <c r="CO139" t="s">
        <v>2275</v>
      </c>
      <c r="CP139" t="s">
        <v>2276</v>
      </c>
      <c r="CQ139" t="s">
        <v>2277</v>
      </c>
      <c r="CR139">
        <v>6.2041100000000002E-2</v>
      </c>
      <c r="CX139" t="s">
        <v>787</v>
      </c>
      <c r="CY139">
        <v>648.35699999999997</v>
      </c>
      <c r="CZ139" t="s">
        <v>25</v>
      </c>
      <c r="DA139" t="s">
        <v>757</v>
      </c>
      <c r="DB139" t="s">
        <v>27</v>
      </c>
      <c r="DC139">
        <v>0.78501200000000004</v>
      </c>
      <c r="DD139" t="s">
        <v>28</v>
      </c>
      <c r="DE139">
        <v>250284</v>
      </c>
      <c r="DF139" t="s">
        <v>29</v>
      </c>
      <c r="DG139">
        <v>0.13984132327500001</v>
      </c>
      <c r="DH139" t="s">
        <v>30</v>
      </c>
      <c r="DI139">
        <v>35000</v>
      </c>
      <c r="DJ139" t="s">
        <v>923</v>
      </c>
      <c r="DK139">
        <v>35000</v>
      </c>
      <c r="DL139" t="s">
        <v>788</v>
      </c>
      <c r="DM139" t="s">
        <v>2868</v>
      </c>
      <c r="DN139" t="s">
        <v>2869</v>
      </c>
      <c r="DO139" t="s">
        <v>2870</v>
      </c>
      <c r="DP139">
        <v>6.7341799999999993E-2</v>
      </c>
      <c r="DV139" t="s">
        <v>787</v>
      </c>
      <c r="DW139">
        <v>660.04700000000003</v>
      </c>
      <c r="DX139" t="s">
        <v>25</v>
      </c>
      <c r="DY139" t="s">
        <v>757</v>
      </c>
      <c r="DZ139" t="s">
        <v>27</v>
      </c>
      <c r="EA139">
        <v>0.77760799999999997</v>
      </c>
      <c r="EB139" t="s">
        <v>28</v>
      </c>
      <c r="EC139">
        <v>250555</v>
      </c>
      <c r="ED139" t="s">
        <v>29</v>
      </c>
      <c r="EE139">
        <v>0.17960107219499999</v>
      </c>
      <c r="EF139" t="s">
        <v>30</v>
      </c>
      <c r="EG139">
        <v>45000</v>
      </c>
      <c r="EH139" t="s">
        <v>923</v>
      </c>
      <c r="EI139">
        <v>45000</v>
      </c>
      <c r="EJ139" t="s">
        <v>788</v>
      </c>
      <c r="EK139" t="s">
        <v>3456</v>
      </c>
      <c r="EL139" t="s">
        <v>3457</v>
      </c>
      <c r="EM139" t="s">
        <v>3458</v>
      </c>
      <c r="EN139">
        <v>7.0670499999999997E-2</v>
      </c>
      <c r="ET139" t="s">
        <v>787</v>
      </c>
      <c r="EU139">
        <v>661.95299999999997</v>
      </c>
      <c r="EV139" t="s">
        <v>25</v>
      </c>
      <c r="EW139" t="s">
        <v>757</v>
      </c>
      <c r="EX139" t="s">
        <v>27</v>
      </c>
      <c r="EY139">
        <v>0.77690899999999996</v>
      </c>
      <c r="EZ139" t="s">
        <v>28</v>
      </c>
      <c r="FA139">
        <v>250284</v>
      </c>
      <c r="FB139" t="s">
        <v>29</v>
      </c>
      <c r="FC139">
        <v>0.219750622575</v>
      </c>
      <c r="FD139" t="s">
        <v>30</v>
      </c>
      <c r="FE139">
        <v>55000</v>
      </c>
      <c r="FF139" t="s">
        <v>923</v>
      </c>
      <c r="FG139">
        <v>55000</v>
      </c>
      <c r="FH139" t="s">
        <v>788</v>
      </c>
      <c r="FI139" t="s">
        <v>4039</v>
      </c>
      <c r="FJ139" t="s">
        <v>4040</v>
      </c>
      <c r="FK139" t="s">
        <v>4041</v>
      </c>
      <c r="FL139">
        <v>6.9747699999999996E-2</v>
      </c>
      <c r="FR139" t="s">
        <v>787</v>
      </c>
      <c r="FS139">
        <v>672.48199999999997</v>
      </c>
      <c r="FT139" t="s">
        <v>25</v>
      </c>
      <c r="FU139" t="s">
        <v>757</v>
      </c>
      <c r="FV139" t="s">
        <v>27</v>
      </c>
      <c r="FW139">
        <v>0.77080800000000005</v>
      </c>
      <c r="FX139" t="s">
        <v>28</v>
      </c>
      <c r="FY139">
        <v>250281</v>
      </c>
      <c r="FZ139" t="s">
        <v>29</v>
      </c>
      <c r="GA139">
        <v>3.9955144649999998E-3</v>
      </c>
      <c r="GB139" t="s">
        <v>30</v>
      </c>
      <c r="GC139">
        <v>1000</v>
      </c>
      <c r="GD139" t="s">
        <v>923</v>
      </c>
      <c r="GE139">
        <v>1000</v>
      </c>
      <c r="GF139" t="s">
        <v>788</v>
      </c>
      <c r="GG139" t="s">
        <v>5221</v>
      </c>
      <c r="GH139" t="s">
        <v>5222</v>
      </c>
      <c r="GI139" t="s">
        <v>5223</v>
      </c>
      <c r="GJ139">
        <v>8.7682599999999999E-2</v>
      </c>
      <c r="GP139" t="s">
        <v>787</v>
      </c>
      <c r="GQ139">
        <v>652.01599999999996</v>
      </c>
      <c r="GR139" t="s">
        <v>25</v>
      </c>
      <c r="GS139" t="s">
        <v>757</v>
      </c>
      <c r="GT139" t="s">
        <v>27</v>
      </c>
      <c r="GU139">
        <v>0.77993800000000002</v>
      </c>
      <c r="GV139" t="s">
        <v>28</v>
      </c>
      <c r="GW139">
        <v>252128</v>
      </c>
      <c r="GX139" t="s">
        <v>29</v>
      </c>
      <c r="GY139">
        <v>3.9662348054999998E-2</v>
      </c>
      <c r="GZ139" t="s">
        <v>30</v>
      </c>
      <c r="HA139">
        <v>10000</v>
      </c>
      <c r="HB139" t="s">
        <v>923</v>
      </c>
      <c r="HC139">
        <v>10000</v>
      </c>
      <c r="HD139" t="s">
        <v>788</v>
      </c>
      <c r="HE139" t="s">
        <v>5423</v>
      </c>
      <c r="HF139" t="s">
        <v>5424</v>
      </c>
      <c r="HG139" t="s">
        <v>5425</v>
      </c>
      <c r="HH139">
        <v>9.2062000000000005E-2</v>
      </c>
      <c r="HN139" t="s">
        <v>787</v>
      </c>
      <c r="HO139">
        <v>662.12300000000005</v>
      </c>
      <c r="HP139" t="s">
        <v>25</v>
      </c>
      <c r="HQ139" t="s">
        <v>757</v>
      </c>
      <c r="HR139" t="s">
        <v>27</v>
      </c>
      <c r="HS139">
        <v>0.77710100000000004</v>
      </c>
      <c r="HT139" t="s">
        <v>28</v>
      </c>
      <c r="HU139">
        <v>250096</v>
      </c>
      <c r="HV139" t="s">
        <v>29</v>
      </c>
      <c r="HW139">
        <v>0.25990017295500001</v>
      </c>
      <c r="HX139" t="s">
        <v>30</v>
      </c>
      <c r="HY139">
        <v>65000</v>
      </c>
      <c r="HZ139" t="s">
        <v>923</v>
      </c>
      <c r="IA139">
        <v>65000</v>
      </c>
      <c r="IB139" t="s">
        <v>788</v>
      </c>
      <c r="IC139" t="s">
        <v>6007</v>
      </c>
      <c r="ID139" t="s">
        <v>6008</v>
      </c>
      <c r="IE139" t="s">
        <v>6009</v>
      </c>
      <c r="IF139">
        <v>7.6379799999999998E-2</v>
      </c>
    </row>
    <row r="140" spans="6:240">
      <c r="F140" t="s">
        <v>787</v>
      </c>
      <c r="G140">
        <v>360.78899999999999</v>
      </c>
      <c r="H140" t="s">
        <v>25</v>
      </c>
      <c r="I140" t="s">
        <v>36</v>
      </c>
      <c r="J140" t="s">
        <v>27</v>
      </c>
      <c r="K140">
        <v>0.75033499999999997</v>
      </c>
      <c r="L140" t="s">
        <v>28</v>
      </c>
      <c r="M140">
        <v>492306</v>
      </c>
      <c r="N140" t="s">
        <v>29</v>
      </c>
      <c r="O140">
        <v>6.0937659999999996E-3</v>
      </c>
      <c r="P140" t="s">
        <v>30</v>
      </c>
      <c r="Q140">
        <v>3000</v>
      </c>
      <c r="R140" t="s">
        <v>923</v>
      </c>
      <c r="S140">
        <v>3000</v>
      </c>
      <c r="T140" t="s">
        <v>783</v>
      </c>
      <c r="U140" t="s">
        <v>4630</v>
      </c>
      <c r="V140" t="s">
        <v>4631</v>
      </c>
      <c r="W140" t="s">
        <v>4632</v>
      </c>
      <c r="X140">
        <v>9.0934399999999999E-2</v>
      </c>
      <c r="AD140" t="s">
        <v>787</v>
      </c>
      <c r="AE140">
        <v>350.983</v>
      </c>
      <c r="AF140" t="s">
        <v>25</v>
      </c>
      <c r="AG140" t="s">
        <v>36</v>
      </c>
      <c r="AH140" t="s">
        <v>27</v>
      </c>
      <c r="AI140">
        <v>0.75830600000000004</v>
      </c>
      <c r="AJ140" t="s">
        <v>28</v>
      </c>
      <c r="AK140">
        <v>495478</v>
      </c>
      <c r="AL140" t="s">
        <v>29</v>
      </c>
      <c r="AM140">
        <v>1.0091260424E-2</v>
      </c>
      <c r="AN140" t="s">
        <v>30</v>
      </c>
      <c r="AO140">
        <v>5000</v>
      </c>
      <c r="AP140" t="s">
        <v>923</v>
      </c>
      <c r="AQ140">
        <v>5000</v>
      </c>
      <c r="AR140" t="s">
        <v>783</v>
      </c>
      <c r="AS140" t="s">
        <v>1101</v>
      </c>
      <c r="AT140" t="s">
        <v>1102</v>
      </c>
      <c r="AU140" t="s">
        <v>1103</v>
      </c>
      <c r="AV140">
        <v>8.5269600000000001E-2</v>
      </c>
      <c r="BB140" t="s">
        <v>787</v>
      </c>
      <c r="BC140">
        <v>330.93299999999999</v>
      </c>
      <c r="BD140" t="s">
        <v>25</v>
      </c>
      <c r="BE140" t="s">
        <v>36</v>
      </c>
      <c r="BF140" t="s">
        <v>27</v>
      </c>
      <c r="BG140">
        <v>0.77968099999999996</v>
      </c>
      <c r="BH140" t="s">
        <v>28</v>
      </c>
      <c r="BI140">
        <v>497080</v>
      </c>
      <c r="BJ140" t="s">
        <v>29</v>
      </c>
      <c r="BK140">
        <v>3.0176234408000002E-2</v>
      </c>
      <c r="BL140" t="s">
        <v>30</v>
      </c>
      <c r="BM140">
        <v>15000</v>
      </c>
      <c r="BN140" t="s">
        <v>923</v>
      </c>
      <c r="BO140">
        <v>15000</v>
      </c>
      <c r="BP140" t="s">
        <v>783</v>
      </c>
      <c r="BQ140" t="s">
        <v>1696</v>
      </c>
      <c r="BR140" t="s">
        <v>1697</v>
      </c>
      <c r="BS140" t="s">
        <v>1698</v>
      </c>
      <c r="BT140">
        <v>7.5590000000000004E-2</v>
      </c>
      <c r="BZ140" t="s">
        <v>787</v>
      </c>
      <c r="CA140">
        <v>336.726</v>
      </c>
      <c r="CB140" t="s">
        <v>25</v>
      </c>
      <c r="CC140" t="s">
        <v>36</v>
      </c>
      <c r="CD140" t="s">
        <v>27</v>
      </c>
      <c r="CE140">
        <v>0.77119499999999996</v>
      </c>
      <c r="CF140" t="s">
        <v>28</v>
      </c>
      <c r="CG140">
        <v>499339</v>
      </c>
      <c r="CH140" t="s">
        <v>29</v>
      </c>
      <c r="CI140">
        <v>5.0066204663999997E-2</v>
      </c>
      <c r="CJ140" t="s">
        <v>30</v>
      </c>
      <c r="CK140">
        <v>25000</v>
      </c>
      <c r="CL140" t="s">
        <v>923</v>
      </c>
      <c r="CM140">
        <v>25000</v>
      </c>
      <c r="CN140" t="s">
        <v>783</v>
      </c>
      <c r="CO140" t="s">
        <v>2278</v>
      </c>
      <c r="CP140" t="s">
        <v>2279</v>
      </c>
      <c r="CQ140" t="s">
        <v>2280</v>
      </c>
      <c r="CR140">
        <v>7.1804999999999994E-2</v>
      </c>
      <c r="CX140" t="s">
        <v>787</v>
      </c>
      <c r="CY140">
        <v>332.98899999999998</v>
      </c>
      <c r="CZ140" t="s">
        <v>25</v>
      </c>
      <c r="DA140" t="s">
        <v>36</v>
      </c>
      <c r="DB140" t="s">
        <v>27</v>
      </c>
      <c r="DC140">
        <v>0.77475400000000005</v>
      </c>
      <c r="DD140" t="s">
        <v>28</v>
      </c>
      <c r="DE140">
        <v>500313</v>
      </c>
      <c r="DF140" t="s">
        <v>29</v>
      </c>
      <c r="DG140">
        <v>6.9956176920000002E-2</v>
      </c>
      <c r="DH140" t="s">
        <v>30</v>
      </c>
      <c r="DI140">
        <v>35000</v>
      </c>
      <c r="DJ140" t="s">
        <v>923</v>
      </c>
      <c r="DK140">
        <v>35000</v>
      </c>
      <c r="DL140" t="s">
        <v>783</v>
      </c>
      <c r="DM140" t="s">
        <v>2871</v>
      </c>
      <c r="DN140" t="s">
        <v>2872</v>
      </c>
      <c r="DO140" t="s">
        <v>2873</v>
      </c>
      <c r="DP140">
        <v>7.6393600000000006E-2</v>
      </c>
      <c r="DV140" t="s">
        <v>787</v>
      </c>
      <c r="DW140">
        <v>333.88799999999998</v>
      </c>
      <c r="DX140" t="s">
        <v>25</v>
      </c>
      <c r="DY140" t="s">
        <v>36</v>
      </c>
      <c r="DZ140" t="s">
        <v>27</v>
      </c>
      <c r="EA140">
        <v>0.77371000000000001</v>
      </c>
      <c r="EB140" t="s">
        <v>28</v>
      </c>
      <c r="EC140">
        <v>500313</v>
      </c>
      <c r="ED140" t="s">
        <v>29</v>
      </c>
      <c r="EE140">
        <v>8.9943649040000004E-2</v>
      </c>
      <c r="EF140" t="s">
        <v>30</v>
      </c>
      <c r="EG140">
        <v>45000</v>
      </c>
      <c r="EH140" t="s">
        <v>923</v>
      </c>
      <c r="EI140">
        <v>45000</v>
      </c>
      <c r="EJ140" t="s">
        <v>783</v>
      </c>
      <c r="EK140" t="s">
        <v>3459</v>
      </c>
      <c r="EL140" t="s">
        <v>3460</v>
      </c>
      <c r="EM140" t="s">
        <v>3461</v>
      </c>
      <c r="EN140">
        <v>7.8337699999999996E-2</v>
      </c>
      <c r="ET140" t="s">
        <v>787</v>
      </c>
      <c r="EU140">
        <v>334.46499999999997</v>
      </c>
      <c r="EV140" t="s">
        <v>25</v>
      </c>
      <c r="EW140" t="s">
        <v>36</v>
      </c>
      <c r="EX140" t="s">
        <v>27</v>
      </c>
      <c r="EY140">
        <v>0.77304300000000004</v>
      </c>
      <c r="EZ140" t="s">
        <v>28</v>
      </c>
      <c r="FA140">
        <v>500313</v>
      </c>
      <c r="FB140" t="s">
        <v>29</v>
      </c>
      <c r="FC140">
        <v>0.10993112116000001</v>
      </c>
      <c r="FD140" t="s">
        <v>30</v>
      </c>
      <c r="FE140">
        <v>55000</v>
      </c>
      <c r="FF140" t="s">
        <v>923</v>
      </c>
      <c r="FG140">
        <v>55000</v>
      </c>
      <c r="FH140" t="s">
        <v>783</v>
      </c>
      <c r="FI140" t="s">
        <v>4042</v>
      </c>
      <c r="FJ140" t="s">
        <v>4043</v>
      </c>
      <c r="FK140" t="s">
        <v>4044</v>
      </c>
      <c r="FL140">
        <v>7.8024800000000005E-2</v>
      </c>
      <c r="FR140" t="s">
        <v>787</v>
      </c>
      <c r="FS140">
        <v>361.85399999999998</v>
      </c>
      <c r="FT140" t="s">
        <v>25</v>
      </c>
      <c r="FU140" t="s">
        <v>36</v>
      </c>
      <c r="FV140" t="s">
        <v>27</v>
      </c>
      <c r="FW140">
        <v>0.74321499999999996</v>
      </c>
      <c r="FX140" t="s">
        <v>28</v>
      </c>
      <c r="FY140">
        <v>500307</v>
      </c>
      <c r="FZ140" t="s">
        <v>29</v>
      </c>
      <c r="GA140">
        <v>1.9987717120000001E-3</v>
      </c>
      <c r="GB140" t="s">
        <v>30</v>
      </c>
      <c r="GC140">
        <v>1000</v>
      </c>
      <c r="GD140" t="s">
        <v>923</v>
      </c>
      <c r="GE140">
        <v>1000</v>
      </c>
      <c r="GF140" t="s">
        <v>783</v>
      </c>
      <c r="GG140" t="s">
        <v>5224</v>
      </c>
      <c r="GH140" t="s">
        <v>5225</v>
      </c>
      <c r="GI140" t="s">
        <v>5226</v>
      </c>
      <c r="GJ140">
        <v>0.100535</v>
      </c>
      <c r="GP140" t="s">
        <v>787</v>
      </c>
      <c r="GQ140">
        <v>326.125</v>
      </c>
      <c r="GR140" t="s">
        <v>25</v>
      </c>
      <c r="GS140" t="s">
        <v>36</v>
      </c>
      <c r="GT140" t="s">
        <v>27</v>
      </c>
      <c r="GU140">
        <v>0.78381999999999996</v>
      </c>
      <c r="GV140" t="s">
        <v>28</v>
      </c>
      <c r="GW140">
        <v>499095</v>
      </c>
      <c r="GX140" t="s">
        <v>29</v>
      </c>
      <c r="GY140">
        <v>2.0036248552000001E-2</v>
      </c>
      <c r="GZ140" t="s">
        <v>30</v>
      </c>
      <c r="HA140">
        <v>10000</v>
      </c>
      <c r="HB140" t="s">
        <v>923</v>
      </c>
      <c r="HC140">
        <v>10000</v>
      </c>
      <c r="HD140" t="s">
        <v>783</v>
      </c>
      <c r="HE140" t="s">
        <v>5426</v>
      </c>
      <c r="HF140" t="s">
        <v>5427</v>
      </c>
      <c r="HG140" t="s">
        <v>5428</v>
      </c>
      <c r="HH140">
        <v>7.5624899999999995E-2</v>
      </c>
      <c r="HN140" t="s">
        <v>787</v>
      </c>
      <c r="HO140">
        <v>330.66199999999998</v>
      </c>
      <c r="HP140" t="s">
        <v>25</v>
      </c>
      <c r="HQ140" t="s">
        <v>36</v>
      </c>
      <c r="HR140" t="s">
        <v>27</v>
      </c>
      <c r="HS140">
        <v>0.77805899999999995</v>
      </c>
      <c r="HT140" t="s">
        <v>28</v>
      </c>
      <c r="HU140">
        <v>499563</v>
      </c>
      <c r="HV140" t="s">
        <v>29</v>
      </c>
      <c r="HW140">
        <v>0.13011359300799999</v>
      </c>
      <c r="HX140" t="s">
        <v>30</v>
      </c>
      <c r="HY140">
        <v>65000</v>
      </c>
      <c r="HZ140" t="s">
        <v>923</v>
      </c>
      <c r="IA140">
        <v>65000</v>
      </c>
      <c r="IB140" t="s">
        <v>783</v>
      </c>
      <c r="IC140" t="s">
        <v>6010</v>
      </c>
      <c r="ID140" t="s">
        <v>6011</v>
      </c>
      <c r="IE140" t="s">
        <v>6012</v>
      </c>
      <c r="IF140">
        <v>7.6834100000000002E-2</v>
      </c>
    </row>
    <row r="141" spans="6:240">
      <c r="F141" t="s">
        <v>777</v>
      </c>
      <c r="G141">
        <v>624.32799999999997</v>
      </c>
      <c r="H141" t="s">
        <v>25</v>
      </c>
      <c r="I141" t="s">
        <v>757</v>
      </c>
      <c r="J141" t="s">
        <v>27</v>
      </c>
      <c r="K141">
        <v>0.79344800000000004</v>
      </c>
      <c r="L141" t="s">
        <v>28</v>
      </c>
      <c r="M141">
        <v>254420</v>
      </c>
      <c r="N141" t="s">
        <v>29</v>
      </c>
      <c r="O141">
        <v>1.1791543664999999E-2</v>
      </c>
      <c r="P141" t="s">
        <v>30</v>
      </c>
      <c r="Q141">
        <v>3000</v>
      </c>
      <c r="R141" t="s">
        <v>923</v>
      </c>
      <c r="S141">
        <v>3000</v>
      </c>
      <c r="T141" t="s">
        <v>778</v>
      </c>
      <c r="U141" t="s">
        <v>4633</v>
      </c>
      <c r="V141" t="s">
        <v>4634</v>
      </c>
      <c r="W141" t="s">
        <v>4635</v>
      </c>
      <c r="X141">
        <v>6.9428699999999996E-2</v>
      </c>
      <c r="AD141" t="s">
        <v>777</v>
      </c>
      <c r="AE141">
        <v>650.29399999999998</v>
      </c>
      <c r="AF141" t="s">
        <v>25</v>
      </c>
      <c r="AG141" t="s">
        <v>757</v>
      </c>
      <c r="AH141" t="s">
        <v>27</v>
      </c>
      <c r="AI141">
        <v>0.78384299999999996</v>
      </c>
      <c r="AJ141" t="s">
        <v>28</v>
      </c>
      <c r="AK141">
        <v>250283</v>
      </c>
      <c r="AL141" t="s">
        <v>29</v>
      </c>
      <c r="AM141">
        <v>1.9977374324999998E-2</v>
      </c>
      <c r="AN141" t="s">
        <v>30</v>
      </c>
      <c r="AO141">
        <v>5000</v>
      </c>
      <c r="AP141" t="s">
        <v>923</v>
      </c>
      <c r="AQ141">
        <v>5000</v>
      </c>
      <c r="AR141" t="s">
        <v>778</v>
      </c>
      <c r="AS141" t="s">
        <v>1104</v>
      </c>
      <c r="AT141" t="s">
        <v>1105</v>
      </c>
      <c r="AU141" t="s">
        <v>1106</v>
      </c>
      <c r="AV141">
        <v>8.1611299999999998E-2</v>
      </c>
      <c r="BB141" t="s">
        <v>777</v>
      </c>
      <c r="BC141">
        <v>650.29200000000003</v>
      </c>
      <c r="BD141" t="s">
        <v>25</v>
      </c>
      <c r="BE141" t="s">
        <v>757</v>
      </c>
      <c r="BF141" t="s">
        <v>27</v>
      </c>
      <c r="BG141">
        <v>0.787659</v>
      </c>
      <c r="BH141" t="s">
        <v>28</v>
      </c>
      <c r="BI141">
        <v>247865</v>
      </c>
      <c r="BJ141" t="s">
        <v>29</v>
      </c>
      <c r="BK141">
        <v>6.0516726165E-2</v>
      </c>
      <c r="BL141" t="s">
        <v>30</v>
      </c>
      <c r="BM141">
        <v>15000</v>
      </c>
      <c r="BN141" t="s">
        <v>923</v>
      </c>
      <c r="BO141">
        <v>15000</v>
      </c>
      <c r="BP141" t="s">
        <v>778</v>
      </c>
      <c r="BQ141" t="s">
        <v>1699</v>
      </c>
      <c r="BR141" t="s">
        <v>1700</v>
      </c>
      <c r="BS141" t="s">
        <v>1701</v>
      </c>
      <c r="BT141">
        <v>6.55525E-2</v>
      </c>
      <c r="BZ141" t="s">
        <v>777</v>
      </c>
      <c r="CA141">
        <v>655.24699999999996</v>
      </c>
      <c r="CB141" t="s">
        <v>25</v>
      </c>
      <c r="CC141" t="s">
        <v>757</v>
      </c>
      <c r="CD141" t="s">
        <v>27</v>
      </c>
      <c r="CE141">
        <v>0.78087399999999996</v>
      </c>
      <c r="CF141" t="s">
        <v>28</v>
      </c>
      <c r="CG141">
        <v>250284</v>
      </c>
      <c r="CH141" t="s">
        <v>29</v>
      </c>
      <c r="CI141">
        <v>9.9886673625000005E-2</v>
      </c>
      <c r="CJ141" t="s">
        <v>30</v>
      </c>
      <c r="CK141">
        <v>25000</v>
      </c>
      <c r="CL141" t="s">
        <v>923</v>
      </c>
      <c r="CM141">
        <v>25000</v>
      </c>
      <c r="CN141" t="s">
        <v>778</v>
      </c>
      <c r="CO141" t="s">
        <v>2281</v>
      </c>
      <c r="CP141" t="s">
        <v>2282</v>
      </c>
      <c r="CQ141" t="s">
        <v>2283</v>
      </c>
      <c r="CR141">
        <v>7.528E-2</v>
      </c>
      <c r="CX141" t="s">
        <v>777</v>
      </c>
      <c r="CY141">
        <v>656.73099999999999</v>
      </c>
      <c r="CZ141" t="s">
        <v>25</v>
      </c>
      <c r="DA141" t="s">
        <v>757</v>
      </c>
      <c r="DB141" t="s">
        <v>27</v>
      </c>
      <c r="DC141">
        <v>0.77999200000000002</v>
      </c>
      <c r="DD141" t="s">
        <v>28</v>
      </c>
      <c r="DE141">
        <v>250284</v>
      </c>
      <c r="DF141" t="s">
        <v>29</v>
      </c>
      <c r="DG141">
        <v>0.13984132327500001</v>
      </c>
      <c r="DH141" t="s">
        <v>30</v>
      </c>
      <c r="DI141">
        <v>35000</v>
      </c>
      <c r="DJ141" t="s">
        <v>923</v>
      </c>
      <c r="DK141">
        <v>35000</v>
      </c>
      <c r="DL141" t="s">
        <v>778</v>
      </c>
      <c r="DM141" t="s">
        <v>2874</v>
      </c>
      <c r="DN141" t="s">
        <v>2875</v>
      </c>
      <c r="DO141" t="s">
        <v>2876</v>
      </c>
      <c r="DP141">
        <v>6.9723800000000002E-2</v>
      </c>
      <c r="DV141" t="s">
        <v>777</v>
      </c>
      <c r="DW141">
        <v>648.39499999999998</v>
      </c>
      <c r="DX141" t="s">
        <v>25</v>
      </c>
      <c r="DY141" t="s">
        <v>757</v>
      </c>
      <c r="DZ141" t="s">
        <v>27</v>
      </c>
      <c r="EA141">
        <v>0.78541499999999997</v>
      </c>
      <c r="EB141" t="s">
        <v>28</v>
      </c>
      <c r="EC141">
        <v>250013</v>
      </c>
      <c r="ED141" t="s">
        <v>29</v>
      </c>
      <c r="EE141">
        <v>0.17999087365499999</v>
      </c>
      <c r="EF141" t="s">
        <v>30</v>
      </c>
      <c r="EG141">
        <v>45000</v>
      </c>
      <c r="EH141" t="s">
        <v>923</v>
      </c>
      <c r="EI141">
        <v>45000</v>
      </c>
      <c r="EJ141" t="s">
        <v>778</v>
      </c>
      <c r="EK141" t="s">
        <v>3462</v>
      </c>
      <c r="EL141" t="s">
        <v>3463</v>
      </c>
      <c r="EM141" t="s">
        <v>3464</v>
      </c>
      <c r="EN141">
        <v>6.9439899999999999E-2</v>
      </c>
      <c r="ET141" t="s">
        <v>777</v>
      </c>
      <c r="EU141">
        <v>658.35299999999995</v>
      </c>
      <c r="EV141" t="s">
        <v>25</v>
      </c>
      <c r="EW141" t="s">
        <v>757</v>
      </c>
      <c r="EX141" t="s">
        <v>27</v>
      </c>
      <c r="EY141">
        <v>0.78006600000000004</v>
      </c>
      <c r="EZ141" t="s">
        <v>28</v>
      </c>
      <c r="FA141">
        <v>249620</v>
      </c>
      <c r="FB141" t="s">
        <v>29</v>
      </c>
      <c r="FC141">
        <v>0.22033532476500001</v>
      </c>
      <c r="FD141" t="s">
        <v>30</v>
      </c>
      <c r="FE141">
        <v>55000</v>
      </c>
      <c r="FF141" t="s">
        <v>923</v>
      </c>
      <c r="FG141">
        <v>55000</v>
      </c>
      <c r="FH141" t="s">
        <v>778</v>
      </c>
      <c r="FI141" t="s">
        <v>2287</v>
      </c>
      <c r="FJ141" t="s">
        <v>4045</v>
      </c>
      <c r="FK141" t="s">
        <v>4046</v>
      </c>
      <c r="FL141">
        <v>7.2992500000000002E-2</v>
      </c>
      <c r="FR141" t="s">
        <v>777</v>
      </c>
      <c r="FS141">
        <v>581.45500000000004</v>
      </c>
      <c r="FT141" t="s">
        <v>25</v>
      </c>
      <c r="FU141" t="s">
        <v>757</v>
      </c>
      <c r="FV141" t="s">
        <v>27</v>
      </c>
      <c r="FW141">
        <v>0.82894999999999996</v>
      </c>
      <c r="FX141" t="s">
        <v>28</v>
      </c>
      <c r="FY141">
        <v>250281</v>
      </c>
      <c r="FZ141" t="s">
        <v>29</v>
      </c>
      <c r="GA141">
        <v>3.9955144649999998E-3</v>
      </c>
      <c r="GB141" t="s">
        <v>30</v>
      </c>
      <c r="GC141">
        <v>1000</v>
      </c>
      <c r="GD141" t="s">
        <v>923</v>
      </c>
      <c r="GE141">
        <v>1000</v>
      </c>
      <c r="GF141" t="s">
        <v>778</v>
      </c>
      <c r="GG141" t="s">
        <v>5227</v>
      </c>
      <c r="GH141" t="s">
        <v>5228</v>
      </c>
      <c r="GI141" t="s">
        <v>5229</v>
      </c>
      <c r="GJ141">
        <v>8.0141100000000007E-2</v>
      </c>
      <c r="GP141" t="s">
        <v>777</v>
      </c>
      <c r="GQ141">
        <v>671.06</v>
      </c>
      <c r="GR141" t="s">
        <v>25</v>
      </c>
      <c r="GS141" t="s">
        <v>757</v>
      </c>
      <c r="GT141" t="s">
        <v>27</v>
      </c>
      <c r="GU141">
        <v>0.77631099999999997</v>
      </c>
      <c r="GV141" t="s">
        <v>28</v>
      </c>
      <c r="GW141">
        <v>247268</v>
      </c>
      <c r="GX141" t="s">
        <v>29</v>
      </c>
      <c r="GY141">
        <v>4.0441950975000002E-2</v>
      </c>
      <c r="GZ141" t="s">
        <v>30</v>
      </c>
      <c r="HA141">
        <v>10000</v>
      </c>
      <c r="HB141" t="s">
        <v>923</v>
      </c>
      <c r="HC141">
        <v>10000</v>
      </c>
      <c r="HD141" t="s">
        <v>778</v>
      </c>
      <c r="HE141" t="s">
        <v>5429</v>
      </c>
      <c r="HF141" t="s">
        <v>5430</v>
      </c>
      <c r="HG141" t="s">
        <v>5431</v>
      </c>
      <c r="HH141">
        <v>6.2539600000000001E-2</v>
      </c>
      <c r="HN141" t="s">
        <v>777</v>
      </c>
      <c r="HO141">
        <v>658.625</v>
      </c>
      <c r="HP141" t="s">
        <v>25</v>
      </c>
      <c r="HQ141" t="s">
        <v>757</v>
      </c>
      <c r="HR141" t="s">
        <v>27</v>
      </c>
      <c r="HS141">
        <v>0.77886999999999995</v>
      </c>
      <c r="HT141" t="s">
        <v>28</v>
      </c>
      <c r="HU141">
        <v>250284</v>
      </c>
      <c r="HV141" t="s">
        <v>29</v>
      </c>
      <c r="HW141">
        <v>0.25970527222500001</v>
      </c>
      <c r="HX141" t="s">
        <v>30</v>
      </c>
      <c r="HY141">
        <v>65000</v>
      </c>
      <c r="HZ141" t="s">
        <v>923</v>
      </c>
      <c r="IA141">
        <v>65000</v>
      </c>
      <c r="IB141" t="s">
        <v>778</v>
      </c>
      <c r="IC141" t="s">
        <v>6013</v>
      </c>
      <c r="ID141" t="s">
        <v>6014</v>
      </c>
      <c r="IE141" t="s">
        <v>6015</v>
      </c>
      <c r="IF141">
        <v>7.3789800000000003E-2</v>
      </c>
    </row>
    <row r="142" spans="6:240">
      <c r="F142" t="s">
        <v>782</v>
      </c>
      <c r="G142">
        <v>362.78100000000001</v>
      </c>
      <c r="H142" t="s">
        <v>25</v>
      </c>
      <c r="I142" t="s">
        <v>36</v>
      </c>
      <c r="J142" t="s">
        <v>27</v>
      </c>
      <c r="K142">
        <v>0.74827399999999999</v>
      </c>
      <c r="L142" t="s">
        <v>28</v>
      </c>
      <c r="M142">
        <v>492306</v>
      </c>
      <c r="N142" t="s">
        <v>29</v>
      </c>
      <c r="O142">
        <v>6.0937739999999997E-3</v>
      </c>
      <c r="P142" t="s">
        <v>30</v>
      </c>
      <c r="Q142">
        <v>3000</v>
      </c>
      <c r="R142" t="s">
        <v>923</v>
      </c>
      <c r="S142">
        <v>3000</v>
      </c>
      <c r="T142" t="s">
        <v>783</v>
      </c>
      <c r="U142" t="s">
        <v>4636</v>
      </c>
      <c r="V142" t="s">
        <v>4637</v>
      </c>
      <c r="W142" t="s">
        <v>4638</v>
      </c>
      <c r="X142">
        <v>8.9407399999999998E-2</v>
      </c>
      <c r="AD142" t="s">
        <v>782</v>
      </c>
      <c r="AE142">
        <v>345.166</v>
      </c>
      <c r="AF142" t="s">
        <v>25</v>
      </c>
      <c r="AG142" t="s">
        <v>36</v>
      </c>
      <c r="AH142" t="s">
        <v>27</v>
      </c>
      <c r="AI142">
        <v>0.76096699999999995</v>
      </c>
      <c r="AJ142" t="s">
        <v>28</v>
      </c>
      <c r="AK142">
        <v>500312</v>
      </c>
      <c r="AL142" t="s">
        <v>29</v>
      </c>
      <c r="AM142">
        <v>9.9937685599999996E-3</v>
      </c>
      <c r="AN142" t="s">
        <v>30</v>
      </c>
      <c r="AO142">
        <v>5000</v>
      </c>
      <c r="AP142" t="s">
        <v>923</v>
      </c>
      <c r="AQ142">
        <v>5000</v>
      </c>
      <c r="AR142" t="s">
        <v>783</v>
      </c>
      <c r="AS142" t="s">
        <v>1107</v>
      </c>
      <c r="AT142" t="s">
        <v>1108</v>
      </c>
      <c r="AU142" t="s">
        <v>1109</v>
      </c>
      <c r="AV142">
        <v>7.8193799999999994E-2</v>
      </c>
      <c r="BB142" t="s">
        <v>782</v>
      </c>
      <c r="BC142">
        <v>333.32900000000001</v>
      </c>
      <c r="BD142" t="s">
        <v>25</v>
      </c>
      <c r="BE142" t="s">
        <v>36</v>
      </c>
      <c r="BF142" t="s">
        <v>27</v>
      </c>
      <c r="BG142">
        <v>0.77687399999999995</v>
      </c>
      <c r="BH142" t="s">
        <v>28</v>
      </c>
      <c r="BI142">
        <v>497080</v>
      </c>
      <c r="BJ142" t="s">
        <v>29</v>
      </c>
      <c r="BK142">
        <v>3.0176235408000001E-2</v>
      </c>
      <c r="BL142" t="s">
        <v>30</v>
      </c>
      <c r="BM142">
        <v>15000</v>
      </c>
      <c r="BN142" t="s">
        <v>923</v>
      </c>
      <c r="BO142">
        <v>15000</v>
      </c>
      <c r="BP142" t="s">
        <v>783</v>
      </c>
      <c r="BQ142" t="s">
        <v>1702</v>
      </c>
      <c r="BR142" t="s">
        <v>1703</v>
      </c>
      <c r="BS142" t="s">
        <v>1704</v>
      </c>
      <c r="BT142">
        <v>7.5467400000000004E-2</v>
      </c>
      <c r="BZ142" t="s">
        <v>782</v>
      </c>
      <c r="CA142">
        <v>331.16699999999997</v>
      </c>
      <c r="CB142" t="s">
        <v>25</v>
      </c>
      <c r="CC142" t="s">
        <v>36</v>
      </c>
      <c r="CD142" t="s">
        <v>27</v>
      </c>
      <c r="CE142">
        <v>0.77764100000000003</v>
      </c>
      <c r="CF142" t="s">
        <v>28</v>
      </c>
      <c r="CG142">
        <v>499339</v>
      </c>
      <c r="CH142" t="s">
        <v>29</v>
      </c>
      <c r="CI142">
        <v>5.0066212664E-2</v>
      </c>
      <c r="CJ142" t="s">
        <v>30</v>
      </c>
      <c r="CK142">
        <v>25000</v>
      </c>
      <c r="CL142" t="s">
        <v>923</v>
      </c>
      <c r="CM142">
        <v>25000</v>
      </c>
      <c r="CN142" t="s">
        <v>783</v>
      </c>
      <c r="CO142" t="s">
        <v>2284</v>
      </c>
      <c r="CP142" t="s">
        <v>2285</v>
      </c>
      <c r="CQ142" t="s">
        <v>2286</v>
      </c>
      <c r="CR142">
        <v>6.4690300000000006E-2</v>
      </c>
      <c r="CX142" t="s">
        <v>782</v>
      </c>
      <c r="CY142">
        <v>330.15800000000002</v>
      </c>
      <c r="CZ142" t="s">
        <v>25</v>
      </c>
      <c r="DA142" t="s">
        <v>36</v>
      </c>
      <c r="DB142" t="s">
        <v>27</v>
      </c>
      <c r="DC142">
        <v>0.77806900000000001</v>
      </c>
      <c r="DD142" t="s">
        <v>28</v>
      </c>
      <c r="DE142">
        <v>500313</v>
      </c>
      <c r="DF142" t="s">
        <v>29</v>
      </c>
      <c r="DG142">
        <v>6.9956184919999997E-2</v>
      </c>
      <c r="DH142" t="s">
        <v>30</v>
      </c>
      <c r="DI142">
        <v>35000</v>
      </c>
      <c r="DJ142" t="s">
        <v>923</v>
      </c>
      <c r="DK142">
        <v>35000</v>
      </c>
      <c r="DL142" t="s">
        <v>783</v>
      </c>
      <c r="DM142" t="s">
        <v>2877</v>
      </c>
      <c r="DN142" t="s">
        <v>2878</v>
      </c>
      <c r="DO142" t="s">
        <v>2879</v>
      </c>
      <c r="DP142">
        <v>6.51278E-2</v>
      </c>
      <c r="DV142" t="s">
        <v>782</v>
      </c>
      <c r="DW142">
        <v>332.65</v>
      </c>
      <c r="DX142" t="s">
        <v>25</v>
      </c>
      <c r="DY142" t="s">
        <v>36</v>
      </c>
      <c r="DZ142" t="s">
        <v>27</v>
      </c>
      <c r="EA142">
        <v>0.77514899999999998</v>
      </c>
      <c r="EB142" t="s">
        <v>28</v>
      </c>
      <c r="EC142">
        <v>500313</v>
      </c>
      <c r="ED142" t="s">
        <v>29</v>
      </c>
      <c r="EE142">
        <v>8.994365704E-2</v>
      </c>
      <c r="EF142" t="s">
        <v>30</v>
      </c>
      <c r="EG142">
        <v>45000</v>
      </c>
      <c r="EH142" t="s">
        <v>923</v>
      </c>
      <c r="EI142">
        <v>45000</v>
      </c>
      <c r="EJ142" t="s">
        <v>783</v>
      </c>
      <c r="EK142" t="s">
        <v>3465</v>
      </c>
      <c r="EL142" t="s">
        <v>3466</v>
      </c>
      <c r="EM142" t="s">
        <v>3467</v>
      </c>
      <c r="EN142">
        <v>6.7235000000000003E-2</v>
      </c>
      <c r="ET142" t="s">
        <v>782</v>
      </c>
      <c r="EU142">
        <v>332.15600000000001</v>
      </c>
      <c r="EV142" t="s">
        <v>25</v>
      </c>
      <c r="EW142" t="s">
        <v>36</v>
      </c>
      <c r="EX142" t="s">
        <v>27</v>
      </c>
      <c r="EY142">
        <v>0.77641300000000002</v>
      </c>
      <c r="EZ142" t="s">
        <v>28</v>
      </c>
      <c r="FA142">
        <v>499427</v>
      </c>
      <c r="FB142" t="s">
        <v>29</v>
      </c>
      <c r="FC142">
        <v>0.110126128888</v>
      </c>
      <c r="FD142" t="s">
        <v>30</v>
      </c>
      <c r="FE142">
        <v>55000</v>
      </c>
      <c r="FF142" t="s">
        <v>923</v>
      </c>
      <c r="FG142">
        <v>55000</v>
      </c>
      <c r="FH142" t="s">
        <v>783</v>
      </c>
      <c r="FI142" t="s">
        <v>4047</v>
      </c>
      <c r="FJ142" t="s">
        <v>4048</v>
      </c>
      <c r="FK142" t="s">
        <v>4049</v>
      </c>
      <c r="FL142">
        <v>6.8865800000000005E-2</v>
      </c>
      <c r="FR142" t="s">
        <v>782</v>
      </c>
      <c r="FS142">
        <v>347.74900000000002</v>
      </c>
      <c r="FT142" t="s">
        <v>25</v>
      </c>
      <c r="FU142" t="s">
        <v>36</v>
      </c>
      <c r="FV142" t="s">
        <v>27</v>
      </c>
      <c r="FW142">
        <v>0.75814000000000004</v>
      </c>
      <c r="FX142" t="s">
        <v>28</v>
      </c>
      <c r="FY142">
        <v>500305</v>
      </c>
      <c r="FZ142" t="s">
        <v>29</v>
      </c>
      <c r="GA142">
        <v>1.9987797120000002E-3</v>
      </c>
      <c r="GB142" t="s">
        <v>30</v>
      </c>
      <c r="GC142">
        <v>1000</v>
      </c>
      <c r="GD142" t="s">
        <v>923</v>
      </c>
      <c r="GE142">
        <v>1000</v>
      </c>
      <c r="GF142" t="s">
        <v>783</v>
      </c>
      <c r="GG142" t="s">
        <v>5230</v>
      </c>
      <c r="GH142" t="s">
        <v>5231</v>
      </c>
      <c r="GI142" t="s">
        <v>5232</v>
      </c>
      <c r="GJ142">
        <v>0.101364</v>
      </c>
      <c r="GP142" t="s">
        <v>782</v>
      </c>
      <c r="GQ142">
        <v>335.60199999999998</v>
      </c>
      <c r="GR142" t="s">
        <v>25</v>
      </c>
      <c r="GS142" t="s">
        <v>36</v>
      </c>
      <c r="GT142" t="s">
        <v>27</v>
      </c>
      <c r="GU142">
        <v>0.77455200000000002</v>
      </c>
      <c r="GV142" t="s">
        <v>28</v>
      </c>
      <c r="GW142">
        <v>496678</v>
      </c>
      <c r="GX142" t="s">
        <v>29</v>
      </c>
      <c r="GY142">
        <v>2.0133749416000001E-2</v>
      </c>
      <c r="GZ142" t="s">
        <v>30</v>
      </c>
      <c r="HA142">
        <v>10000</v>
      </c>
      <c r="HB142" t="s">
        <v>923</v>
      </c>
      <c r="HC142">
        <v>10000</v>
      </c>
      <c r="HD142" t="s">
        <v>783</v>
      </c>
      <c r="HE142" t="s">
        <v>5432</v>
      </c>
      <c r="HF142" t="s">
        <v>5433</v>
      </c>
      <c r="HG142" t="s">
        <v>5434</v>
      </c>
      <c r="HH142">
        <v>7.1738200000000002E-2</v>
      </c>
      <c r="HN142" t="s">
        <v>782</v>
      </c>
      <c r="HO142">
        <v>333.09500000000003</v>
      </c>
      <c r="HP142" t="s">
        <v>25</v>
      </c>
      <c r="HQ142" t="s">
        <v>36</v>
      </c>
      <c r="HR142" t="s">
        <v>27</v>
      </c>
      <c r="HS142">
        <v>0.77521200000000001</v>
      </c>
      <c r="HT142" t="s">
        <v>28</v>
      </c>
      <c r="HU142">
        <v>499563</v>
      </c>
      <c r="HV142" t="s">
        <v>29</v>
      </c>
      <c r="HW142">
        <v>0.13011360100800001</v>
      </c>
      <c r="HX142" t="s">
        <v>30</v>
      </c>
      <c r="HY142">
        <v>65000</v>
      </c>
      <c r="HZ142" t="s">
        <v>923</v>
      </c>
      <c r="IA142">
        <v>65000</v>
      </c>
      <c r="IB142" t="s">
        <v>783</v>
      </c>
      <c r="IC142" t="s">
        <v>6016</v>
      </c>
      <c r="ID142" t="s">
        <v>6017</v>
      </c>
      <c r="IE142" t="s">
        <v>6018</v>
      </c>
      <c r="IF142">
        <v>7.2399500000000006E-2</v>
      </c>
    </row>
    <row r="143" spans="6:240">
      <c r="F143" t="s">
        <v>787</v>
      </c>
      <c r="G143">
        <v>624.32799999999997</v>
      </c>
      <c r="H143" t="s">
        <v>25</v>
      </c>
      <c r="I143" t="s">
        <v>757</v>
      </c>
      <c r="J143" t="s">
        <v>27</v>
      </c>
      <c r="K143">
        <v>0.79344800000000004</v>
      </c>
      <c r="L143" t="s">
        <v>28</v>
      </c>
      <c r="M143">
        <v>254420</v>
      </c>
      <c r="N143" t="s">
        <v>29</v>
      </c>
      <c r="O143">
        <v>1.1791543664999999E-2</v>
      </c>
      <c r="P143" t="s">
        <v>30</v>
      </c>
      <c r="Q143">
        <v>3000</v>
      </c>
      <c r="R143" t="s">
        <v>923</v>
      </c>
      <c r="S143">
        <v>3000</v>
      </c>
      <c r="T143" t="s">
        <v>788</v>
      </c>
      <c r="U143" t="s">
        <v>4633</v>
      </c>
      <c r="V143" t="s">
        <v>4634</v>
      </c>
      <c r="W143" t="s">
        <v>4635</v>
      </c>
      <c r="X143">
        <v>6.9428699999999996E-2</v>
      </c>
      <c r="AD143" t="s">
        <v>787</v>
      </c>
      <c r="AE143">
        <v>650.29399999999998</v>
      </c>
      <c r="AF143" t="s">
        <v>25</v>
      </c>
      <c r="AG143" t="s">
        <v>757</v>
      </c>
      <c r="AH143" t="s">
        <v>27</v>
      </c>
      <c r="AI143">
        <v>0.78384299999999996</v>
      </c>
      <c r="AJ143" t="s">
        <v>28</v>
      </c>
      <c r="AK143">
        <v>250283</v>
      </c>
      <c r="AL143" t="s">
        <v>29</v>
      </c>
      <c r="AM143">
        <v>1.9977374324999998E-2</v>
      </c>
      <c r="AN143" t="s">
        <v>30</v>
      </c>
      <c r="AO143">
        <v>5000</v>
      </c>
      <c r="AP143" t="s">
        <v>923</v>
      </c>
      <c r="AQ143">
        <v>5000</v>
      </c>
      <c r="AR143" t="s">
        <v>788</v>
      </c>
      <c r="AS143" t="s">
        <v>1104</v>
      </c>
      <c r="AT143" t="s">
        <v>1105</v>
      </c>
      <c r="AU143" t="s">
        <v>1106</v>
      </c>
      <c r="AV143">
        <v>8.1611299999999998E-2</v>
      </c>
      <c r="BB143" t="s">
        <v>787</v>
      </c>
      <c r="BC143">
        <v>650.29200000000003</v>
      </c>
      <c r="BD143" t="s">
        <v>25</v>
      </c>
      <c r="BE143" t="s">
        <v>757</v>
      </c>
      <c r="BF143" t="s">
        <v>27</v>
      </c>
      <c r="BG143">
        <v>0.787659</v>
      </c>
      <c r="BH143" t="s">
        <v>28</v>
      </c>
      <c r="BI143">
        <v>247865</v>
      </c>
      <c r="BJ143" t="s">
        <v>29</v>
      </c>
      <c r="BK143">
        <v>6.0516726165E-2</v>
      </c>
      <c r="BL143" t="s">
        <v>30</v>
      </c>
      <c r="BM143">
        <v>15000</v>
      </c>
      <c r="BN143" t="s">
        <v>923</v>
      </c>
      <c r="BO143">
        <v>15000</v>
      </c>
      <c r="BP143" t="s">
        <v>788</v>
      </c>
      <c r="BQ143" t="s">
        <v>1699</v>
      </c>
      <c r="BR143" t="s">
        <v>1700</v>
      </c>
      <c r="BS143" t="s">
        <v>1701</v>
      </c>
      <c r="BT143">
        <v>6.55525E-2</v>
      </c>
      <c r="BZ143" t="s">
        <v>787</v>
      </c>
      <c r="CA143">
        <v>655.24699999999996</v>
      </c>
      <c r="CB143" t="s">
        <v>25</v>
      </c>
      <c r="CC143" t="s">
        <v>757</v>
      </c>
      <c r="CD143" t="s">
        <v>27</v>
      </c>
      <c r="CE143">
        <v>0.78087399999999996</v>
      </c>
      <c r="CF143" t="s">
        <v>28</v>
      </c>
      <c r="CG143">
        <v>250284</v>
      </c>
      <c r="CH143" t="s">
        <v>29</v>
      </c>
      <c r="CI143">
        <v>9.9886673625000005E-2</v>
      </c>
      <c r="CJ143" t="s">
        <v>30</v>
      </c>
      <c r="CK143">
        <v>25000</v>
      </c>
      <c r="CL143" t="s">
        <v>923</v>
      </c>
      <c r="CM143">
        <v>25000</v>
      </c>
      <c r="CN143" t="s">
        <v>788</v>
      </c>
      <c r="CO143" t="s">
        <v>2281</v>
      </c>
      <c r="CP143" t="s">
        <v>2282</v>
      </c>
      <c r="CQ143" t="s">
        <v>2283</v>
      </c>
      <c r="CR143">
        <v>7.528E-2</v>
      </c>
      <c r="CX143" t="s">
        <v>787</v>
      </c>
      <c r="CY143">
        <v>656.73099999999999</v>
      </c>
      <c r="CZ143" t="s">
        <v>25</v>
      </c>
      <c r="DA143" t="s">
        <v>757</v>
      </c>
      <c r="DB143" t="s">
        <v>27</v>
      </c>
      <c r="DC143">
        <v>0.77999200000000002</v>
      </c>
      <c r="DD143" t="s">
        <v>28</v>
      </c>
      <c r="DE143">
        <v>250284</v>
      </c>
      <c r="DF143" t="s">
        <v>29</v>
      </c>
      <c r="DG143">
        <v>0.13984132327500001</v>
      </c>
      <c r="DH143" t="s">
        <v>30</v>
      </c>
      <c r="DI143">
        <v>35000</v>
      </c>
      <c r="DJ143" t="s">
        <v>923</v>
      </c>
      <c r="DK143">
        <v>35000</v>
      </c>
      <c r="DL143" t="s">
        <v>788</v>
      </c>
      <c r="DM143" t="s">
        <v>2874</v>
      </c>
      <c r="DN143" t="s">
        <v>2875</v>
      </c>
      <c r="DO143" t="s">
        <v>2876</v>
      </c>
      <c r="DP143">
        <v>6.9723800000000002E-2</v>
      </c>
      <c r="DV143" t="s">
        <v>787</v>
      </c>
      <c r="DW143">
        <v>648.39499999999998</v>
      </c>
      <c r="DX143" t="s">
        <v>25</v>
      </c>
      <c r="DY143" t="s">
        <v>757</v>
      </c>
      <c r="DZ143" t="s">
        <v>27</v>
      </c>
      <c r="EA143">
        <v>0.78541499999999997</v>
      </c>
      <c r="EB143" t="s">
        <v>28</v>
      </c>
      <c r="EC143">
        <v>250013</v>
      </c>
      <c r="ED143" t="s">
        <v>29</v>
      </c>
      <c r="EE143">
        <v>0.17999087365499999</v>
      </c>
      <c r="EF143" t="s">
        <v>30</v>
      </c>
      <c r="EG143">
        <v>45000</v>
      </c>
      <c r="EH143" t="s">
        <v>923</v>
      </c>
      <c r="EI143">
        <v>45000</v>
      </c>
      <c r="EJ143" t="s">
        <v>788</v>
      </c>
      <c r="EK143" t="s">
        <v>3462</v>
      </c>
      <c r="EL143" t="s">
        <v>3463</v>
      </c>
      <c r="EM143" t="s">
        <v>3464</v>
      </c>
      <c r="EN143">
        <v>6.9439899999999999E-2</v>
      </c>
      <c r="ET143" t="s">
        <v>787</v>
      </c>
      <c r="EU143">
        <v>658.35299999999995</v>
      </c>
      <c r="EV143" t="s">
        <v>25</v>
      </c>
      <c r="EW143" t="s">
        <v>757</v>
      </c>
      <c r="EX143" t="s">
        <v>27</v>
      </c>
      <c r="EY143">
        <v>0.78006600000000004</v>
      </c>
      <c r="EZ143" t="s">
        <v>28</v>
      </c>
      <c r="FA143">
        <v>249620</v>
      </c>
      <c r="FB143" t="s">
        <v>29</v>
      </c>
      <c r="FC143">
        <v>0.22033532476500001</v>
      </c>
      <c r="FD143" t="s">
        <v>30</v>
      </c>
      <c r="FE143">
        <v>55000</v>
      </c>
      <c r="FF143" t="s">
        <v>923</v>
      </c>
      <c r="FG143">
        <v>55000</v>
      </c>
      <c r="FH143" t="s">
        <v>788</v>
      </c>
      <c r="FI143" t="s">
        <v>2287</v>
      </c>
      <c r="FJ143" t="s">
        <v>4045</v>
      </c>
      <c r="FK143" t="s">
        <v>4046</v>
      </c>
      <c r="FL143">
        <v>7.2992500000000002E-2</v>
      </c>
      <c r="FR143" t="s">
        <v>787</v>
      </c>
      <c r="FS143">
        <v>581.45500000000004</v>
      </c>
      <c r="FT143" t="s">
        <v>25</v>
      </c>
      <c r="FU143" t="s">
        <v>757</v>
      </c>
      <c r="FV143" t="s">
        <v>27</v>
      </c>
      <c r="FW143">
        <v>0.82894999999999996</v>
      </c>
      <c r="FX143" t="s">
        <v>28</v>
      </c>
      <c r="FY143">
        <v>250281</v>
      </c>
      <c r="FZ143" t="s">
        <v>29</v>
      </c>
      <c r="GA143">
        <v>3.9955144649999998E-3</v>
      </c>
      <c r="GB143" t="s">
        <v>30</v>
      </c>
      <c r="GC143">
        <v>1000</v>
      </c>
      <c r="GD143" t="s">
        <v>923</v>
      </c>
      <c r="GE143">
        <v>1000</v>
      </c>
      <c r="GF143" t="s">
        <v>788</v>
      </c>
      <c r="GG143" t="s">
        <v>5227</v>
      </c>
      <c r="GH143" t="s">
        <v>5228</v>
      </c>
      <c r="GI143" t="s">
        <v>5229</v>
      </c>
      <c r="GJ143">
        <v>8.0141100000000007E-2</v>
      </c>
      <c r="GP143" t="s">
        <v>787</v>
      </c>
      <c r="GQ143">
        <v>671.06</v>
      </c>
      <c r="GR143" t="s">
        <v>25</v>
      </c>
      <c r="GS143" t="s">
        <v>757</v>
      </c>
      <c r="GT143" t="s">
        <v>27</v>
      </c>
      <c r="GU143">
        <v>0.77631099999999997</v>
      </c>
      <c r="GV143" t="s">
        <v>28</v>
      </c>
      <c r="GW143">
        <v>247268</v>
      </c>
      <c r="GX143" t="s">
        <v>29</v>
      </c>
      <c r="GY143">
        <v>4.0441950975000002E-2</v>
      </c>
      <c r="GZ143" t="s">
        <v>30</v>
      </c>
      <c r="HA143">
        <v>10000</v>
      </c>
      <c r="HB143" t="s">
        <v>923</v>
      </c>
      <c r="HC143">
        <v>10000</v>
      </c>
      <c r="HD143" t="s">
        <v>788</v>
      </c>
      <c r="HE143" t="s">
        <v>5429</v>
      </c>
      <c r="HF143" t="s">
        <v>5430</v>
      </c>
      <c r="HG143" t="s">
        <v>5431</v>
      </c>
      <c r="HH143">
        <v>6.2539600000000001E-2</v>
      </c>
      <c r="HN143" t="s">
        <v>787</v>
      </c>
      <c r="HO143">
        <v>658.625</v>
      </c>
      <c r="HP143" t="s">
        <v>25</v>
      </c>
      <c r="HQ143" t="s">
        <v>757</v>
      </c>
      <c r="HR143" t="s">
        <v>27</v>
      </c>
      <c r="HS143">
        <v>0.77886999999999995</v>
      </c>
      <c r="HT143" t="s">
        <v>28</v>
      </c>
      <c r="HU143">
        <v>250284</v>
      </c>
      <c r="HV143" t="s">
        <v>29</v>
      </c>
      <c r="HW143">
        <v>0.25970527222500001</v>
      </c>
      <c r="HX143" t="s">
        <v>30</v>
      </c>
      <c r="HY143">
        <v>65000</v>
      </c>
      <c r="HZ143" t="s">
        <v>923</v>
      </c>
      <c r="IA143">
        <v>65000</v>
      </c>
      <c r="IB143" t="s">
        <v>788</v>
      </c>
      <c r="IC143" t="s">
        <v>6013</v>
      </c>
      <c r="ID143" t="s">
        <v>6014</v>
      </c>
      <c r="IE143" t="s">
        <v>6015</v>
      </c>
      <c r="IF143">
        <v>7.3789800000000003E-2</v>
      </c>
    </row>
    <row r="144" spans="6:240">
      <c r="F144" t="s">
        <v>787</v>
      </c>
      <c r="G144">
        <v>362.78100000000001</v>
      </c>
      <c r="H144" t="s">
        <v>25</v>
      </c>
      <c r="I144" t="s">
        <v>36</v>
      </c>
      <c r="J144" t="s">
        <v>27</v>
      </c>
      <c r="K144">
        <v>0.74827399999999999</v>
      </c>
      <c r="L144" t="s">
        <v>28</v>
      </c>
      <c r="M144">
        <v>492306</v>
      </c>
      <c r="N144" t="s">
        <v>29</v>
      </c>
      <c r="O144">
        <v>6.0937739999999997E-3</v>
      </c>
      <c r="P144" t="s">
        <v>30</v>
      </c>
      <c r="Q144">
        <v>3000</v>
      </c>
      <c r="R144" t="s">
        <v>923</v>
      </c>
      <c r="S144">
        <v>3000</v>
      </c>
      <c r="T144" t="s">
        <v>783</v>
      </c>
      <c r="U144" t="s">
        <v>4636</v>
      </c>
      <c r="V144" t="s">
        <v>4637</v>
      </c>
      <c r="W144" t="s">
        <v>4638</v>
      </c>
      <c r="X144">
        <v>8.9407399999999998E-2</v>
      </c>
      <c r="AD144" t="s">
        <v>787</v>
      </c>
      <c r="AE144">
        <v>345.166</v>
      </c>
      <c r="AF144" t="s">
        <v>25</v>
      </c>
      <c r="AG144" t="s">
        <v>36</v>
      </c>
      <c r="AH144" t="s">
        <v>27</v>
      </c>
      <c r="AI144">
        <v>0.76096699999999995</v>
      </c>
      <c r="AJ144" t="s">
        <v>28</v>
      </c>
      <c r="AK144">
        <v>500312</v>
      </c>
      <c r="AL144" t="s">
        <v>29</v>
      </c>
      <c r="AM144">
        <v>9.9937685599999996E-3</v>
      </c>
      <c r="AN144" t="s">
        <v>30</v>
      </c>
      <c r="AO144">
        <v>5000</v>
      </c>
      <c r="AP144" t="s">
        <v>923</v>
      </c>
      <c r="AQ144">
        <v>5000</v>
      </c>
      <c r="AR144" t="s">
        <v>783</v>
      </c>
      <c r="AS144" t="s">
        <v>1107</v>
      </c>
      <c r="AT144" t="s">
        <v>1108</v>
      </c>
      <c r="AU144" t="s">
        <v>1109</v>
      </c>
      <c r="AV144">
        <v>7.8193799999999994E-2</v>
      </c>
      <c r="BB144" t="s">
        <v>787</v>
      </c>
      <c r="BC144">
        <v>333.32900000000001</v>
      </c>
      <c r="BD144" t="s">
        <v>25</v>
      </c>
      <c r="BE144" t="s">
        <v>36</v>
      </c>
      <c r="BF144" t="s">
        <v>27</v>
      </c>
      <c r="BG144">
        <v>0.77687399999999995</v>
      </c>
      <c r="BH144" t="s">
        <v>28</v>
      </c>
      <c r="BI144">
        <v>497080</v>
      </c>
      <c r="BJ144" t="s">
        <v>29</v>
      </c>
      <c r="BK144">
        <v>3.0176235408000001E-2</v>
      </c>
      <c r="BL144" t="s">
        <v>30</v>
      </c>
      <c r="BM144">
        <v>15000</v>
      </c>
      <c r="BN144" t="s">
        <v>923</v>
      </c>
      <c r="BO144">
        <v>15000</v>
      </c>
      <c r="BP144" t="s">
        <v>783</v>
      </c>
      <c r="BQ144" t="s">
        <v>1702</v>
      </c>
      <c r="BR144" t="s">
        <v>1703</v>
      </c>
      <c r="BS144" t="s">
        <v>1704</v>
      </c>
      <c r="BT144">
        <v>7.5467400000000004E-2</v>
      </c>
      <c r="BZ144" t="s">
        <v>787</v>
      </c>
      <c r="CA144">
        <v>331.16699999999997</v>
      </c>
      <c r="CB144" t="s">
        <v>25</v>
      </c>
      <c r="CC144" t="s">
        <v>36</v>
      </c>
      <c r="CD144" t="s">
        <v>27</v>
      </c>
      <c r="CE144">
        <v>0.77764100000000003</v>
      </c>
      <c r="CF144" t="s">
        <v>28</v>
      </c>
      <c r="CG144">
        <v>499339</v>
      </c>
      <c r="CH144" t="s">
        <v>29</v>
      </c>
      <c r="CI144">
        <v>5.0066212664E-2</v>
      </c>
      <c r="CJ144" t="s">
        <v>30</v>
      </c>
      <c r="CK144">
        <v>25000</v>
      </c>
      <c r="CL144" t="s">
        <v>923</v>
      </c>
      <c r="CM144">
        <v>25000</v>
      </c>
      <c r="CN144" t="s">
        <v>783</v>
      </c>
      <c r="CO144" t="s">
        <v>2284</v>
      </c>
      <c r="CP144" t="s">
        <v>2285</v>
      </c>
      <c r="CQ144" t="s">
        <v>2286</v>
      </c>
      <c r="CR144">
        <v>6.4690300000000006E-2</v>
      </c>
      <c r="CX144" t="s">
        <v>787</v>
      </c>
      <c r="CY144">
        <v>330.15800000000002</v>
      </c>
      <c r="CZ144" t="s">
        <v>25</v>
      </c>
      <c r="DA144" t="s">
        <v>36</v>
      </c>
      <c r="DB144" t="s">
        <v>27</v>
      </c>
      <c r="DC144">
        <v>0.77806900000000001</v>
      </c>
      <c r="DD144" t="s">
        <v>28</v>
      </c>
      <c r="DE144">
        <v>500313</v>
      </c>
      <c r="DF144" t="s">
        <v>29</v>
      </c>
      <c r="DG144">
        <v>6.9956184919999997E-2</v>
      </c>
      <c r="DH144" t="s">
        <v>30</v>
      </c>
      <c r="DI144">
        <v>35000</v>
      </c>
      <c r="DJ144" t="s">
        <v>923</v>
      </c>
      <c r="DK144">
        <v>35000</v>
      </c>
      <c r="DL144" t="s">
        <v>783</v>
      </c>
      <c r="DM144" t="s">
        <v>2877</v>
      </c>
      <c r="DN144" t="s">
        <v>2878</v>
      </c>
      <c r="DO144" t="s">
        <v>2879</v>
      </c>
      <c r="DP144">
        <v>6.51278E-2</v>
      </c>
      <c r="DV144" t="s">
        <v>787</v>
      </c>
      <c r="DW144">
        <v>332.65</v>
      </c>
      <c r="DX144" t="s">
        <v>25</v>
      </c>
      <c r="DY144" t="s">
        <v>36</v>
      </c>
      <c r="DZ144" t="s">
        <v>27</v>
      </c>
      <c r="EA144">
        <v>0.77514899999999998</v>
      </c>
      <c r="EB144" t="s">
        <v>28</v>
      </c>
      <c r="EC144">
        <v>500313</v>
      </c>
      <c r="ED144" t="s">
        <v>29</v>
      </c>
      <c r="EE144">
        <v>8.994365704E-2</v>
      </c>
      <c r="EF144" t="s">
        <v>30</v>
      </c>
      <c r="EG144">
        <v>45000</v>
      </c>
      <c r="EH144" t="s">
        <v>923</v>
      </c>
      <c r="EI144">
        <v>45000</v>
      </c>
      <c r="EJ144" t="s">
        <v>783</v>
      </c>
      <c r="EK144" t="s">
        <v>3465</v>
      </c>
      <c r="EL144" t="s">
        <v>3466</v>
      </c>
      <c r="EM144" t="s">
        <v>3467</v>
      </c>
      <c r="EN144">
        <v>6.7235000000000003E-2</v>
      </c>
      <c r="ET144" t="s">
        <v>787</v>
      </c>
      <c r="EU144">
        <v>332.15600000000001</v>
      </c>
      <c r="EV144" t="s">
        <v>25</v>
      </c>
      <c r="EW144" t="s">
        <v>36</v>
      </c>
      <c r="EX144" t="s">
        <v>27</v>
      </c>
      <c r="EY144">
        <v>0.77641300000000002</v>
      </c>
      <c r="EZ144" t="s">
        <v>28</v>
      </c>
      <c r="FA144">
        <v>499427</v>
      </c>
      <c r="FB144" t="s">
        <v>29</v>
      </c>
      <c r="FC144">
        <v>0.110126128888</v>
      </c>
      <c r="FD144" t="s">
        <v>30</v>
      </c>
      <c r="FE144">
        <v>55000</v>
      </c>
      <c r="FF144" t="s">
        <v>923</v>
      </c>
      <c r="FG144">
        <v>55000</v>
      </c>
      <c r="FH144" t="s">
        <v>783</v>
      </c>
      <c r="FI144" t="s">
        <v>4047</v>
      </c>
      <c r="FJ144" t="s">
        <v>4048</v>
      </c>
      <c r="FK144" t="s">
        <v>4049</v>
      </c>
      <c r="FL144">
        <v>6.8865800000000005E-2</v>
      </c>
      <c r="FR144" t="s">
        <v>787</v>
      </c>
      <c r="FS144">
        <v>347.74900000000002</v>
      </c>
      <c r="FT144" t="s">
        <v>25</v>
      </c>
      <c r="FU144" t="s">
        <v>36</v>
      </c>
      <c r="FV144" t="s">
        <v>27</v>
      </c>
      <c r="FW144">
        <v>0.75814000000000004</v>
      </c>
      <c r="FX144" t="s">
        <v>28</v>
      </c>
      <c r="FY144">
        <v>500305</v>
      </c>
      <c r="FZ144" t="s">
        <v>29</v>
      </c>
      <c r="GA144">
        <v>1.9987797120000002E-3</v>
      </c>
      <c r="GB144" t="s">
        <v>30</v>
      </c>
      <c r="GC144">
        <v>1000</v>
      </c>
      <c r="GD144" t="s">
        <v>923</v>
      </c>
      <c r="GE144">
        <v>1000</v>
      </c>
      <c r="GF144" t="s">
        <v>783</v>
      </c>
      <c r="GG144" t="s">
        <v>5230</v>
      </c>
      <c r="GH144" t="s">
        <v>5231</v>
      </c>
      <c r="GI144" t="s">
        <v>5232</v>
      </c>
      <c r="GJ144">
        <v>0.101364</v>
      </c>
      <c r="GP144" t="s">
        <v>787</v>
      </c>
      <c r="GQ144">
        <v>335.60199999999998</v>
      </c>
      <c r="GR144" t="s">
        <v>25</v>
      </c>
      <c r="GS144" t="s">
        <v>36</v>
      </c>
      <c r="GT144" t="s">
        <v>27</v>
      </c>
      <c r="GU144">
        <v>0.77455200000000002</v>
      </c>
      <c r="GV144" t="s">
        <v>28</v>
      </c>
      <c r="GW144">
        <v>496678</v>
      </c>
      <c r="GX144" t="s">
        <v>29</v>
      </c>
      <c r="GY144">
        <v>2.0133749416000001E-2</v>
      </c>
      <c r="GZ144" t="s">
        <v>30</v>
      </c>
      <c r="HA144">
        <v>10000</v>
      </c>
      <c r="HB144" t="s">
        <v>923</v>
      </c>
      <c r="HC144">
        <v>10000</v>
      </c>
      <c r="HD144" t="s">
        <v>783</v>
      </c>
      <c r="HE144" t="s">
        <v>5432</v>
      </c>
      <c r="HF144" t="s">
        <v>5433</v>
      </c>
      <c r="HG144" t="s">
        <v>5434</v>
      </c>
      <c r="HH144">
        <v>7.1738200000000002E-2</v>
      </c>
      <c r="HN144" t="s">
        <v>787</v>
      </c>
      <c r="HO144">
        <v>333.09500000000003</v>
      </c>
      <c r="HP144" t="s">
        <v>25</v>
      </c>
      <c r="HQ144" t="s">
        <v>36</v>
      </c>
      <c r="HR144" t="s">
        <v>27</v>
      </c>
      <c r="HS144">
        <v>0.77521200000000001</v>
      </c>
      <c r="HT144" t="s">
        <v>28</v>
      </c>
      <c r="HU144">
        <v>499563</v>
      </c>
      <c r="HV144" t="s">
        <v>29</v>
      </c>
      <c r="HW144">
        <v>0.13011360100800001</v>
      </c>
      <c r="HX144" t="s">
        <v>30</v>
      </c>
      <c r="HY144">
        <v>65000</v>
      </c>
      <c r="HZ144" t="s">
        <v>923</v>
      </c>
      <c r="IA144">
        <v>65000</v>
      </c>
      <c r="IB144" t="s">
        <v>783</v>
      </c>
      <c r="IC144" t="s">
        <v>6016</v>
      </c>
      <c r="ID144" t="s">
        <v>6017</v>
      </c>
      <c r="IE144" t="s">
        <v>6018</v>
      </c>
      <c r="IF144">
        <v>7.2399500000000006E-2</v>
      </c>
    </row>
    <row r="145" spans="6:240">
      <c r="F145" t="s">
        <v>777</v>
      </c>
      <c r="G145">
        <v>662.81399999999996</v>
      </c>
      <c r="H145" t="s">
        <v>25</v>
      </c>
      <c r="I145" t="s">
        <v>757</v>
      </c>
      <c r="J145" t="s">
        <v>27</v>
      </c>
      <c r="K145">
        <v>0.77640600000000004</v>
      </c>
      <c r="L145" t="s">
        <v>28</v>
      </c>
      <c r="M145">
        <v>250283</v>
      </c>
      <c r="N145" t="s">
        <v>29</v>
      </c>
      <c r="O145">
        <v>1.1986444395E-2</v>
      </c>
      <c r="P145" t="s">
        <v>30</v>
      </c>
      <c r="Q145">
        <v>3000</v>
      </c>
      <c r="R145" t="s">
        <v>923</v>
      </c>
      <c r="S145">
        <v>3000</v>
      </c>
      <c r="T145" t="s">
        <v>778</v>
      </c>
      <c r="U145" t="s">
        <v>4639</v>
      </c>
      <c r="V145" t="s">
        <v>4640</v>
      </c>
      <c r="W145" t="s">
        <v>4641</v>
      </c>
      <c r="X145">
        <v>8.0737100000000006E-2</v>
      </c>
      <c r="AD145" t="s">
        <v>777</v>
      </c>
      <c r="AE145">
        <v>665.125</v>
      </c>
      <c r="AF145" t="s">
        <v>25</v>
      </c>
      <c r="AG145" t="s">
        <v>757</v>
      </c>
      <c r="AH145" t="s">
        <v>27</v>
      </c>
      <c r="AI145">
        <v>0.77126499999999998</v>
      </c>
      <c r="AJ145" t="s">
        <v>28</v>
      </c>
      <c r="AK145">
        <v>252749</v>
      </c>
      <c r="AL145" t="s">
        <v>29</v>
      </c>
      <c r="AM145">
        <v>1.9782473594999999E-2</v>
      </c>
      <c r="AN145" t="s">
        <v>30</v>
      </c>
      <c r="AO145">
        <v>5000</v>
      </c>
      <c r="AP145" t="s">
        <v>923</v>
      </c>
      <c r="AQ145">
        <v>5000</v>
      </c>
      <c r="AR145" t="s">
        <v>778</v>
      </c>
      <c r="AS145" t="s">
        <v>1110</v>
      </c>
      <c r="AT145" t="s">
        <v>1111</v>
      </c>
      <c r="AU145" t="s">
        <v>1112</v>
      </c>
      <c r="AV145">
        <v>8.0987199999999995E-2</v>
      </c>
      <c r="BB145" t="s">
        <v>777</v>
      </c>
      <c r="BC145">
        <v>660.85199999999998</v>
      </c>
      <c r="BD145" t="s">
        <v>25</v>
      </c>
      <c r="BE145" t="s">
        <v>757</v>
      </c>
      <c r="BF145" t="s">
        <v>27</v>
      </c>
      <c r="BG145">
        <v>0.77629099999999995</v>
      </c>
      <c r="BH145" t="s">
        <v>28</v>
      </c>
      <c r="BI145">
        <v>251100</v>
      </c>
      <c r="BJ145" t="s">
        <v>29</v>
      </c>
      <c r="BK145">
        <v>5.9737123245000003E-2</v>
      </c>
      <c r="BL145" t="s">
        <v>30</v>
      </c>
      <c r="BM145">
        <v>15000</v>
      </c>
      <c r="BN145" t="s">
        <v>923</v>
      </c>
      <c r="BO145">
        <v>15000</v>
      </c>
      <c r="BP145" t="s">
        <v>778</v>
      </c>
      <c r="BQ145" t="s">
        <v>1705</v>
      </c>
      <c r="BR145" t="s">
        <v>1706</v>
      </c>
      <c r="BS145" t="s">
        <v>1707</v>
      </c>
      <c r="BT145">
        <v>6.5365900000000005E-2</v>
      </c>
      <c r="BZ145" t="s">
        <v>777</v>
      </c>
      <c r="CA145">
        <v>654.04300000000001</v>
      </c>
      <c r="CB145" t="s">
        <v>25</v>
      </c>
      <c r="CC145" t="s">
        <v>757</v>
      </c>
      <c r="CD145" t="s">
        <v>27</v>
      </c>
      <c r="CE145">
        <v>0.78006600000000004</v>
      </c>
      <c r="CF145" t="s">
        <v>28</v>
      </c>
      <c r="CG145">
        <v>251264</v>
      </c>
      <c r="CH145" t="s">
        <v>29</v>
      </c>
      <c r="CI145">
        <v>9.9496872165E-2</v>
      </c>
      <c r="CJ145" t="s">
        <v>30</v>
      </c>
      <c r="CK145">
        <v>25000</v>
      </c>
      <c r="CL145" t="s">
        <v>923</v>
      </c>
      <c r="CM145">
        <v>25000</v>
      </c>
      <c r="CN145" t="s">
        <v>778</v>
      </c>
      <c r="CO145" t="s">
        <v>2287</v>
      </c>
      <c r="CP145" t="s">
        <v>2288</v>
      </c>
      <c r="CQ145" t="s">
        <v>2289</v>
      </c>
      <c r="CR145">
        <v>7.2885400000000003E-2</v>
      </c>
      <c r="CX145" t="s">
        <v>777</v>
      </c>
      <c r="CY145">
        <v>661.18499999999995</v>
      </c>
      <c r="CZ145" t="s">
        <v>25</v>
      </c>
      <c r="DA145" t="s">
        <v>757</v>
      </c>
      <c r="DB145" t="s">
        <v>27</v>
      </c>
      <c r="DC145">
        <v>0.77681800000000001</v>
      </c>
      <c r="DD145" t="s">
        <v>28</v>
      </c>
      <c r="DE145">
        <v>250633</v>
      </c>
      <c r="DF145" t="s">
        <v>29</v>
      </c>
      <c r="DG145">
        <v>0.13964642254500001</v>
      </c>
      <c r="DH145" t="s">
        <v>30</v>
      </c>
      <c r="DI145">
        <v>35000</v>
      </c>
      <c r="DJ145" t="s">
        <v>923</v>
      </c>
      <c r="DK145">
        <v>35000</v>
      </c>
      <c r="DL145" t="s">
        <v>778</v>
      </c>
      <c r="DM145" t="s">
        <v>2880</v>
      </c>
      <c r="DN145" t="s">
        <v>2881</v>
      </c>
      <c r="DO145" t="s">
        <v>2882</v>
      </c>
      <c r="DP145">
        <v>6.6448300000000002E-2</v>
      </c>
      <c r="DV145" t="s">
        <v>777</v>
      </c>
      <c r="DW145">
        <v>661.726</v>
      </c>
      <c r="DX145" t="s">
        <v>25</v>
      </c>
      <c r="DY145" t="s">
        <v>757</v>
      </c>
      <c r="DZ145" t="s">
        <v>27</v>
      </c>
      <c r="EA145">
        <v>0.77577799999999997</v>
      </c>
      <c r="EB145" t="s">
        <v>28</v>
      </c>
      <c r="EC145">
        <v>251100</v>
      </c>
      <c r="ED145" t="s">
        <v>29</v>
      </c>
      <c r="EE145">
        <v>0.17921127073500001</v>
      </c>
      <c r="EF145" t="s">
        <v>30</v>
      </c>
      <c r="EG145">
        <v>45000</v>
      </c>
      <c r="EH145" t="s">
        <v>923</v>
      </c>
      <c r="EI145">
        <v>45000</v>
      </c>
      <c r="EJ145" t="s">
        <v>778</v>
      </c>
      <c r="EK145" t="s">
        <v>3468</v>
      </c>
      <c r="EL145" t="s">
        <v>3469</v>
      </c>
      <c r="EM145" t="s">
        <v>3470</v>
      </c>
      <c r="EN145">
        <v>6.8511100000000005E-2</v>
      </c>
      <c r="ET145" t="s">
        <v>777</v>
      </c>
      <c r="EU145">
        <v>665.95299999999997</v>
      </c>
      <c r="EV145" t="s">
        <v>25</v>
      </c>
      <c r="EW145" t="s">
        <v>757</v>
      </c>
      <c r="EX145" t="s">
        <v>27</v>
      </c>
      <c r="EY145">
        <v>0.77525900000000003</v>
      </c>
      <c r="EZ145" t="s">
        <v>28</v>
      </c>
      <c r="FA145">
        <v>249841</v>
      </c>
      <c r="FB145" t="s">
        <v>29</v>
      </c>
      <c r="FC145">
        <v>0.220140424035</v>
      </c>
      <c r="FD145" t="s">
        <v>30</v>
      </c>
      <c r="FE145">
        <v>55000</v>
      </c>
      <c r="FF145" t="s">
        <v>923</v>
      </c>
      <c r="FG145">
        <v>55000</v>
      </c>
      <c r="FH145" t="s">
        <v>778</v>
      </c>
      <c r="FI145" t="s">
        <v>4050</v>
      </c>
      <c r="FJ145" t="s">
        <v>4051</v>
      </c>
      <c r="FK145" t="s">
        <v>4052</v>
      </c>
      <c r="FL145">
        <v>7.1593900000000002E-2</v>
      </c>
      <c r="FR145" t="s">
        <v>777</v>
      </c>
      <c r="FS145">
        <v>702.9</v>
      </c>
      <c r="FT145" t="s">
        <v>25</v>
      </c>
      <c r="FU145" t="s">
        <v>757</v>
      </c>
      <c r="FV145" t="s">
        <v>27</v>
      </c>
      <c r="FW145">
        <v>0.75394499999999998</v>
      </c>
      <c r="FX145" t="s">
        <v>28</v>
      </c>
      <c r="FY145">
        <v>250281</v>
      </c>
      <c r="FZ145" t="s">
        <v>29</v>
      </c>
      <c r="GA145">
        <v>3.9955144649999998E-3</v>
      </c>
      <c r="GB145" t="s">
        <v>30</v>
      </c>
      <c r="GC145">
        <v>1000</v>
      </c>
      <c r="GD145" t="s">
        <v>923</v>
      </c>
      <c r="GE145">
        <v>1000</v>
      </c>
      <c r="GF145" t="s">
        <v>778</v>
      </c>
      <c r="GG145" t="s">
        <v>5233</v>
      </c>
      <c r="GH145" t="s">
        <v>5234</v>
      </c>
      <c r="GI145" t="s">
        <v>5235</v>
      </c>
      <c r="GJ145">
        <v>6.8484799999999998E-2</v>
      </c>
      <c r="GP145" t="s">
        <v>777</v>
      </c>
      <c r="GQ145">
        <v>649.24699999999996</v>
      </c>
      <c r="GR145" t="s">
        <v>25</v>
      </c>
      <c r="GS145" t="s">
        <v>757</v>
      </c>
      <c r="GT145" t="s">
        <v>27</v>
      </c>
      <c r="GU145">
        <v>0.78159999999999996</v>
      </c>
      <c r="GV145" t="s">
        <v>28</v>
      </c>
      <c r="GW145">
        <v>252128</v>
      </c>
      <c r="GX145" t="s">
        <v>29</v>
      </c>
      <c r="GY145">
        <v>3.9662348054999998E-2</v>
      </c>
      <c r="GZ145" t="s">
        <v>30</v>
      </c>
      <c r="HA145">
        <v>10000</v>
      </c>
      <c r="HB145" t="s">
        <v>923</v>
      </c>
      <c r="HC145">
        <v>10000</v>
      </c>
      <c r="HD145" t="s">
        <v>778</v>
      </c>
      <c r="HE145" t="s">
        <v>5435</v>
      </c>
      <c r="HF145" t="s">
        <v>5436</v>
      </c>
      <c r="HG145" t="s">
        <v>5437</v>
      </c>
      <c r="HH145">
        <v>7.8400300000000006E-2</v>
      </c>
      <c r="HN145" t="s">
        <v>777</v>
      </c>
      <c r="HO145">
        <v>659.00199999999995</v>
      </c>
      <c r="HP145" t="s">
        <v>25</v>
      </c>
      <c r="HQ145" t="s">
        <v>757</v>
      </c>
      <c r="HR145" t="s">
        <v>27</v>
      </c>
      <c r="HS145">
        <v>0.77747699999999997</v>
      </c>
      <c r="HT145" t="s">
        <v>28</v>
      </c>
      <c r="HU145">
        <v>251037</v>
      </c>
      <c r="HV145" t="s">
        <v>29</v>
      </c>
      <c r="HW145">
        <v>0.25892566930499999</v>
      </c>
      <c r="HX145" t="s">
        <v>30</v>
      </c>
      <c r="HY145">
        <v>65000</v>
      </c>
      <c r="HZ145" t="s">
        <v>923</v>
      </c>
      <c r="IA145">
        <v>65000</v>
      </c>
      <c r="IB145" t="s">
        <v>778</v>
      </c>
      <c r="IC145" t="s">
        <v>6019</v>
      </c>
      <c r="ID145" t="s">
        <v>6020</v>
      </c>
      <c r="IE145" t="s">
        <v>6021</v>
      </c>
      <c r="IF145">
        <v>7.2593500000000005E-2</v>
      </c>
    </row>
    <row r="146" spans="6:240">
      <c r="F146" t="s">
        <v>782</v>
      </c>
      <c r="G146">
        <v>354.03500000000003</v>
      </c>
      <c r="H146" t="s">
        <v>25</v>
      </c>
      <c r="I146" t="s">
        <v>36</v>
      </c>
      <c r="J146" t="s">
        <v>27</v>
      </c>
      <c r="K146">
        <v>0.75137500000000002</v>
      </c>
      <c r="L146" t="s">
        <v>28</v>
      </c>
      <c r="M146">
        <v>500312</v>
      </c>
      <c r="N146" t="s">
        <v>29</v>
      </c>
      <c r="O146">
        <v>5.9962611359999996E-3</v>
      </c>
      <c r="P146" t="s">
        <v>30</v>
      </c>
      <c r="Q146">
        <v>3000</v>
      </c>
      <c r="R146" t="s">
        <v>923</v>
      </c>
      <c r="S146">
        <v>3000</v>
      </c>
      <c r="T146" t="s">
        <v>783</v>
      </c>
      <c r="U146" t="s">
        <v>4642</v>
      </c>
      <c r="V146" t="s">
        <v>4643</v>
      </c>
      <c r="W146" t="s">
        <v>4644</v>
      </c>
      <c r="X146">
        <v>9.2574299999999998E-2</v>
      </c>
      <c r="AD146" t="s">
        <v>782</v>
      </c>
      <c r="AE146">
        <v>341.33499999999998</v>
      </c>
      <c r="AF146" t="s">
        <v>25</v>
      </c>
      <c r="AG146" t="s">
        <v>36</v>
      </c>
      <c r="AH146" t="s">
        <v>27</v>
      </c>
      <c r="AI146">
        <v>0.76522500000000004</v>
      </c>
      <c r="AJ146" t="s">
        <v>28</v>
      </c>
      <c r="AK146">
        <v>500312</v>
      </c>
      <c r="AL146" t="s">
        <v>29</v>
      </c>
      <c r="AM146">
        <v>9.9937555599999995E-3</v>
      </c>
      <c r="AN146" t="s">
        <v>30</v>
      </c>
      <c r="AO146">
        <v>5000</v>
      </c>
      <c r="AP146" t="s">
        <v>923</v>
      </c>
      <c r="AQ146">
        <v>5000</v>
      </c>
      <c r="AR146" t="s">
        <v>783</v>
      </c>
      <c r="AS146" t="s">
        <v>1113</v>
      </c>
      <c r="AT146" t="s">
        <v>1114</v>
      </c>
      <c r="AU146" t="s">
        <v>1115</v>
      </c>
      <c r="AV146">
        <v>8.4955600000000006E-2</v>
      </c>
      <c r="BB146" t="s">
        <v>782</v>
      </c>
      <c r="BC146">
        <v>325.60700000000003</v>
      </c>
      <c r="BD146" t="s">
        <v>25</v>
      </c>
      <c r="BE146" t="s">
        <v>36</v>
      </c>
      <c r="BF146" t="s">
        <v>27</v>
      </c>
      <c r="BG146">
        <v>0.78221300000000005</v>
      </c>
      <c r="BH146" t="s">
        <v>28</v>
      </c>
      <c r="BI146">
        <v>501945</v>
      </c>
      <c r="BJ146" t="s">
        <v>29</v>
      </c>
      <c r="BK146">
        <v>2.9883739816E-2</v>
      </c>
      <c r="BL146" t="s">
        <v>30</v>
      </c>
      <c r="BM146">
        <v>15000</v>
      </c>
      <c r="BN146" t="s">
        <v>923</v>
      </c>
      <c r="BO146">
        <v>15000</v>
      </c>
      <c r="BP146" t="s">
        <v>783</v>
      </c>
      <c r="BQ146" t="s">
        <v>1708</v>
      </c>
      <c r="BR146" t="s">
        <v>1709</v>
      </c>
      <c r="BS146" t="s">
        <v>1175</v>
      </c>
      <c r="BT146">
        <v>7.8866000000000006E-2</v>
      </c>
      <c r="BZ146" t="s">
        <v>782</v>
      </c>
      <c r="CA146">
        <v>334.63099999999997</v>
      </c>
      <c r="CB146" t="s">
        <v>25</v>
      </c>
      <c r="CC146" t="s">
        <v>36</v>
      </c>
      <c r="CD146" t="s">
        <v>27</v>
      </c>
      <c r="CE146">
        <v>0.77134199999999997</v>
      </c>
      <c r="CF146" t="s">
        <v>28</v>
      </c>
      <c r="CG146">
        <v>502273</v>
      </c>
      <c r="CH146" t="s">
        <v>29</v>
      </c>
      <c r="CI146">
        <v>4.9773700072E-2</v>
      </c>
      <c r="CJ146" t="s">
        <v>30</v>
      </c>
      <c r="CK146">
        <v>25000</v>
      </c>
      <c r="CL146" t="s">
        <v>923</v>
      </c>
      <c r="CM146">
        <v>25000</v>
      </c>
      <c r="CN146" t="s">
        <v>783</v>
      </c>
      <c r="CO146" t="s">
        <v>2290</v>
      </c>
      <c r="CP146" t="s">
        <v>2291</v>
      </c>
      <c r="CQ146" t="s">
        <v>2292</v>
      </c>
      <c r="CR146">
        <v>7.6344899999999993E-2</v>
      </c>
      <c r="CX146" t="s">
        <v>782</v>
      </c>
      <c r="CY146">
        <v>333.34199999999998</v>
      </c>
      <c r="CZ146" t="s">
        <v>25</v>
      </c>
      <c r="DA146" t="s">
        <v>36</v>
      </c>
      <c r="DB146" t="s">
        <v>27</v>
      </c>
      <c r="DC146">
        <v>0.77434400000000003</v>
      </c>
      <c r="DD146" t="s">
        <v>28</v>
      </c>
      <c r="DE146">
        <v>500313</v>
      </c>
      <c r="DF146" t="s">
        <v>29</v>
      </c>
      <c r="DG146">
        <v>6.9956171920000004E-2</v>
      </c>
      <c r="DH146" t="s">
        <v>30</v>
      </c>
      <c r="DI146">
        <v>35000</v>
      </c>
      <c r="DJ146" t="s">
        <v>923</v>
      </c>
      <c r="DK146">
        <v>35000</v>
      </c>
      <c r="DL146" t="s">
        <v>783</v>
      </c>
      <c r="DM146" t="s">
        <v>2883</v>
      </c>
      <c r="DN146" t="s">
        <v>2884</v>
      </c>
      <c r="DO146" t="s">
        <v>2885</v>
      </c>
      <c r="DP146">
        <v>7.8928200000000004E-2</v>
      </c>
      <c r="DV146" t="s">
        <v>782</v>
      </c>
      <c r="DW146">
        <v>331.68400000000003</v>
      </c>
      <c r="DX146" t="s">
        <v>25</v>
      </c>
      <c r="DY146" t="s">
        <v>36</v>
      </c>
      <c r="DZ146" t="s">
        <v>27</v>
      </c>
      <c r="EA146">
        <v>0.776698</v>
      </c>
      <c r="EB146" t="s">
        <v>28</v>
      </c>
      <c r="EC146">
        <v>499772</v>
      </c>
      <c r="ED146" t="s">
        <v>29</v>
      </c>
      <c r="EE146">
        <v>9.0041143904000004E-2</v>
      </c>
      <c r="EF146" t="s">
        <v>30</v>
      </c>
      <c r="EG146">
        <v>45000</v>
      </c>
      <c r="EH146" t="s">
        <v>923</v>
      </c>
      <c r="EI146">
        <v>45000</v>
      </c>
      <c r="EJ146" t="s">
        <v>783</v>
      </c>
      <c r="EK146" t="s">
        <v>3471</v>
      </c>
      <c r="EL146" t="s">
        <v>3472</v>
      </c>
      <c r="EM146" t="s">
        <v>3473</v>
      </c>
      <c r="EN146">
        <v>7.9785200000000001E-2</v>
      </c>
      <c r="ET146" t="s">
        <v>782</v>
      </c>
      <c r="EU146">
        <v>332.47300000000001</v>
      </c>
      <c r="EV146" t="s">
        <v>25</v>
      </c>
      <c r="EW146" t="s">
        <v>36</v>
      </c>
      <c r="EX146" t="s">
        <v>27</v>
      </c>
      <c r="EY146">
        <v>0.77432299999999998</v>
      </c>
      <c r="EZ146" t="s">
        <v>28</v>
      </c>
      <c r="FA146">
        <v>501648</v>
      </c>
      <c r="FB146" t="s">
        <v>29</v>
      </c>
      <c r="FC146">
        <v>0.109638616568</v>
      </c>
      <c r="FD146" t="s">
        <v>30</v>
      </c>
      <c r="FE146">
        <v>55000</v>
      </c>
      <c r="FF146" t="s">
        <v>923</v>
      </c>
      <c r="FG146">
        <v>55000</v>
      </c>
      <c r="FH146" t="s">
        <v>783</v>
      </c>
      <c r="FI146" t="s">
        <v>4053</v>
      </c>
      <c r="FJ146" t="s">
        <v>4054</v>
      </c>
      <c r="FK146" t="s">
        <v>4055</v>
      </c>
      <c r="FL146">
        <v>7.9251500000000002E-2</v>
      </c>
      <c r="FR146" t="s">
        <v>782</v>
      </c>
      <c r="FS146">
        <v>339.36399999999998</v>
      </c>
      <c r="FT146" t="s">
        <v>25</v>
      </c>
      <c r="FU146" t="s">
        <v>36</v>
      </c>
      <c r="FV146" t="s">
        <v>27</v>
      </c>
      <c r="FW146">
        <v>0.76744599999999996</v>
      </c>
      <c r="FX146" t="s">
        <v>28</v>
      </c>
      <c r="FY146">
        <v>500309</v>
      </c>
      <c r="FZ146" t="s">
        <v>29</v>
      </c>
      <c r="GA146">
        <v>1.9987667120000001E-3</v>
      </c>
      <c r="GB146" t="s">
        <v>30</v>
      </c>
      <c r="GC146">
        <v>1000</v>
      </c>
      <c r="GD146" t="s">
        <v>923</v>
      </c>
      <c r="GE146">
        <v>1000</v>
      </c>
      <c r="GF146" t="s">
        <v>783</v>
      </c>
      <c r="GG146" t="s">
        <v>5236</v>
      </c>
      <c r="GH146" t="s">
        <v>5237</v>
      </c>
      <c r="GI146" t="s">
        <v>5238</v>
      </c>
      <c r="GJ146">
        <v>8.4038699999999994E-2</v>
      </c>
      <c r="GP146" t="s">
        <v>782</v>
      </c>
      <c r="GQ146">
        <v>332.61500000000001</v>
      </c>
      <c r="GR146" t="s">
        <v>25</v>
      </c>
      <c r="GS146" t="s">
        <v>36</v>
      </c>
      <c r="GT146" t="s">
        <v>27</v>
      </c>
      <c r="GU146">
        <v>0.77234999999999998</v>
      </c>
      <c r="GV146" t="s">
        <v>28</v>
      </c>
      <c r="GW146">
        <v>504000</v>
      </c>
      <c r="GX146" t="s">
        <v>29</v>
      </c>
      <c r="GY146">
        <v>1.9841253824E-2</v>
      </c>
      <c r="GZ146" t="s">
        <v>30</v>
      </c>
      <c r="HA146">
        <v>10000</v>
      </c>
      <c r="HB146" t="s">
        <v>923</v>
      </c>
      <c r="HC146">
        <v>10000</v>
      </c>
      <c r="HD146" t="s">
        <v>783</v>
      </c>
      <c r="HE146" t="s">
        <v>5438</v>
      </c>
      <c r="HF146" t="s">
        <v>5439</v>
      </c>
      <c r="HG146" t="s">
        <v>5440</v>
      </c>
      <c r="HH146">
        <v>7.8044199999999994E-2</v>
      </c>
      <c r="HN146" t="s">
        <v>782</v>
      </c>
      <c r="HO146">
        <v>332.84699999999998</v>
      </c>
      <c r="HP146" t="s">
        <v>25</v>
      </c>
      <c r="HQ146" t="s">
        <v>36</v>
      </c>
      <c r="HR146" t="s">
        <v>27</v>
      </c>
      <c r="HS146">
        <v>0.77404700000000004</v>
      </c>
      <c r="HT146" t="s">
        <v>28</v>
      </c>
      <c r="HU146">
        <v>501442</v>
      </c>
      <c r="HV146" t="s">
        <v>29</v>
      </c>
      <c r="HW146">
        <v>0.12962608868799999</v>
      </c>
      <c r="HX146" t="s">
        <v>30</v>
      </c>
      <c r="HY146">
        <v>65000</v>
      </c>
      <c r="HZ146" t="s">
        <v>923</v>
      </c>
      <c r="IA146">
        <v>65000</v>
      </c>
      <c r="IB146" t="s">
        <v>783</v>
      </c>
      <c r="IC146" t="s">
        <v>6022</v>
      </c>
      <c r="ID146" t="s">
        <v>6023</v>
      </c>
      <c r="IE146" t="s">
        <v>6024</v>
      </c>
      <c r="IF146">
        <v>7.9103199999999999E-2</v>
      </c>
    </row>
    <row r="147" spans="6:240">
      <c r="F147" t="s">
        <v>787</v>
      </c>
      <c r="G147">
        <v>662.81399999999996</v>
      </c>
      <c r="H147" t="s">
        <v>25</v>
      </c>
      <c r="I147" t="s">
        <v>757</v>
      </c>
      <c r="J147" t="s">
        <v>27</v>
      </c>
      <c r="K147">
        <v>0.77640600000000004</v>
      </c>
      <c r="L147" t="s">
        <v>28</v>
      </c>
      <c r="M147">
        <v>250283</v>
      </c>
      <c r="N147" t="s">
        <v>29</v>
      </c>
      <c r="O147">
        <v>1.1986444395E-2</v>
      </c>
      <c r="P147" t="s">
        <v>30</v>
      </c>
      <c r="Q147">
        <v>3000</v>
      </c>
      <c r="R147" t="s">
        <v>923</v>
      </c>
      <c r="S147">
        <v>3000</v>
      </c>
      <c r="T147" t="s">
        <v>788</v>
      </c>
      <c r="U147" t="s">
        <v>4639</v>
      </c>
      <c r="V147" t="s">
        <v>4640</v>
      </c>
      <c r="W147" t="s">
        <v>4641</v>
      </c>
      <c r="X147">
        <v>8.0737100000000006E-2</v>
      </c>
      <c r="AD147" t="s">
        <v>787</v>
      </c>
      <c r="AE147">
        <v>665.125</v>
      </c>
      <c r="AF147" t="s">
        <v>25</v>
      </c>
      <c r="AG147" t="s">
        <v>757</v>
      </c>
      <c r="AH147" t="s">
        <v>27</v>
      </c>
      <c r="AI147">
        <v>0.77126499999999998</v>
      </c>
      <c r="AJ147" t="s">
        <v>28</v>
      </c>
      <c r="AK147">
        <v>252749</v>
      </c>
      <c r="AL147" t="s">
        <v>29</v>
      </c>
      <c r="AM147">
        <v>1.9782473594999999E-2</v>
      </c>
      <c r="AN147" t="s">
        <v>30</v>
      </c>
      <c r="AO147">
        <v>5000</v>
      </c>
      <c r="AP147" t="s">
        <v>923</v>
      </c>
      <c r="AQ147">
        <v>5000</v>
      </c>
      <c r="AR147" t="s">
        <v>788</v>
      </c>
      <c r="AS147" t="s">
        <v>1110</v>
      </c>
      <c r="AT147" t="s">
        <v>1111</v>
      </c>
      <c r="AU147" t="s">
        <v>1112</v>
      </c>
      <c r="AV147">
        <v>8.0987199999999995E-2</v>
      </c>
      <c r="BB147" t="s">
        <v>787</v>
      </c>
      <c r="BC147">
        <v>660.85199999999998</v>
      </c>
      <c r="BD147" t="s">
        <v>25</v>
      </c>
      <c r="BE147" t="s">
        <v>757</v>
      </c>
      <c r="BF147" t="s">
        <v>27</v>
      </c>
      <c r="BG147">
        <v>0.77629099999999995</v>
      </c>
      <c r="BH147" t="s">
        <v>28</v>
      </c>
      <c r="BI147">
        <v>251100</v>
      </c>
      <c r="BJ147" t="s">
        <v>29</v>
      </c>
      <c r="BK147">
        <v>5.9737123245000003E-2</v>
      </c>
      <c r="BL147" t="s">
        <v>30</v>
      </c>
      <c r="BM147">
        <v>15000</v>
      </c>
      <c r="BN147" t="s">
        <v>923</v>
      </c>
      <c r="BO147">
        <v>15000</v>
      </c>
      <c r="BP147" t="s">
        <v>788</v>
      </c>
      <c r="BQ147" t="s">
        <v>1705</v>
      </c>
      <c r="BR147" t="s">
        <v>1706</v>
      </c>
      <c r="BS147" t="s">
        <v>1707</v>
      </c>
      <c r="BT147">
        <v>6.5365900000000005E-2</v>
      </c>
      <c r="BZ147" t="s">
        <v>787</v>
      </c>
      <c r="CA147">
        <v>654.04300000000001</v>
      </c>
      <c r="CB147" t="s">
        <v>25</v>
      </c>
      <c r="CC147" t="s">
        <v>757</v>
      </c>
      <c r="CD147" t="s">
        <v>27</v>
      </c>
      <c r="CE147">
        <v>0.78006600000000004</v>
      </c>
      <c r="CF147" t="s">
        <v>28</v>
      </c>
      <c r="CG147">
        <v>251264</v>
      </c>
      <c r="CH147" t="s">
        <v>29</v>
      </c>
      <c r="CI147">
        <v>9.9496872165E-2</v>
      </c>
      <c r="CJ147" t="s">
        <v>30</v>
      </c>
      <c r="CK147">
        <v>25000</v>
      </c>
      <c r="CL147" t="s">
        <v>923</v>
      </c>
      <c r="CM147">
        <v>25000</v>
      </c>
      <c r="CN147" t="s">
        <v>788</v>
      </c>
      <c r="CO147" t="s">
        <v>2287</v>
      </c>
      <c r="CP147" t="s">
        <v>2288</v>
      </c>
      <c r="CQ147" t="s">
        <v>2289</v>
      </c>
      <c r="CR147">
        <v>7.2885400000000003E-2</v>
      </c>
      <c r="CX147" t="s">
        <v>787</v>
      </c>
      <c r="CY147">
        <v>661.18499999999995</v>
      </c>
      <c r="CZ147" t="s">
        <v>25</v>
      </c>
      <c r="DA147" t="s">
        <v>757</v>
      </c>
      <c r="DB147" t="s">
        <v>27</v>
      </c>
      <c r="DC147">
        <v>0.77681800000000001</v>
      </c>
      <c r="DD147" t="s">
        <v>28</v>
      </c>
      <c r="DE147">
        <v>250633</v>
      </c>
      <c r="DF147" t="s">
        <v>29</v>
      </c>
      <c r="DG147">
        <v>0.13964642254500001</v>
      </c>
      <c r="DH147" t="s">
        <v>30</v>
      </c>
      <c r="DI147">
        <v>35000</v>
      </c>
      <c r="DJ147" t="s">
        <v>923</v>
      </c>
      <c r="DK147">
        <v>35000</v>
      </c>
      <c r="DL147" t="s">
        <v>788</v>
      </c>
      <c r="DM147" t="s">
        <v>2880</v>
      </c>
      <c r="DN147" t="s">
        <v>2881</v>
      </c>
      <c r="DO147" t="s">
        <v>2882</v>
      </c>
      <c r="DP147">
        <v>6.6448300000000002E-2</v>
      </c>
      <c r="DV147" t="s">
        <v>787</v>
      </c>
      <c r="DW147">
        <v>661.726</v>
      </c>
      <c r="DX147" t="s">
        <v>25</v>
      </c>
      <c r="DY147" t="s">
        <v>757</v>
      </c>
      <c r="DZ147" t="s">
        <v>27</v>
      </c>
      <c r="EA147">
        <v>0.77577799999999997</v>
      </c>
      <c r="EB147" t="s">
        <v>28</v>
      </c>
      <c r="EC147">
        <v>251100</v>
      </c>
      <c r="ED147" t="s">
        <v>29</v>
      </c>
      <c r="EE147">
        <v>0.17921127073500001</v>
      </c>
      <c r="EF147" t="s">
        <v>30</v>
      </c>
      <c r="EG147">
        <v>45000</v>
      </c>
      <c r="EH147" t="s">
        <v>923</v>
      </c>
      <c r="EI147">
        <v>45000</v>
      </c>
      <c r="EJ147" t="s">
        <v>788</v>
      </c>
      <c r="EK147" t="s">
        <v>3468</v>
      </c>
      <c r="EL147" t="s">
        <v>3469</v>
      </c>
      <c r="EM147" t="s">
        <v>3470</v>
      </c>
      <c r="EN147">
        <v>6.8511100000000005E-2</v>
      </c>
      <c r="ET147" t="s">
        <v>787</v>
      </c>
      <c r="EU147">
        <v>665.95299999999997</v>
      </c>
      <c r="EV147" t="s">
        <v>25</v>
      </c>
      <c r="EW147" t="s">
        <v>757</v>
      </c>
      <c r="EX147" t="s">
        <v>27</v>
      </c>
      <c r="EY147">
        <v>0.77525900000000003</v>
      </c>
      <c r="EZ147" t="s">
        <v>28</v>
      </c>
      <c r="FA147">
        <v>249841</v>
      </c>
      <c r="FB147" t="s">
        <v>29</v>
      </c>
      <c r="FC147">
        <v>0.220140424035</v>
      </c>
      <c r="FD147" t="s">
        <v>30</v>
      </c>
      <c r="FE147">
        <v>55000</v>
      </c>
      <c r="FF147" t="s">
        <v>923</v>
      </c>
      <c r="FG147">
        <v>55000</v>
      </c>
      <c r="FH147" t="s">
        <v>788</v>
      </c>
      <c r="FI147" t="s">
        <v>4050</v>
      </c>
      <c r="FJ147" t="s">
        <v>4051</v>
      </c>
      <c r="FK147" t="s">
        <v>4052</v>
      </c>
      <c r="FL147">
        <v>7.1593900000000002E-2</v>
      </c>
      <c r="FR147" t="s">
        <v>787</v>
      </c>
      <c r="FS147">
        <v>702.9</v>
      </c>
      <c r="FT147" t="s">
        <v>25</v>
      </c>
      <c r="FU147" t="s">
        <v>757</v>
      </c>
      <c r="FV147" t="s">
        <v>27</v>
      </c>
      <c r="FW147">
        <v>0.75394499999999998</v>
      </c>
      <c r="FX147" t="s">
        <v>28</v>
      </c>
      <c r="FY147">
        <v>250281</v>
      </c>
      <c r="FZ147" t="s">
        <v>29</v>
      </c>
      <c r="GA147">
        <v>3.9955144649999998E-3</v>
      </c>
      <c r="GB147" t="s">
        <v>30</v>
      </c>
      <c r="GC147">
        <v>1000</v>
      </c>
      <c r="GD147" t="s">
        <v>923</v>
      </c>
      <c r="GE147">
        <v>1000</v>
      </c>
      <c r="GF147" t="s">
        <v>788</v>
      </c>
      <c r="GG147" t="s">
        <v>5233</v>
      </c>
      <c r="GH147" t="s">
        <v>5234</v>
      </c>
      <c r="GI147" t="s">
        <v>5235</v>
      </c>
      <c r="GJ147">
        <v>6.8484799999999998E-2</v>
      </c>
      <c r="GP147" t="s">
        <v>787</v>
      </c>
      <c r="GQ147">
        <v>649.24699999999996</v>
      </c>
      <c r="GR147" t="s">
        <v>25</v>
      </c>
      <c r="GS147" t="s">
        <v>757</v>
      </c>
      <c r="GT147" t="s">
        <v>27</v>
      </c>
      <c r="GU147">
        <v>0.78159999999999996</v>
      </c>
      <c r="GV147" t="s">
        <v>28</v>
      </c>
      <c r="GW147">
        <v>252128</v>
      </c>
      <c r="GX147" t="s">
        <v>29</v>
      </c>
      <c r="GY147">
        <v>3.9662348054999998E-2</v>
      </c>
      <c r="GZ147" t="s">
        <v>30</v>
      </c>
      <c r="HA147">
        <v>10000</v>
      </c>
      <c r="HB147" t="s">
        <v>923</v>
      </c>
      <c r="HC147">
        <v>10000</v>
      </c>
      <c r="HD147" t="s">
        <v>788</v>
      </c>
      <c r="HE147" t="s">
        <v>5435</v>
      </c>
      <c r="HF147" t="s">
        <v>5436</v>
      </c>
      <c r="HG147" t="s">
        <v>5437</v>
      </c>
      <c r="HH147">
        <v>7.8400300000000006E-2</v>
      </c>
      <c r="HN147" t="s">
        <v>787</v>
      </c>
      <c r="HO147">
        <v>659.00199999999995</v>
      </c>
      <c r="HP147" t="s">
        <v>25</v>
      </c>
      <c r="HQ147" t="s">
        <v>757</v>
      </c>
      <c r="HR147" t="s">
        <v>27</v>
      </c>
      <c r="HS147">
        <v>0.77747699999999997</v>
      </c>
      <c r="HT147" t="s">
        <v>28</v>
      </c>
      <c r="HU147">
        <v>251037</v>
      </c>
      <c r="HV147" t="s">
        <v>29</v>
      </c>
      <c r="HW147">
        <v>0.25892566930499999</v>
      </c>
      <c r="HX147" t="s">
        <v>30</v>
      </c>
      <c r="HY147">
        <v>65000</v>
      </c>
      <c r="HZ147" t="s">
        <v>923</v>
      </c>
      <c r="IA147">
        <v>65000</v>
      </c>
      <c r="IB147" t="s">
        <v>788</v>
      </c>
      <c r="IC147" t="s">
        <v>6019</v>
      </c>
      <c r="ID147" t="s">
        <v>6020</v>
      </c>
      <c r="IE147" t="s">
        <v>6021</v>
      </c>
      <c r="IF147">
        <v>7.2593500000000005E-2</v>
      </c>
    </row>
    <row r="148" spans="6:240">
      <c r="F148" t="s">
        <v>787</v>
      </c>
      <c r="G148">
        <v>354.03500000000003</v>
      </c>
      <c r="H148" t="s">
        <v>25</v>
      </c>
      <c r="I148" t="s">
        <v>36</v>
      </c>
      <c r="J148" t="s">
        <v>27</v>
      </c>
      <c r="K148">
        <v>0.75137500000000002</v>
      </c>
      <c r="L148" t="s">
        <v>28</v>
      </c>
      <c r="M148">
        <v>500312</v>
      </c>
      <c r="N148" t="s">
        <v>29</v>
      </c>
      <c r="O148">
        <v>5.9962611359999996E-3</v>
      </c>
      <c r="P148" t="s">
        <v>30</v>
      </c>
      <c r="Q148">
        <v>3000</v>
      </c>
      <c r="R148" t="s">
        <v>923</v>
      </c>
      <c r="S148">
        <v>3000</v>
      </c>
      <c r="T148" t="s">
        <v>783</v>
      </c>
      <c r="U148" t="s">
        <v>4642</v>
      </c>
      <c r="V148" t="s">
        <v>4643</v>
      </c>
      <c r="W148" t="s">
        <v>4644</v>
      </c>
      <c r="X148">
        <v>9.2574299999999998E-2</v>
      </c>
      <c r="AD148" t="s">
        <v>787</v>
      </c>
      <c r="AE148">
        <v>341.33499999999998</v>
      </c>
      <c r="AF148" t="s">
        <v>25</v>
      </c>
      <c r="AG148" t="s">
        <v>36</v>
      </c>
      <c r="AH148" t="s">
        <v>27</v>
      </c>
      <c r="AI148">
        <v>0.76522500000000004</v>
      </c>
      <c r="AJ148" t="s">
        <v>28</v>
      </c>
      <c r="AK148">
        <v>500312</v>
      </c>
      <c r="AL148" t="s">
        <v>29</v>
      </c>
      <c r="AM148">
        <v>9.9937555599999995E-3</v>
      </c>
      <c r="AN148" t="s">
        <v>30</v>
      </c>
      <c r="AO148">
        <v>5000</v>
      </c>
      <c r="AP148" t="s">
        <v>923</v>
      </c>
      <c r="AQ148">
        <v>5000</v>
      </c>
      <c r="AR148" t="s">
        <v>783</v>
      </c>
      <c r="AS148" t="s">
        <v>1113</v>
      </c>
      <c r="AT148" t="s">
        <v>1114</v>
      </c>
      <c r="AU148" t="s">
        <v>1115</v>
      </c>
      <c r="AV148">
        <v>8.4955600000000006E-2</v>
      </c>
      <c r="BB148" t="s">
        <v>787</v>
      </c>
      <c r="BC148">
        <v>325.60700000000003</v>
      </c>
      <c r="BD148" t="s">
        <v>25</v>
      </c>
      <c r="BE148" t="s">
        <v>36</v>
      </c>
      <c r="BF148" t="s">
        <v>27</v>
      </c>
      <c r="BG148">
        <v>0.78221300000000005</v>
      </c>
      <c r="BH148" t="s">
        <v>28</v>
      </c>
      <c r="BI148">
        <v>501945</v>
      </c>
      <c r="BJ148" t="s">
        <v>29</v>
      </c>
      <c r="BK148">
        <v>2.9883739816E-2</v>
      </c>
      <c r="BL148" t="s">
        <v>30</v>
      </c>
      <c r="BM148">
        <v>15000</v>
      </c>
      <c r="BN148" t="s">
        <v>923</v>
      </c>
      <c r="BO148">
        <v>15000</v>
      </c>
      <c r="BP148" t="s">
        <v>783</v>
      </c>
      <c r="BQ148" t="s">
        <v>1708</v>
      </c>
      <c r="BR148" t="s">
        <v>1709</v>
      </c>
      <c r="BS148" t="s">
        <v>1175</v>
      </c>
      <c r="BT148">
        <v>7.8866000000000006E-2</v>
      </c>
      <c r="BZ148" t="s">
        <v>787</v>
      </c>
      <c r="CA148">
        <v>334.63099999999997</v>
      </c>
      <c r="CB148" t="s">
        <v>25</v>
      </c>
      <c r="CC148" t="s">
        <v>36</v>
      </c>
      <c r="CD148" t="s">
        <v>27</v>
      </c>
      <c r="CE148">
        <v>0.77134199999999997</v>
      </c>
      <c r="CF148" t="s">
        <v>28</v>
      </c>
      <c r="CG148">
        <v>502273</v>
      </c>
      <c r="CH148" t="s">
        <v>29</v>
      </c>
      <c r="CI148">
        <v>4.9773700072E-2</v>
      </c>
      <c r="CJ148" t="s">
        <v>30</v>
      </c>
      <c r="CK148">
        <v>25000</v>
      </c>
      <c r="CL148" t="s">
        <v>923</v>
      </c>
      <c r="CM148">
        <v>25000</v>
      </c>
      <c r="CN148" t="s">
        <v>783</v>
      </c>
      <c r="CO148" t="s">
        <v>2290</v>
      </c>
      <c r="CP148" t="s">
        <v>2291</v>
      </c>
      <c r="CQ148" t="s">
        <v>2292</v>
      </c>
      <c r="CR148">
        <v>7.6344899999999993E-2</v>
      </c>
      <c r="CX148" t="s">
        <v>787</v>
      </c>
      <c r="CY148">
        <v>333.34199999999998</v>
      </c>
      <c r="CZ148" t="s">
        <v>25</v>
      </c>
      <c r="DA148" t="s">
        <v>36</v>
      </c>
      <c r="DB148" t="s">
        <v>27</v>
      </c>
      <c r="DC148">
        <v>0.77434400000000003</v>
      </c>
      <c r="DD148" t="s">
        <v>28</v>
      </c>
      <c r="DE148">
        <v>500313</v>
      </c>
      <c r="DF148" t="s">
        <v>29</v>
      </c>
      <c r="DG148">
        <v>6.9956171920000004E-2</v>
      </c>
      <c r="DH148" t="s">
        <v>30</v>
      </c>
      <c r="DI148">
        <v>35000</v>
      </c>
      <c r="DJ148" t="s">
        <v>923</v>
      </c>
      <c r="DK148">
        <v>35000</v>
      </c>
      <c r="DL148" t="s">
        <v>783</v>
      </c>
      <c r="DM148" t="s">
        <v>2883</v>
      </c>
      <c r="DN148" t="s">
        <v>2884</v>
      </c>
      <c r="DO148" t="s">
        <v>2885</v>
      </c>
      <c r="DP148">
        <v>7.8928200000000004E-2</v>
      </c>
      <c r="DV148" t="s">
        <v>787</v>
      </c>
      <c r="DW148">
        <v>331.68400000000003</v>
      </c>
      <c r="DX148" t="s">
        <v>25</v>
      </c>
      <c r="DY148" t="s">
        <v>36</v>
      </c>
      <c r="DZ148" t="s">
        <v>27</v>
      </c>
      <c r="EA148">
        <v>0.776698</v>
      </c>
      <c r="EB148" t="s">
        <v>28</v>
      </c>
      <c r="EC148">
        <v>499772</v>
      </c>
      <c r="ED148" t="s">
        <v>29</v>
      </c>
      <c r="EE148">
        <v>9.0041143904000004E-2</v>
      </c>
      <c r="EF148" t="s">
        <v>30</v>
      </c>
      <c r="EG148">
        <v>45000</v>
      </c>
      <c r="EH148" t="s">
        <v>923</v>
      </c>
      <c r="EI148">
        <v>45000</v>
      </c>
      <c r="EJ148" t="s">
        <v>783</v>
      </c>
      <c r="EK148" t="s">
        <v>3471</v>
      </c>
      <c r="EL148" t="s">
        <v>3472</v>
      </c>
      <c r="EM148" t="s">
        <v>3473</v>
      </c>
      <c r="EN148">
        <v>7.9785200000000001E-2</v>
      </c>
      <c r="ET148" t="s">
        <v>787</v>
      </c>
      <c r="EU148">
        <v>332.47300000000001</v>
      </c>
      <c r="EV148" t="s">
        <v>25</v>
      </c>
      <c r="EW148" t="s">
        <v>36</v>
      </c>
      <c r="EX148" t="s">
        <v>27</v>
      </c>
      <c r="EY148">
        <v>0.77432299999999998</v>
      </c>
      <c r="EZ148" t="s">
        <v>28</v>
      </c>
      <c r="FA148">
        <v>501648</v>
      </c>
      <c r="FB148" t="s">
        <v>29</v>
      </c>
      <c r="FC148">
        <v>0.109638616568</v>
      </c>
      <c r="FD148" t="s">
        <v>30</v>
      </c>
      <c r="FE148">
        <v>55000</v>
      </c>
      <c r="FF148" t="s">
        <v>923</v>
      </c>
      <c r="FG148">
        <v>55000</v>
      </c>
      <c r="FH148" t="s">
        <v>783</v>
      </c>
      <c r="FI148" t="s">
        <v>4053</v>
      </c>
      <c r="FJ148" t="s">
        <v>4054</v>
      </c>
      <c r="FK148" t="s">
        <v>4055</v>
      </c>
      <c r="FL148">
        <v>7.9251500000000002E-2</v>
      </c>
      <c r="FR148" t="s">
        <v>787</v>
      </c>
      <c r="FS148">
        <v>339.36399999999998</v>
      </c>
      <c r="FT148" t="s">
        <v>25</v>
      </c>
      <c r="FU148" t="s">
        <v>36</v>
      </c>
      <c r="FV148" t="s">
        <v>27</v>
      </c>
      <c r="FW148">
        <v>0.76744599999999996</v>
      </c>
      <c r="FX148" t="s">
        <v>28</v>
      </c>
      <c r="FY148">
        <v>500309</v>
      </c>
      <c r="FZ148" t="s">
        <v>29</v>
      </c>
      <c r="GA148">
        <v>1.9987667120000001E-3</v>
      </c>
      <c r="GB148" t="s">
        <v>30</v>
      </c>
      <c r="GC148">
        <v>1000</v>
      </c>
      <c r="GD148" t="s">
        <v>923</v>
      </c>
      <c r="GE148">
        <v>1000</v>
      </c>
      <c r="GF148" t="s">
        <v>783</v>
      </c>
      <c r="GG148" t="s">
        <v>5236</v>
      </c>
      <c r="GH148" t="s">
        <v>5237</v>
      </c>
      <c r="GI148" t="s">
        <v>5238</v>
      </c>
      <c r="GJ148">
        <v>8.4038699999999994E-2</v>
      </c>
      <c r="GP148" t="s">
        <v>787</v>
      </c>
      <c r="GQ148">
        <v>332.61500000000001</v>
      </c>
      <c r="GR148" t="s">
        <v>25</v>
      </c>
      <c r="GS148" t="s">
        <v>36</v>
      </c>
      <c r="GT148" t="s">
        <v>27</v>
      </c>
      <c r="GU148">
        <v>0.77234999999999998</v>
      </c>
      <c r="GV148" t="s">
        <v>28</v>
      </c>
      <c r="GW148">
        <v>504000</v>
      </c>
      <c r="GX148" t="s">
        <v>29</v>
      </c>
      <c r="GY148">
        <v>1.9841253824E-2</v>
      </c>
      <c r="GZ148" t="s">
        <v>30</v>
      </c>
      <c r="HA148">
        <v>10000</v>
      </c>
      <c r="HB148" t="s">
        <v>923</v>
      </c>
      <c r="HC148">
        <v>10000</v>
      </c>
      <c r="HD148" t="s">
        <v>783</v>
      </c>
      <c r="HE148" t="s">
        <v>5438</v>
      </c>
      <c r="HF148" t="s">
        <v>5439</v>
      </c>
      <c r="HG148" t="s">
        <v>5440</v>
      </c>
      <c r="HH148">
        <v>7.8044199999999994E-2</v>
      </c>
      <c r="HN148" t="s">
        <v>787</v>
      </c>
      <c r="HO148">
        <v>332.84699999999998</v>
      </c>
      <c r="HP148" t="s">
        <v>25</v>
      </c>
      <c r="HQ148" t="s">
        <v>36</v>
      </c>
      <c r="HR148" t="s">
        <v>27</v>
      </c>
      <c r="HS148">
        <v>0.77404700000000004</v>
      </c>
      <c r="HT148" t="s">
        <v>28</v>
      </c>
      <c r="HU148">
        <v>501442</v>
      </c>
      <c r="HV148" t="s">
        <v>29</v>
      </c>
      <c r="HW148">
        <v>0.12962608868799999</v>
      </c>
      <c r="HX148" t="s">
        <v>30</v>
      </c>
      <c r="HY148">
        <v>65000</v>
      </c>
      <c r="HZ148" t="s">
        <v>923</v>
      </c>
      <c r="IA148">
        <v>65000</v>
      </c>
      <c r="IB148" t="s">
        <v>783</v>
      </c>
      <c r="IC148" t="s">
        <v>6022</v>
      </c>
      <c r="ID148" t="s">
        <v>6023</v>
      </c>
      <c r="IE148" t="s">
        <v>6024</v>
      </c>
      <c r="IF148">
        <v>7.9103199999999999E-2</v>
      </c>
    </row>
    <row r="149" spans="6:240">
      <c r="F149" t="s">
        <v>777</v>
      </c>
      <c r="G149">
        <v>677.85199999999998</v>
      </c>
      <c r="H149" t="s">
        <v>25</v>
      </c>
      <c r="I149" t="s">
        <v>757</v>
      </c>
      <c r="J149" t="s">
        <v>27</v>
      </c>
      <c r="K149">
        <v>0.77396200000000004</v>
      </c>
      <c r="L149" t="s">
        <v>28</v>
      </c>
      <c r="M149">
        <v>246278</v>
      </c>
      <c r="N149" t="s">
        <v>29</v>
      </c>
      <c r="O149">
        <v>1.2181345125E-2</v>
      </c>
      <c r="P149" t="s">
        <v>30</v>
      </c>
      <c r="Q149">
        <v>3000</v>
      </c>
      <c r="R149" t="s">
        <v>923</v>
      </c>
      <c r="S149">
        <v>3000</v>
      </c>
      <c r="T149" t="s">
        <v>778</v>
      </c>
      <c r="U149" t="s">
        <v>1871</v>
      </c>
      <c r="V149" t="s">
        <v>4645</v>
      </c>
      <c r="W149" t="s">
        <v>4646</v>
      </c>
      <c r="X149">
        <v>7.6647999999999994E-2</v>
      </c>
      <c r="AD149" t="s">
        <v>777</v>
      </c>
      <c r="AE149">
        <v>644.10299999999995</v>
      </c>
      <c r="AF149" t="s">
        <v>25</v>
      </c>
      <c r="AG149" t="s">
        <v>757</v>
      </c>
      <c r="AH149" t="s">
        <v>27</v>
      </c>
      <c r="AI149">
        <v>0.787601</v>
      </c>
      <c r="AJ149" t="s">
        <v>28</v>
      </c>
      <c r="AK149">
        <v>250283</v>
      </c>
      <c r="AL149" t="s">
        <v>29</v>
      </c>
      <c r="AM149">
        <v>1.9977374324999998E-2</v>
      </c>
      <c r="AN149" t="s">
        <v>30</v>
      </c>
      <c r="AO149">
        <v>5000</v>
      </c>
      <c r="AP149" t="s">
        <v>923</v>
      </c>
      <c r="AQ149">
        <v>5000</v>
      </c>
      <c r="AR149" t="s">
        <v>778</v>
      </c>
      <c r="AS149" t="s">
        <v>1116</v>
      </c>
      <c r="AT149" t="s">
        <v>1117</v>
      </c>
      <c r="AU149" t="s">
        <v>1118</v>
      </c>
      <c r="AV149">
        <v>7.9935999999999993E-2</v>
      </c>
      <c r="BB149" t="s">
        <v>777</v>
      </c>
      <c r="BC149">
        <v>656.28200000000004</v>
      </c>
      <c r="BD149" t="s">
        <v>25</v>
      </c>
      <c r="BE149" t="s">
        <v>757</v>
      </c>
      <c r="BF149" t="s">
        <v>27</v>
      </c>
      <c r="BG149">
        <v>0.78025900000000004</v>
      </c>
      <c r="BH149" t="s">
        <v>28</v>
      </c>
      <c r="BI149">
        <v>250284</v>
      </c>
      <c r="BJ149" t="s">
        <v>29</v>
      </c>
      <c r="BK149">
        <v>5.9932023974999998E-2</v>
      </c>
      <c r="BL149" t="s">
        <v>30</v>
      </c>
      <c r="BM149">
        <v>15000</v>
      </c>
      <c r="BN149" t="s">
        <v>923</v>
      </c>
      <c r="BO149">
        <v>15000</v>
      </c>
      <c r="BP149" t="s">
        <v>778</v>
      </c>
      <c r="BQ149" t="s">
        <v>1710</v>
      </c>
      <c r="BR149" t="s">
        <v>1711</v>
      </c>
      <c r="BS149" t="s">
        <v>1712</v>
      </c>
      <c r="BT149">
        <v>7.2682200000000002E-2</v>
      </c>
      <c r="BZ149" t="s">
        <v>777</v>
      </c>
      <c r="CA149">
        <v>669.75599999999997</v>
      </c>
      <c r="CB149" t="s">
        <v>25</v>
      </c>
      <c r="CC149" t="s">
        <v>757</v>
      </c>
      <c r="CD149" t="s">
        <v>27</v>
      </c>
      <c r="CE149">
        <v>0.77161599999999997</v>
      </c>
      <c r="CF149" t="s">
        <v>28</v>
      </c>
      <c r="CG149">
        <v>250773</v>
      </c>
      <c r="CH149" t="s">
        <v>29</v>
      </c>
      <c r="CI149">
        <v>9.9691772895000003E-2</v>
      </c>
      <c r="CJ149" t="s">
        <v>30</v>
      </c>
      <c r="CK149">
        <v>25000</v>
      </c>
      <c r="CL149" t="s">
        <v>923</v>
      </c>
      <c r="CM149">
        <v>25000</v>
      </c>
      <c r="CN149" t="s">
        <v>778</v>
      </c>
      <c r="CO149" t="s">
        <v>2293</v>
      </c>
      <c r="CP149" t="s">
        <v>2294</v>
      </c>
      <c r="CQ149" t="s">
        <v>2295</v>
      </c>
      <c r="CR149">
        <v>7.9783499999999993E-2</v>
      </c>
      <c r="CX149" t="s">
        <v>777</v>
      </c>
      <c r="CY149">
        <v>666.31200000000001</v>
      </c>
      <c r="CZ149" t="s">
        <v>25</v>
      </c>
      <c r="DA149" t="s">
        <v>757</v>
      </c>
      <c r="DB149" t="s">
        <v>27</v>
      </c>
      <c r="DC149">
        <v>0.77328300000000005</v>
      </c>
      <c r="DD149" t="s">
        <v>28</v>
      </c>
      <c r="DE149">
        <v>250983</v>
      </c>
      <c r="DF149" t="s">
        <v>29</v>
      </c>
      <c r="DG149">
        <v>0.13945152181500001</v>
      </c>
      <c r="DH149" t="s">
        <v>30</v>
      </c>
      <c r="DI149">
        <v>35000</v>
      </c>
      <c r="DJ149" t="s">
        <v>923</v>
      </c>
      <c r="DK149">
        <v>35000</v>
      </c>
      <c r="DL149" t="s">
        <v>778</v>
      </c>
      <c r="DM149" t="s">
        <v>2886</v>
      </c>
      <c r="DN149" t="s">
        <v>2887</v>
      </c>
      <c r="DO149" t="s">
        <v>2888</v>
      </c>
      <c r="DP149">
        <v>7.7835199999999993E-2</v>
      </c>
      <c r="DV149" t="s">
        <v>777</v>
      </c>
      <c r="DW149">
        <v>661.54100000000005</v>
      </c>
      <c r="DX149" t="s">
        <v>25</v>
      </c>
      <c r="DY149" t="s">
        <v>757</v>
      </c>
      <c r="DZ149" t="s">
        <v>27</v>
      </c>
      <c r="EA149">
        <v>0.77799300000000005</v>
      </c>
      <c r="EB149" t="s">
        <v>28</v>
      </c>
      <c r="EC149">
        <v>249742</v>
      </c>
      <c r="ED149" t="s">
        <v>29</v>
      </c>
      <c r="EE149">
        <v>0.180185774385</v>
      </c>
      <c r="EF149" t="s">
        <v>30</v>
      </c>
      <c r="EG149">
        <v>45000</v>
      </c>
      <c r="EH149" t="s">
        <v>923</v>
      </c>
      <c r="EI149">
        <v>45000</v>
      </c>
      <c r="EJ149" t="s">
        <v>778</v>
      </c>
      <c r="EK149" t="s">
        <v>3474</v>
      </c>
      <c r="EL149" t="s">
        <v>3475</v>
      </c>
      <c r="EM149" t="s">
        <v>3476</v>
      </c>
      <c r="EN149">
        <v>7.6483099999999998E-2</v>
      </c>
      <c r="ET149" t="s">
        <v>777</v>
      </c>
      <c r="EU149">
        <v>668.08100000000002</v>
      </c>
      <c r="EV149" t="s">
        <v>25</v>
      </c>
      <c r="EW149" t="s">
        <v>757</v>
      </c>
      <c r="EX149" t="s">
        <v>27</v>
      </c>
      <c r="EY149">
        <v>0.77368099999999995</v>
      </c>
      <c r="EZ149" t="s">
        <v>28</v>
      </c>
      <c r="FA149">
        <v>250062</v>
      </c>
      <c r="FB149" t="s">
        <v>29</v>
      </c>
      <c r="FC149">
        <v>0.219945523305</v>
      </c>
      <c r="FD149" t="s">
        <v>30</v>
      </c>
      <c r="FE149">
        <v>55000</v>
      </c>
      <c r="FF149" t="s">
        <v>923</v>
      </c>
      <c r="FG149">
        <v>55000</v>
      </c>
      <c r="FH149" t="s">
        <v>778</v>
      </c>
      <c r="FI149" t="s">
        <v>4056</v>
      </c>
      <c r="FJ149" t="s">
        <v>4057</v>
      </c>
      <c r="FK149" t="s">
        <v>4058</v>
      </c>
      <c r="FL149">
        <v>7.9202800000000004E-2</v>
      </c>
      <c r="FR149" t="s">
        <v>777</v>
      </c>
      <c r="FS149">
        <v>657.84400000000005</v>
      </c>
      <c r="FT149" t="s">
        <v>25</v>
      </c>
      <c r="FU149" t="s">
        <v>757</v>
      </c>
      <c r="FV149" t="s">
        <v>27</v>
      </c>
      <c r="FW149">
        <v>0.77933600000000003</v>
      </c>
      <c r="FX149" t="s">
        <v>28</v>
      </c>
      <c r="FY149">
        <v>250281</v>
      </c>
      <c r="FZ149" t="s">
        <v>29</v>
      </c>
      <c r="GA149">
        <v>3.9955144649999998E-3</v>
      </c>
      <c r="GB149" t="s">
        <v>30</v>
      </c>
      <c r="GC149">
        <v>1000</v>
      </c>
      <c r="GD149" t="s">
        <v>923</v>
      </c>
      <c r="GE149">
        <v>1000</v>
      </c>
      <c r="GF149" t="s">
        <v>778</v>
      </c>
      <c r="GG149" t="s">
        <v>5239</v>
      </c>
      <c r="GH149" t="s">
        <v>5240</v>
      </c>
      <c r="GI149" t="s">
        <v>5241</v>
      </c>
      <c r="GJ149">
        <v>0.107262</v>
      </c>
      <c r="GP149" t="s">
        <v>777</v>
      </c>
      <c r="GQ149">
        <v>680.51199999999994</v>
      </c>
      <c r="GR149" t="s">
        <v>25</v>
      </c>
      <c r="GS149" t="s">
        <v>757</v>
      </c>
      <c r="GT149" t="s">
        <v>27</v>
      </c>
      <c r="GU149">
        <v>0.76343399999999995</v>
      </c>
      <c r="GV149" t="s">
        <v>28</v>
      </c>
      <c r="GW149">
        <v>252128</v>
      </c>
      <c r="GX149" t="s">
        <v>29</v>
      </c>
      <c r="GY149">
        <v>3.9662348054999998E-2</v>
      </c>
      <c r="GZ149" t="s">
        <v>30</v>
      </c>
      <c r="HA149">
        <v>10000</v>
      </c>
      <c r="HB149" t="s">
        <v>923</v>
      </c>
      <c r="HC149">
        <v>10000</v>
      </c>
      <c r="HD149" t="s">
        <v>778</v>
      </c>
      <c r="HE149" t="s">
        <v>5441</v>
      </c>
      <c r="HF149" t="s">
        <v>5442</v>
      </c>
      <c r="HG149" t="s">
        <v>5443</v>
      </c>
      <c r="HH149">
        <v>6.9312700000000005E-2</v>
      </c>
      <c r="HN149" t="s">
        <v>777</v>
      </c>
      <c r="HO149">
        <v>657.89599999999996</v>
      </c>
      <c r="HP149" t="s">
        <v>25</v>
      </c>
      <c r="HQ149" t="s">
        <v>757</v>
      </c>
      <c r="HR149" t="s">
        <v>27</v>
      </c>
      <c r="HS149">
        <v>0.77959299999999998</v>
      </c>
      <c r="HT149" t="s">
        <v>28</v>
      </c>
      <c r="HU149">
        <v>250096</v>
      </c>
      <c r="HV149" t="s">
        <v>29</v>
      </c>
      <c r="HW149">
        <v>0.25990017295500001</v>
      </c>
      <c r="HX149" t="s">
        <v>30</v>
      </c>
      <c r="HY149">
        <v>65000</v>
      </c>
      <c r="HZ149" t="s">
        <v>923</v>
      </c>
      <c r="IA149">
        <v>65000</v>
      </c>
      <c r="IB149" t="s">
        <v>778</v>
      </c>
      <c r="IC149" t="s">
        <v>6025</v>
      </c>
      <c r="ID149" t="s">
        <v>6026</v>
      </c>
      <c r="IE149" t="s">
        <v>6027</v>
      </c>
      <c r="IF149">
        <v>7.5481400000000004E-2</v>
      </c>
    </row>
    <row r="150" spans="6:240">
      <c r="F150" t="s">
        <v>782</v>
      </c>
      <c r="G150">
        <v>312.00299999999999</v>
      </c>
      <c r="H150" t="s">
        <v>25</v>
      </c>
      <c r="I150" t="s">
        <v>36</v>
      </c>
      <c r="J150" t="s">
        <v>27</v>
      </c>
      <c r="K150">
        <v>0.78726499999999999</v>
      </c>
      <c r="L150" t="s">
        <v>28</v>
      </c>
      <c r="M150">
        <v>517130</v>
      </c>
      <c r="N150" t="s">
        <v>29</v>
      </c>
      <c r="O150">
        <v>5.8012524079999999E-3</v>
      </c>
      <c r="P150" t="s">
        <v>30</v>
      </c>
      <c r="Q150">
        <v>3000</v>
      </c>
      <c r="R150" t="s">
        <v>923</v>
      </c>
      <c r="S150">
        <v>3000</v>
      </c>
      <c r="T150" t="s">
        <v>783</v>
      </c>
      <c r="U150" t="s">
        <v>4647</v>
      </c>
      <c r="V150" t="s">
        <v>4648</v>
      </c>
      <c r="W150" t="s">
        <v>4649</v>
      </c>
      <c r="X150">
        <v>9.3469200000000002E-2</v>
      </c>
      <c r="AD150" t="s">
        <v>782</v>
      </c>
      <c r="AE150">
        <v>323.87099999999998</v>
      </c>
      <c r="AF150" t="s">
        <v>25</v>
      </c>
      <c r="AG150" t="s">
        <v>36</v>
      </c>
      <c r="AH150" t="s">
        <v>27</v>
      </c>
      <c r="AI150">
        <v>0.77788299999999999</v>
      </c>
      <c r="AJ150" t="s">
        <v>28</v>
      </c>
      <c r="AK150">
        <v>510269</v>
      </c>
      <c r="AL150" t="s">
        <v>29</v>
      </c>
      <c r="AM150">
        <v>9.7987468320000007E-3</v>
      </c>
      <c r="AN150" t="s">
        <v>30</v>
      </c>
      <c r="AO150">
        <v>5000</v>
      </c>
      <c r="AP150" t="s">
        <v>923</v>
      </c>
      <c r="AQ150">
        <v>5000</v>
      </c>
      <c r="AR150" t="s">
        <v>783</v>
      </c>
      <c r="AS150" t="s">
        <v>1119</v>
      </c>
      <c r="AT150" t="s">
        <v>1120</v>
      </c>
      <c r="AU150" t="s">
        <v>1121</v>
      </c>
      <c r="AV150">
        <v>8.3430799999999999E-2</v>
      </c>
      <c r="BB150" t="s">
        <v>782</v>
      </c>
      <c r="BC150">
        <v>334.98899999999998</v>
      </c>
      <c r="BD150" t="s">
        <v>25</v>
      </c>
      <c r="BE150" t="s">
        <v>36</v>
      </c>
      <c r="BF150" t="s">
        <v>27</v>
      </c>
      <c r="BG150">
        <v>0.77243799999999996</v>
      </c>
      <c r="BH150" t="s">
        <v>28</v>
      </c>
      <c r="BI150">
        <v>500313</v>
      </c>
      <c r="BJ150" t="s">
        <v>29</v>
      </c>
      <c r="BK150">
        <v>2.998122768E-2</v>
      </c>
      <c r="BL150" t="s">
        <v>30</v>
      </c>
      <c r="BM150">
        <v>15000</v>
      </c>
      <c r="BN150" t="s">
        <v>923</v>
      </c>
      <c r="BO150">
        <v>15000</v>
      </c>
      <c r="BP150" t="s">
        <v>783</v>
      </c>
      <c r="BQ150" t="s">
        <v>1713</v>
      </c>
      <c r="BR150" t="s">
        <v>1714</v>
      </c>
      <c r="BS150" t="s">
        <v>1715</v>
      </c>
      <c r="BT150">
        <v>7.0445099999999997E-2</v>
      </c>
      <c r="BZ150" t="s">
        <v>782</v>
      </c>
      <c r="CA150">
        <v>329.322</v>
      </c>
      <c r="CB150" t="s">
        <v>25</v>
      </c>
      <c r="CC150" t="s">
        <v>36</v>
      </c>
      <c r="CD150" t="s">
        <v>27</v>
      </c>
      <c r="CE150">
        <v>0.77524700000000002</v>
      </c>
      <c r="CF150" t="s">
        <v>28</v>
      </c>
      <c r="CG150">
        <v>505242</v>
      </c>
      <c r="CH150" t="s">
        <v>29</v>
      </c>
      <c r="CI150">
        <v>4.9481191479999999E-2</v>
      </c>
      <c r="CJ150" t="s">
        <v>30</v>
      </c>
      <c r="CK150">
        <v>25000</v>
      </c>
      <c r="CL150" t="s">
        <v>923</v>
      </c>
      <c r="CM150">
        <v>25000</v>
      </c>
      <c r="CN150" t="s">
        <v>783</v>
      </c>
      <c r="CO150" t="s">
        <v>2296</v>
      </c>
      <c r="CP150" t="s">
        <v>2297</v>
      </c>
      <c r="CQ150" t="s">
        <v>2298</v>
      </c>
      <c r="CR150">
        <v>7.5088500000000002E-2</v>
      </c>
      <c r="CX150" t="s">
        <v>782</v>
      </c>
      <c r="CY150">
        <v>328.88099999999997</v>
      </c>
      <c r="CZ150" t="s">
        <v>25</v>
      </c>
      <c r="DA150" t="s">
        <v>36</v>
      </c>
      <c r="DB150" t="s">
        <v>27</v>
      </c>
      <c r="DC150">
        <v>0.77740200000000004</v>
      </c>
      <c r="DD150" t="s">
        <v>28</v>
      </c>
      <c r="DE150">
        <v>503118</v>
      </c>
      <c r="DF150" t="s">
        <v>29</v>
      </c>
      <c r="DG150">
        <v>6.9566163464000005E-2</v>
      </c>
      <c r="DH150" t="s">
        <v>30</v>
      </c>
      <c r="DI150">
        <v>35000</v>
      </c>
      <c r="DJ150" t="s">
        <v>923</v>
      </c>
      <c r="DK150">
        <v>35000</v>
      </c>
      <c r="DL150" t="s">
        <v>783</v>
      </c>
      <c r="DM150" t="s">
        <v>2889</v>
      </c>
      <c r="DN150" t="s">
        <v>2890</v>
      </c>
      <c r="DO150" t="s">
        <v>2891</v>
      </c>
      <c r="DP150">
        <v>7.58133E-2</v>
      </c>
      <c r="DV150" t="s">
        <v>782</v>
      </c>
      <c r="DW150">
        <v>330.20499999999998</v>
      </c>
      <c r="DX150" t="s">
        <v>25</v>
      </c>
      <c r="DY150" t="s">
        <v>36</v>
      </c>
      <c r="DZ150" t="s">
        <v>27</v>
      </c>
      <c r="EA150">
        <v>0.77674799999999999</v>
      </c>
      <c r="EB150" t="s">
        <v>28</v>
      </c>
      <c r="EC150">
        <v>501946</v>
      </c>
      <c r="ED150" t="s">
        <v>29</v>
      </c>
      <c r="EE150">
        <v>8.9651135448000005E-2</v>
      </c>
      <c r="EF150" t="s">
        <v>30</v>
      </c>
      <c r="EG150">
        <v>45000</v>
      </c>
      <c r="EH150" t="s">
        <v>923</v>
      </c>
      <c r="EI150">
        <v>45000</v>
      </c>
      <c r="EJ150" t="s">
        <v>783</v>
      </c>
      <c r="EK150" t="s">
        <v>3477</v>
      </c>
      <c r="EL150" t="s">
        <v>3478</v>
      </c>
      <c r="EM150" t="s">
        <v>3479</v>
      </c>
      <c r="EN150">
        <v>7.7443700000000004E-2</v>
      </c>
      <c r="ET150" t="s">
        <v>782</v>
      </c>
      <c r="EU150">
        <v>331.00700000000001</v>
      </c>
      <c r="EV150" t="s">
        <v>25</v>
      </c>
      <c r="EW150" t="s">
        <v>36</v>
      </c>
      <c r="EX150" t="s">
        <v>27</v>
      </c>
      <c r="EY150">
        <v>0.77603599999999995</v>
      </c>
      <c r="EZ150" t="s">
        <v>28</v>
      </c>
      <c r="FA150">
        <v>501648</v>
      </c>
      <c r="FB150" t="s">
        <v>29</v>
      </c>
      <c r="FC150">
        <v>0.10963860756799999</v>
      </c>
      <c r="FD150" t="s">
        <v>30</v>
      </c>
      <c r="FE150">
        <v>55000</v>
      </c>
      <c r="FF150" t="s">
        <v>923</v>
      </c>
      <c r="FG150">
        <v>55000</v>
      </c>
      <c r="FH150" t="s">
        <v>783</v>
      </c>
      <c r="FI150" t="s">
        <v>4059</v>
      </c>
      <c r="FJ150" t="s">
        <v>4060</v>
      </c>
      <c r="FK150" t="s">
        <v>4061</v>
      </c>
      <c r="FL150">
        <v>7.7110600000000001E-2</v>
      </c>
      <c r="FR150" t="s">
        <v>782</v>
      </c>
      <c r="FS150">
        <v>332.24599999999998</v>
      </c>
      <c r="FT150" t="s">
        <v>25</v>
      </c>
      <c r="FU150" t="s">
        <v>36</v>
      </c>
      <c r="FV150" t="s">
        <v>27</v>
      </c>
      <c r="FW150">
        <v>0.77562200000000003</v>
      </c>
      <c r="FX150" t="s">
        <v>28</v>
      </c>
      <c r="FY150">
        <v>500311</v>
      </c>
      <c r="FZ150" t="s">
        <v>29</v>
      </c>
      <c r="GA150">
        <v>1.9987577120000001E-3</v>
      </c>
      <c r="GB150" t="s">
        <v>30</v>
      </c>
      <c r="GC150">
        <v>1000</v>
      </c>
      <c r="GD150" t="s">
        <v>923</v>
      </c>
      <c r="GE150">
        <v>1000</v>
      </c>
      <c r="GF150" t="s">
        <v>783</v>
      </c>
      <c r="GG150" t="s">
        <v>5242</v>
      </c>
      <c r="GH150" t="s">
        <v>5243</v>
      </c>
      <c r="GI150" t="s">
        <v>5244</v>
      </c>
      <c r="GJ150">
        <v>9.3942899999999996E-2</v>
      </c>
      <c r="GP150" t="s">
        <v>782</v>
      </c>
      <c r="GQ150">
        <v>335.024</v>
      </c>
      <c r="GR150" t="s">
        <v>25</v>
      </c>
      <c r="GS150" t="s">
        <v>36</v>
      </c>
      <c r="GT150" t="s">
        <v>27</v>
      </c>
      <c r="GU150">
        <v>0.773339</v>
      </c>
      <c r="GV150" t="s">
        <v>28</v>
      </c>
      <c r="GW150">
        <v>499096</v>
      </c>
      <c r="GX150" t="s">
        <v>29</v>
      </c>
      <c r="GY150">
        <v>2.0036241552000001E-2</v>
      </c>
      <c r="GZ150" t="s">
        <v>30</v>
      </c>
      <c r="HA150">
        <v>10000</v>
      </c>
      <c r="HB150" t="s">
        <v>923</v>
      </c>
      <c r="HC150">
        <v>10000</v>
      </c>
      <c r="HD150" t="s">
        <v>783</v>
      </c>
      <c r="HE150" t="s">
        <v>5444</v>
      </c>
      <c r="HF150" t="s">
        <v>5445</v>
      </c>
      <c r="HG150" t="s">
        <v>5446</v>
      </c>
      <c r="HH150">
        <v>7.0240999999999998E-2</v>
      </c>
      <c r="HN150" t="s">
        <v>782</v>
      </c>
      <c r="HO150">
        <v>334.14400000000001</v>
      </c>
      <c r="HP150" t="s">
        <v>25</v>
      </c>
      <c r="HQ150" t="s">
        <v>36</v>
      </c>
      <c r="HR150" t="s">
        <v>27</v>
      </c>
      <c r="HS150">
        <v>0.77283400000000002</v>
      </c>
      <c r="HT150" t="s">
        <v>28</v>
      </c>
      <c r="HU150">
        <v>501065</v>
      </c>
      <c r="HV150" t="s">
        <v>29</v>
      </c>
      <c r="HW150">
        <v>0.12972357955200001</v>
      </c>
      <c r="HX150" t="s">
        <v>30</v>
      </c>
      <c r="HY150">
        <v>65000</v>
      </c>
      <c r="HZ150" t="s">
        <v>923</v>
      </c>
      <c r="IA150">
        <v>65000</v>
      </c>
      <c r="IB150" t="s">
        <v>783</v>
      </c>
      <c r="IC150" t="s">
        <v>6028</v>
      </c>
      <c r="ID150" t="s">
        <v>6029</v>
      </c>
      <c r="IE150" t="s">
        <v>3739</v>
      </c>
      <c r="IF150">
        <v>7.7393100000000006E-2</v>
      </c>
    </row>
    <row r="151" spans="6:240">
      <c r="F151" t="s">
        <v>787</v>
      </c>
      <c r="G151">
        <v>677.85199999999998</v>
      </c>
      <c r="H151" t="s">
        <v>25</v>
      </c>
      <c r="I151" t="s">
        <v>757</v>
      </c>
      <c r="J151" t="s">
        <v>27</v>
      </c>
      <c r="K151">
        <v>0.77396200000000004</v>
      </c>
      <c r="L151" t="s">
        <v>28</v>
      </c>
      <c r="M151">
        <v>246278</v>
      </c>
      <c r="N151" t="s">
        <v>29</v>
      </c>
      <c r="O151">
        <v>1.2181345125E-2</v>
      </c>
      <c r="P151" t="s">
        <v>30</v>
      </c>
      <c r="Q151">
        <v>3000</v>
      </c>
      <c r="R151" t="s">
        <v>923</v>
      </c>
      <c r="S151">
        <v>3000</v>
      </c>
      <c r="T151" t="s">
        <v>788</v>
      </c>
      <c r="U151" t="s">
        <v>1871</v>
      </c>
      <c r="V151" t="s">
        <v>4645</v>
      </c>
      <c r="W151" t="s">
        <v>4646</v>
      </c>
      <c r="X151">
        <v>7.6647999999999994E-2</v>
      </c>
      <c r="AD151" t="s">
        <v>787</v>
      </c>
      <c r="AE151">
        <v>644.10299999999995</v>
      </c>
      <c r="AF151" t="s">
        <v>25</v>
      </c>
      <c r="AG151" t="s">
        <v>757</v>
      </c>
      <c r="AH151" t="s">
        <v>27</v>
      </c>
      <c r="AI151">
        <v>0.787601</v>
      </c>
      <c r="AJ151" t="s">
        <v>28</v>
      </c>
      <c r="AK151">
        <v>250283</v>
      </c>
      <c r="AL151" t="s">
        <v>29</v>
      </c>
      <c r="AM151">
        <v>1.9977374324999998E-2</v>
      </c>
      <c r="AN151" t="s">
        <v>30</v>
      </c>
      <c r="AO151">
        <v>5000</v>
      </c>
      <c r="AP151" t="s">
        <v>923</v>
      </c>
      <c r="AQ151">
        <v>5000</v>
      </c>
      <c r="AR151" t="s">
        <v>788</v>
      </c>
      <c r="AS151" t="s">
        <v>1116</v>
      </c>
      <c r="AT151" t="s">
        <v>1117</v>
      </c>
      <c r="AU151" t="s">
        <v>1118</v>
      </c>
      <c r="AV151">
        <v>7.9935999999999993E-2</v>
      </c>
      <c r="BB151" t="s">
        <v>787</v>
      </c>
      <c r="BC151">
        <v>656.28200000000004</v>
      </c>
      <c r="BD151" t="s">
        <v>25</v>
      </c>
      <c r="BE151" t="s">
        <v>757</v>
      </c>
      <c r="BF151" t="s">
        <v>27</v>
      </c>
      <c r="BG151">
        <v>0.78025900000000004</v>
      </c>
      <c r="BH151" t="s">
        <v>28</v>
      </c>
      <c r="BI151">
        <v>250284</v>
      </c>
      <c r="BJ151" t="s">
        <v>29</v>
      </c>
      <c r="BK151">
        <v>5.9932023974999998E-2</v>
      </c>
      <c r="BL151" t="s">
        <v>30</v>
      </c>
      <c r="BM151">
        <v>15000</v>
      </c>
      <c r="BN151" t="s">
        <v>923</v>
      </c>
      <c r="BO151">
        <v>15000</v>
      </c>
      <c r="BP151" t="s">
        <v>788</v>
      </c>
      <c r="BQ151" t="s">
        <v>1710</v>
      </c>
      <c r="BR151" t="s">
        <v>1711</v>
      </c>
      <c r="BS151" t="s">
        <v>1712</v>
      </c>
      <c r="BT151">
        <v>7.2682200000000002E-2</v>
      </c>
      <c r="BZ151" t="s">
        <v>787</v>
      </c>
      <c r="CA151">
        <v>669.75599999999997</v>
      </c>
      <c r="CB151" t="s">
        <v>25</v>
      </c>
      <c r="CC151" t="s">
        <v>757</v>
      </c>
      <c r="CD151" t="s">
        <v>27</v>
      </c>
      <c r="CE151">
        <v>0.77161599999999997</v>
      </c>
      <c r="CF151" t="s">
        <v>28</v>
      </c>
      <c r="CG151">
        <v>250773</v>
      </c>
      <c r="CH151" t="s">
        <v>29</v>
      </c>
      <c r="CI151">
        <v>9.9691772895000003E-2</v>
      </c>
      <c r="CJ151" t="s">
        <v>30</v>
      </c>
      <c r="CK151">
        <v>25000</v>
      </c>
      <c r="CL151" t="s">
        <v>923</v>
      </c>
      <c r="CM151">
        <v>25000</v>
      </c>
      <c r="CN151" t="s">
        <v>788</v>
      </c>
      <c r="CO151" t="s">
        <v>2293</v>
      </c>
      <c r="CP151" t="s">
        <v>2294</v>
      </c>
      <c r="CQ151" t="s">
        <v>2295</v>
      </c>
      <c r="CR151">
        <v>7.9783499999999993E-2</v>
      </c>
      <c r="CX151" t="s">
        <v>787</v>
      </c>
      <c r="CY151">
        <v>666.31200000000001</v>
      </c>
      <c r="CZ151" t="s">
        <v>25</v>
      </c>
      <c r="DA151" t="s">
        <v>757</v>
      </c>
      <c r="DB151" t="s">
        <v>27</v>
      </c>
      <c r="DC151">
        <v>0.77328300000000005</v>
      </c>
      <c r="DD151" t="s">
        <v>28</v>
      </c>
      <c r="DE151">
        <v>250983</v>
      </c>
      <c r="DF151" t="s">
        <v>29</v>
      </c>
      <c r="DG151">
        <v>0.13945152181500001</v>
      </c>
      <c r="DH151" t="s">
        <v>30</v>
      </c>
      <c r="DI151">
        <v>35000</v>
      </c>
      <c r="DJ151" t="s">
        <v>923</v>
      </c>
      <c r="DK151">
        <v>35000</v>
      </c>
      <c r="DL151" t="s">
        <v>788</v>
      </c>
      <c r="DM151" t="s">
        <v>2886</v>
      </c>
      <c r="DN151" t="s">
        <v>2887</v>
      </c>
      <c r="DO151" t="s">
        <v>2888</v>
      </c>
      <c r="DP151">
        <v>7.7835199999999993E-2</v>
      </c>
      <c r="DV151" t="s">
        <v>787</v>
      </c>
      <c r="DW151">
        <v>661.54100000000005</v>
      </c>
      <c r="DX151" t="s">
        <v>25</v>
      </c>
      <c r="DY151" t="s">
        <v>757</v>
      </c>
      <c r="DZ151" t="s">
        <v>27</v>
      </c>
      <c r="EA151">
        <v>0.77799300000000005</v>
      </c>
      <c r="EB151" t="s">
        <v>28</v>
      </c>
      <c r="EC151">
        <v>249742</v>
      </c>
      <c r="ED151" t="s">
        <v>29</v>
      </c>
      <c r="EE151">
        <v>0.180185774385</v>
      </c>
      <c r="EF151" t="s">
        <v>30</v>
      </c>
      <c r="EG151">
        <v>45000</v>
      </c>
      <c r="EH151" t="s">
        <v>923</v>
      </c>
      <c r="EI151">
        <v>45000</v>
      </c>
      <c r="EJ151" t="s">
        <v>788</v>
      </c>
      <c r="EK151" t="s">
        <v>3474</v>
      </c>
      <c r="EL151" t="s">
        <v>3475</v>
      </c>
      <c r="EM151" t="s">
        <v>3476</v>
      </c>
      <c r="EN151">
        <v>7.6483099999999998E-2</v>
      </c>
      <c r="ET151" t="s">
        <v>787</v>
      </c>
      <c r="EU151">
        <v>668.08100000000002</v>
      </c>
      <c r="EV151" t="s">
        <v>25</v>
      </c>
      <c r="EW151" t="s">
        <v>757</v>
      </c>
      <c r="EX151" t="s">
        <v>27</v>
      </c>
      <c r="EY151">
        <v>0.77368099999999995</v>
      </c>
      <c r="EZ151" t="s">
        <v>28</v>
      </c>
      <c r="FA151">
        <v>250062</v>
      </c>
      <c r="FB151" t="s">
        <v>29</v>
      </c>
      <c r="FC151">
        <v>0.219945523305</v>
      </c>
      <c r="FD151" t="s">
        <v>30</v>
      </c>
      <c r="FE151">
        <v>55000</v>
      </c>
      <c r="FF151" t="s">
        <v>923</v>
      </c>
      <c r="FG151">
        <v>55000</v>
      </c>
      <c r="FH151" t="s">
        <v>788</v>
      </c>
      <c r="FI151" t="s">
        <v>4056</v>
      </c>
      <c r="FJ151" t="s">
        <v>4057</v>
      </c>
      <c r="FK151" t="s">
        <v>4058</v>
      </c>
      <c r="FL151">
        <v>7.9202800000000004E-2</v>
      </c>
      <c r="FR151" t="s">
        <v>787</v>
      </c>
      <c r="FS151">
        <v>657.84400000000005</v>
      </c>
      <c r="FT151" t="s">
        <v>25</v>
      </c>
      <c r="FU151" t="s">
        <v>757</v>
      </c>
      <c r="FV151" t="s">
        <v>27</v>
      </c>
      <c r="FW151">
        <v>0.77933600000000003</v>
      </c>
      <c r="FX151" t="s">
        <v>28</v>
      </c>
      <c r="FY151">
        <v>250281</v>
      </c>
      <c r="FZ151" t="s">
        <v>29</v>
      </c>
      <c r="GA151">
        <v>3.9955144649999998E-3</v>
      </c>
      <c r="GB151" t="s">
        <v>30</v>
      </c>
      <c r="GC151">
        <v>1000</v>
      </c>
      <c r="GD151" t="s">
        <v>923</v>
      </c>
      <c r="GE151">
        <v>1000</v>
      </c>
      <c r="GF151" t="s">
        <v>788</v>
      </c>
      <c r="GG151" t="s">
        <v>5239</v>
      </c>
      <c r="GH151" t="s">
        <v>5240</v>
      </c>
      <c r="GI151" t="s">
        <v>5241</v>
      </c>
      <c r="GJ151">
        <v>0.107262</v>
      </c>
      <c r="GP151" t="s">
        <v>787</v>
      </c>
      <c r="GQ151">
        <v>680.51199999999994</v>
      </c>
      <c r="GR151" t="s">
        <v>25</v>
      </c>
      <c r="GS151" t="s">
        <v>757</v>
      </c>
      <c r="GT151" t="s">
        <v>27</v>
      </c>
      <c r="GU151">
        <v>0.76343399999999995</v>
      </c>
      <c r="GV151" t="s">
        <v>28</v>
      </c>
      <c r="GW151">
        <v>252128</v>
      </c>
      <c r="GX151" t="s">
        <v>29</v>
      </c>
      <c r="GY151">
        <v>3.9662348054999998E-2</v>
      </c>
      <c r="GZ151" t="s">
        <v>30</v>
      </c>
      <c r="HA151">
        <v>10000</v>
      </c>
      <c r="HB151" t="s">
        <v>923</v>
      </c>
      <c r="HC151">
        <v>10000</v>
      </c>
      <c r="HD151" t="s">
        <v>788</v>
      </c>
      <c r="HE151" t="s">
        <v>5441</v>
      </c>
      <c r="HF151" t="s">
        <v>5442</v>
      </c>
      <c r="HG151" t="s">
        <v>5443</v>
      </c>
      <c r="HH151">
        <v>6.9312700000000005E-2</v>
      </c>
      <c r="HN151" t="s">
        <v>787</v>
      </c>
      <c r="HO151">
        <v>657.89599999999996</v>
      </c>
      <c r="HP151" t="s">
        <v>25</v>
      </c>
      <c r="HQ151" t="s">
        <v>757</v>
      </c>
      <c r="HR151" t="s">
        <v>27</v>
      </c>
      <c r="HS151">
        <v>0.77959299999999998</v>
      </c>
      <c r="HT151" t="s">
        <v>28</v>
      </c>
      <c r="HU151">
        <v>250096</v>
      </c>
      <c r="HV151" t="s">
        <v>29</v>
      </c>
      <c r="HW151">
        <v>0.25990017295500001</v>
      </c>
      <c r="HX151" t="s">
        <v>30</v>
      </c>
      <c r="HY151">
        <v>65000</v>
      </c>
      <c r="HZ151" t="s">
        <v>923</v>
      </c>
      <c r="IA151">
        <v>65000</v>
      </c>
      <c r="IB151" t="s">
        <v>788</v>
      </c>
      <c r="IC151" t="s">
        <v>6025</v>
      </c>
      <c r="ID151" t="s">
        <v>6026</v>
      </c>
      <c r="IE151" t="s">
        <v>6027</v>
      </c>
      <c r="IF151">
        <v>7.5481400000000004E-2</v>
      </c>
    </row>
    <row r="152" spans="6:240">
      <c r="F152" t="s">
        <v>787</v>
      </c>
      <c r="G152">
        <v>312.00299999999999</v>
      </c>
      <c r="H152" t="s">
        <v>25</v>
      </c>
      <c r="I152" t="s">
        <v>36</v>
      </c>
      <c r="J152" t="s">
        <v>27</v>
      </c>
      <c r="K152">
        <v>0.78726499999999999</v>
      </c>
      <c r="L152" t="s">
        <v>28</v>
      </c>
      <c r="M152">
        <v>517130</v>
      </c>
      <c r="N152" t="s">
        <v>29</v>
      </c>
      <c r="O152">
        <v>5.8012524079999999E-3</v>
      </c>
      <c r="P152" t="s">
        <v>30</v>
      </c>
      <c r="Q152">
        <v>3000</v>
      </c>
      <c r="R152" t="s">
        <v>923</v>
      </c>
      <c r="S152">
        <v>3000</v>
      </c>
      <c r="T152" t="s">
        <v>783</v>
      </c>
      <c r="U152" t="s">
        <v>4647</v>
      </c>
      <c r="V152" t="s">
        <v>4648</v>
      </c>
      <c r="W152" t="s">
        <v>4649</v>
      </c>
      <c r="X152">
        <v>9.3469200000000002E-2</v>
      </c>
      <c r="AD152" t="s">
        <v>787</v>
      </c>
      <c r="AE152">
        <v>323.87099999999998</v>
      </c>
      <c r="AF152" t="s">
        <v>25</v>
      </c>
      <c r="AG152" t="s">
        <v>36</v>
      </c>
      <c r="AH152" t="s">
        <v>27</v>
      </c>
      <c r="AI152">
        <v>0.77788299999999999</v>
      </c>
      <c r="AJ152" t="s">
        <v>28</v>
      </c>
      <c r="AK152">
        <v>510269</v>
      </c>
      <c r="AL152" t="s">
        <v>29</v>
      </c>
      <c r="AM152">
        <v>9.7987468320000007E-3</v>
      </c>
      <c r="AN152" t="s">
        <v>30</v>
      </c>
      <c r="AO152">
        <v>5000</v>
      </c>
      <c r="AP152" t="s">
        <v>923</v>
      </c>
      <c r="AQ152">
        <v>5000</v>
      </c>
      <c r="AR152" t="s">
        <v>783</v>
      </c>
      <c r="AS152" t="s">
        <v>1119</v>
      </c>
      <c r="AT152" t="s">
        <v>1120</v>
      </c>
      <c r="AU152" t="s">
        <v>1121</v>
      </c>
      <c r="AV152">
        <v>8.3430799999999999E-2</v>
      </c>
      <c r="BB152" t="s">
        <v>787</v>
      </c>
      <c r="BC152">
        <v>334.98899999999998</v>
      </c>
      <c r="BD152" t="s">
        <v>25</v>
      </c>
      <c r="BE152" t="s">
        <v>36</v>
      </c>
      <c r="BF152" t="s">
        <v>27</v>
      </c>
      <c r="BG152">
        <v>0.77243799999999996</v>
      </c>
      <c r="BH152" t="s">
        <v>28</v>
      </c>
      <c r="BI152">
        <v>500313</v>
      </c>
      <c r="BJ152" t="s">
        <v>29</v>
      </c>
      <c r="BK152">
        <v>2.998122768E-2</v>
      </c>
      <c r="BL152" t="s">
        <v>30</v>
      </c>
      <c r="BM152">
        <v>15000</v>
      </c>
      <c r="BN152" t="s">
        <v>923</v>
      </c>
      <c r="BO152">
        <v>15000</v>
      </c>
      <c r="BP152" t="s">
        <v>783</v>
      </c>
      <c r="BQ152" t="s">
        <v>1713</v>
      </c>
      <c r="BR152" t="s">
        <v>1714</v>
      </c>
      <c r="BS152" t="s">
        <v>1715</v>
      </c>
      <c r="BT152">
        <v>7.0445099999999997E-2</v>
      </c>
      <c r="BZ152" t="s">
        <v>787</v>
      </c>
      <c r="CA152">
        <v>329.322</v>
      </c>
      <c r="CB152" t="s">
        <v>25</v>
      </c>
      <c r="CC152" t="s">
        <v>36</v>
      </c>
      <c r="CD152" t="s">
        <v>27</v>
      </c>
      <c r="CE152">
        <v>0.77524700000000002</v>
      </c>
      <c r="CF152" t="s">
        <v>28</v>
      </c>
      <c r="CG152">
        <v>505242</v>
      </c>
      <c r="CH152" t="s">
        <v>29</v>
      </c>
      <c r="CI152">
        <v>4.9481191479999999E-2</v>
      </c>
      <c r="CJ152" t="s">
        <v>30</v>
      </c>
      <c r="CK152">
        <v>25000</v>
      </c>
      <c r="CL152" t="s">
        <v>923</v>
      </c>
      <c r="CM152">
        <v>25000</v>
      </c>
      <c r="CN152" t="s">
        <v>783</v>
      </c>
      <c r="CO152" t="s">
        <v>2296</v>
      </c>
      <c r="CP152" t="s">
        <v>2297</v>
      </c>
      <c r="CQ152" t="s">
        <v>2298</v>
      </c>
      <c r="CR152">
        <v>7.5088500000000002E-2</v>
      </c>
      <c r="CX152" t="s">
        <v>787</v>
      </c>
      <c r="CY152">
        <v>328.88099999999997</v>
      </c>
      <c r="CZ152" t="s">
        <v>25</v>
      </c>
      <c r="DA152" t="s">
        <v>36</v>
      </c>
      <c r="DB152" t="s">
        <v>27</v>
      </c>
      <c r="DC152">
        <v>0.77740200000000004</v>
      </c>
      <c r="DD152" t="s">
        <v>28</v>
      </c>
      <c r="DE152">
        <v>503118</v>
      </c>
      <c r="DF152" t="s">
        <v>29</v>
      </c>
      <c r="DG152">
        <v>6.9566163464000005E-2</v>
      </c>
      <c r="DH152" t="s">
        <v>30</v>
      </c>
      <c r="DI152">
        <v>35000</v>
      </c>
      <c r="DJ152" t="s">
        <v>923</v>
      </c>
      <c r="DK152">
        <v>35000</v>
      </c>
      <c r="DL152" t="s">
        <v>783</v>
      </c>
      <c r="DM152" t="s">
        <v>2889</v>
      </c>
      <c r="DN152" t="s">
        <v>2890</v>
      </c>
      <c r="DO152" t="s">
        <v>2891</v>
      </c>
      <c r="DP152">
        <v>7.58133E-2</v>
      </c>
      <c r="DV152" t="s">
        <v>787</v>
      </c>
      <c r="DW152">
        <v>330.20499999999998</v>
      </c>
      <c r="DX152" t="s">
        <v>25</v>
      </c>
      <c r="DY152" t="s">
        <v>36</v>
      </c>
      <c r="DZ152" t="s">
        <v>27</v>
      </c>
      <c r="EA152">
        <v>0.77674799999999999</v>
      </c>
      <c r="EB152" t="s">
        <v>28</v>
      </c>
      <c r="EC152">
        <v>501946</v>
      </c>
      <c r="ED152" t="s">
        <v>29</v>
      </c>
      <c r="EE152">
        <v>8.9651135448000005E-2</v>
      </c>
      <c r="EF152" t="s">
        <v>30</v>
      </c>
      <c r="EG152">
        <v>45000</v>
      </c>
      <c r="EH152" t="s">
        <v>923</v>
      </c>
      <c r="EI152">
        <v>45000</v>
      </c>
      <c r="EJ152" t="s">
        <v>783</v>
      </c>
      <c r="EK152" t="s">
        <v>3477</v>
      </c>
      <c r="EL152" t="s">
        <v>3478</v>
      </c>
      <c r="EM152" t="s">
        <v>3479</v>
      </c>
      <c r="EN152">
        <v>7.7443700000000004E-2</v>
      </c>
      <c r="ET152" t="s">
        <v>787</v>
      </c>
      <c r="EU152">
        <v>331.00700000000001</v>
      </c>
      <c r="EV152" t="s">
        <v>25</v>
      </c>
      <c r="EW152" t="s">
        <v>36</v>
      </c>
      <c r="EX152" t="s">
        <v>27</v>
      </c>
      <c r="EY152">
        <v>0.77603599999999995</v>
      </c>
      <c r="EZ152" t="s">
        <v>28</v>
      </c>
      <c r="FA152">
        <v>501648</v>
      </c>
      <c r="FB152" t="s">
        <v>29</v>
      </c>
      <c r="FC152">
        <v>0.10963860756799999</v>
      </c>
      <c r="FD152" t="s">
        <v>30</v>
      </c>
      <c r="FE152">
        <v>55000</v>
      </c>
      <c r="FF152" t="s">
        <v>923</v>
      </c>
      <c r="FG152">
        <v>55000</v>
      </c>
      <c r="FH152" t="s">
        <v>783</v>
      </c>
      <c r="FI152" t="s">
        <v>4059</v>
      </c>
      <c r="FJ152" t="s">
        <v>4060</v>
      </c>
      <c r="FK152" t="s">
        <v>4061</v>
      </c>
      <c r="FL152">
        <v>7.7110600000000001E-2</v>
      </c>
      <c r="FR152" t="s">
        <v>787</v>
      </c>
      <c r="FS152">
        <v>332.24599999999998</v>
      </c>
      <c r="FT152" t="s">
        <v>25</v>
      </c>
      <c r="FU152" t="s">
        <v>36</v>
      </c>
      <c r="FV152" t="s">
        <v>27</v>
      </c>
      <c r="FW152">
        <v>0.77562200000000003</v>
      </c>
      <c r="FX152" t="s">
        <v>28</v>
      </c>
      <c r="FY152">
        <v>500311</v>
      </c>
      <c r="FZ152" t="s">
        <v>29</v>
      </c>
      <c r="GA152">
        <v>1.9987577120000001E-3</v>
      </c>
      <c r="GB152" t="s">
        <v>30</v>
      </c>
      <c r="GC152">
        <v>1000</v>
      </c>
      <c r="GD152" t="s">
        <v>923</v>
      </c>
      <c r="GE152">
        <v>1000</v>
      </c>
      <c r="GF152" t="s">
        <v>783</v>
      </c>
      <c r="GG152" t="s">
        <v>5242</v>
      </c>
      <c r="GH152" t="s">
        <v>5243</v>
      </c>
      <c r="GI152" t="s">
        <v>5244</v>
      </c>
      <c r="GJ152">
        <v>9.3942899999999996E-2</v>
      </c>
      <c r="GP152" t="s">
        <v>787</v>
      </c>
      <c r="GQ152">
        <v>335.024</v>
      </c>
      <c r="GR152" t="s">
        <v>25</v>
      </c>
      <c r="GS152" t="s">
        <v>36</v>
      </c>
      <c r="GT152" t="s">
        <v>27</v>
      </c>
      <c r="GU152">
        <v>0.773339</v>
      </c>
      <c r="GV152" t="s">
        <v>28</v>
      </c>
      <c r="GW152">
        <v>499096</v>
      </c>
      <c r="GX152" t="s">
        <v>29</v>
      </c>
      <c r="GY152">
        <v>2.0036241552000001E-2</v>
      </c>
      <c r="GZ152" t="s">
        <v>30</v>
      </c>
      <c r="HA152">
        <v>10000</v>
      </c>
      <c r="HB152" t="s">
        <v>923</v>
      </c>
      <c r="HC152">
        <v>10000</v>
      </c>
      <c r="HD152" t="s">
        <v>783</v>
      </c>
      <c r="HE152" t="s">
        <v>5444</v>
      </c>
      <c r="HF152" t="s">
        <v>5445</v>
      </c>
      <c r="HG152" t="s">
        <v>5446</v>
      </c>
      <c r="HH152">
        <v>7.0240999999999998E-2</v>
      </c>
      <c r="HN152" t="s">
        <v>787</v>
      </c>
      <c r="HO152">
        <v>334.14400000000001</v>
      </c>
      <c r="HP152" t="s">
        <v>25</v>
      </c>
      <c r="HQ152" t="s">
        <v>36</v>
      </c>
      <c r="HR152" t="s">
        <v>27</v>
      </c>
      <c r="HS152">
        <v>0.77283400000000002</v>
      </c>
      <c r="HT152" t="s">
        <v>28</v>
      </c>
      <c r="HU152">
        <v>501065</v>
      </c>
      <c r="HV152" t="s">
        <v>29</v>
      </c>
      <c r="HW152">
        <v>0.12972357955200001</v>
      </c>
      <c r="HX152" t="s">
        <v>30</v>
      </c>
      <c r="HY152">
        <v>65000</v>
      </c>
      <c r="HZ152" t="s">
        <v>923</v>
      </c>
      <c r="IA152">
        <v>65000</v>
      </c>
      <c r="IB152" t="s">
        <v>783</v>
      </c>
      <c r="IC152" t="s">
        <v>6028</v>
      </c>
      <c r="ID152" t="s">
        <v>6029</v>
      </c>
      <c r="IE152" t="s">
        <v>3739</v>
      </c>
      <c r="IF152">
        <v>7.7393100000000006E-2</v>
      </c>
    </row>
    <row r="153" spans="6:240">
      <c r="F153" t="s">
        <v>777</v>
      </c>
      <c r="G153">
        <v>694.89700000000005</v>
      </c>
      <c r="H153" t="s">
        <v>25</v>
      </c>
      <c r="I153" t="s">
        <v>757</v>
      </c>
      <c r="J153" t="s">
        <v>27</v>
      </c>
      <c r="K153">
        <v>0.76441099999999995</v>
      </c>
      <c r="L153" t="s">
        <v>28</v>
      </c>
      <c r="M153">
        <v>246278</v>
      </c>
      <c r="N153" t="s">
        <v>29</v>
      </c>
      <c r="O153">
        <v>1.2181345125E-2</v>
      </c>
      <c r="P153" t="s">
        <v>30</v>
      </c>
      <c r="Q153">
        <v>3000</v>
      </c>
      <c r="R153" t="s">
        <v>923</v>
      </c>
      <c r="S153">
        <v>3000</v>
      </c>
      <c r="T153" t="s">
        <v>778</v>
      </c>
      <c r="U153" t="s">
        <v>4650</v>
      </c>
      <c r="V153" t="s">
        <v>4651</v>
      </c>
      <c r="W153" t="s">
        <v>4652</v>
      </c>
      <c r="X153">
        <v>7.7694399999999997E-2</v>
      </c>
      <c r="AD153" t="s">
        <v>777</v>
      </c>
      <c r="AE153">
        <v>679.23</v>
      </c>
      <c r="AF153" t="s">
        <v>25</v>
      </c>
      <c r="AG153" t="s">
        <v>757</v>
      </c>
      <c r="AH153" t="s">
        <v>27</v>
      </c>
      <c r="AI153">
        <v>0.76696600000000004</v>
      </c>
      <c r="AJ153" t="s">
        <v>28</v>
      </c>
      <c r="AK153">
        <v>250283</v>
      </c>
      <c r="AL153" t="s">
        <v>29</v>
      </c>
      <c r="AM153">
        <v>1.9977374324999998E-2</v>
      </c>
      <c r="AN153" t="s">
        <v>30</v>
      </c>
      <c r="AO153">
        <v>5000</v>
      </c>
      <c r="AP153" t="s">
        <v>923</v>
      </c>
      <c r="AQ153">
        <v>5000</v>
      </c>
      <c r="AR153" t="s">
        <v>778</v>
      </c>
      <c r="AS153" t="s">
        <v>1122</v>
      </c>
      <c r="AT153" t="s">
        <v>1123</v>
      </c>
      <c r="AU153" t="s">
        <v>1124</v>
      </c>
      <c r="AV153">
        <v>5.1216200000000003E-2</v>
      </c>
      <c r="BB153" t="s">
        <v>777</v>
      </c>
      <c r="BC153">
        <v>671.75400000000002</v>
      </c>
      <c r="BD153" t="s">
        <v>25</v>
      </c>
      <c r="BE153" t="s">
        <v>757</v>
      </c>
      <c r="BF153" t="s">
        <v>27</v>
      </c>
      <c r="BG153">
        <v>0.77122100000000005</v>
      </c>
      <c r="BH153" t="s">
        <v>28</v>
      </c>
      <c r="BI153">
        <v>250284</v>
      </c>
      <c r="BJ153" t="s">
        <v>29</v>
      </c>
      <c r="BK153">
        <v>5.9932023974999998E-2</v>
      </c>
      <c r="BL153" t="s">
        <v>30</v>
      </c>
      <c r="BM153">
        <v>15000</v>
      </c>
      <c r="BN153" t="s">
        <v>923</v>
      </c>
      <c r="BO153">
        <v>15000</v>
      </c>
      <c r="BP153" t="s">
        <v>778</v>
      </c>
      <c r="BQ153" t="s">
        <v>1716</v>
      </c>
      <c r="BR153" t="s">
        <v>1717</v>
      </c>
      <c r="BS153" t="s">
        <v>1718</v>
      </c>
      <c r="BT153">
        <v>8.1380300000000003E-2</v>
      </c>
      <c r="BZ153" t="s">
        <v>777</v>
      </c>
      <c r="CA153">
        <v>666.03499999999997</v>
      </c>
      <c r="CB153" t="s">
        <v>25</v>
      </c>
      <c r="CC153" t="s">
        <v>757</v>
      </c>
      <c r="CD153" t="s">
        <v>27</v>
      </c>
      <c r="CE153">
        <v>0.77452500000000002</v>
      </c>
      <c r="CF153" t="s">
        <v>28</v>
      </c>
      <c r="CG153">
        <v>250284</v>
      </c>
      <c r="CH153" t="s">
        <v>29</v>
      </c>
      <c r="CI153">
        <v>9.9886673625000005E-2</v>
      </c>
      <c r="CJ153" t="s">
        <v>30</v>
      </c>
      <c r="CK153">
        <v>25000</v>
      </c>
      <c r="CL153" t="s">
        <v>923</v>
      </c>
      <c r="CM153">
        <v>25000</v>
      </c>
      <c r="CN153" t="s">
        <v>778</v>
      </c>
      <c r="CO153" t="s">
        <v>2299</v>
      </c>
      <c r="CP153" t="s">
        <v>2300</v>
      </c>
      <c r="CQ153" t="s">
        <v>2301</v>
      </c>
      <c r="CR153">
        <v>6.50419E-2</v>
      </c>
      <c r="CX153" t="s">
        <v>777</v>
      </c>
      <c r="CY153">
        <v>660.77300000000002</v>
      </c>
      <c r="CZ153" t="s">
        <v>25</v>
      </c>
      <c r="DA153" t="s">
        <v>757</v>
      </c>
      <c r="DB153" t="s">
        <v>27</v>
      </c>
      <c r="DC153">
        <v>0.77814399999999995</v>
      </c>
      <c r="DD153" t="s">
        <v>28</v>
      </c>
      <c r="DE153">
        <v>249935</v>
      </c>
      <c r="DF153" t="s">
        <v>29</v>
      </c>
      <c r="DG153">
        <v>0.14003622400499999</v>
      </c>
      <c r="DH153" t="s">
        <v>30</v>
      </c>
      <c r="DI153">
        <v>35000</v>
      </c>
      <c r="DJ153" t="s">
        <v>923</v>
      </c>
      <c r="DK153">
        <v>35000</v>
      </c>
      <c r="DL153" t="s">
        <v>778</v>
      </c>
      <c r="DM153" t="s">
        <v>2892</v>
      </c>
      <c r="DN153" t="s">
        <v>2893</v>
      </c>
      <c r="DO153" t="s">
        <v>2894</v>
      </c>
      <c r="DP153">
        <v>6.8941100000000005E-2</v>
      </c>
      <c r="DV153" t="s">
        <v>777</v>
      </c>
      <c r="DW153">
        <v>661.08299999999997</v>
      </c>
      <c r="DX153" t="s">
        <v>25</v>
      </c>
      <c r="DY153" t="s">
        <v>757</v>
      </c>
      <c r="DZ153" t="s">
        <v>27</v>
      </c>
      <c r="EA153">
        <v>0.77784200000000003</v>
      </c>
      <c r="EB153" t="s">
        <v>28</v>
      </c>
      <c r="EC153">
        <v>250013</v>
      </c>
      <c r="ED153" t="s">
        <v>29</v>
      </c>
      <c r="EE153">
        <v>0.17999087365499999</v>
      </c>
      <c r="EF153" t="s">
        <v>30</v>
      </c>
      <c r="EG153">
        <v>45000</v>
      </c>
      <c r="EH153" t="s">
        <v>923</v>
      </c>
      <c r="EI153">
        <v>45000</v>
      </c>
      <c r="EJ153" t="s">
        <v>778</v>
      </c>
      <c r="EK153" t="s">
        <v>3480</v>
      </c>
      <c r="EL153" t="s">
        <v>3481</v>
      </c>
      <c r="EM153" t="s">
        <v>3482</v>
      </c>
      <c r="EN153">
        <v>6.9464399999999996E-2</v>
      </c>
      <c r="ET153" t="s">
        <v>777</v>
      </c>
      <c r="EU153">
        <v>665.36800000000005</v>
      </c>
      <c r="EV153" t="s">
        <v>25</v>
      </c>
      <c r="EW153" t="s">
        <v>757</v>
      </c>
      <c r="EX153" t="s">
        <v>27</v>
      </c>
      <c r="EY153">
        <v>0.77491299999999996</v>
      </c>
      <c r="EZ153" t="s">
        <v>28</v>
      </c>
      <c r="FA153">
        <v>250284</v>
      </c>
      <c r="FB153" t="s">
        <v>29</v>
      </c>
      <c r="FC153">
        <v>0.219750622575</v>
      </c>
      <c r="FD153" t="s">
        <v>30</v>
      </c>
      <c r="FE153">
        <v>55000</v>
      </c>
      <c r="FF153" t="s">
        <v>923</v>
      </c>
      <c r="FG153">
        <v>55000</v>
      </c>
      <c r="FH153" t="s">
        <v>778</v>
      </c>
      <c r="FI153" t="s">
        <v>4062</v>
      </c>
      <c r="FJ153" t="s">
        <v>4063</v>
      </c>
      <c r="FK153" t="s">
        <v>4064</v>
      </c>
      <c r="FL153">
        <v>7.8850199999999995E-2</v>
      </c>
      <c r="FR153" t="s">
        <v>777</v>
      </c>
      <c r="FS153">
        <v>694.44600000000003</v>
      </c>
      <c r="FT153" t="s">
        <v>25</v>
      </c>
      <c r="FU153" t="s">
        <v>757</v>
      </c>
      <c r="FV153" t="s">
        <v>27</v>
      </c>
      <c r="FW153">
        <v>0.75851999999999997</v>
      </c>
      <c r="FX153" t="s">
        <v>28</v>
      </c>
      <c r="FY153">
        <v>250281</v>
      </c>
      <c r="FZ153" t="s">
        <v>29</v>
      </c>
      <c r="GA153">
        <v>3.9955144649999998E-3</v>
      </c>
      <c r="GB153" t="s">
        <v>30</v>
      </c>
      <c r="GC153">
        <v>1000</v>
      </c>
      <c r="GD153" t="s">
        <v>923</v>
      </c>
      <c r="GE153">
        <v>1000</v>
      </c>
      <c r="GF153" t="s">
        <v>778</v>
      </c>
      <c r="GG153" t="s">
        <v>5245</v>
      </c>
      <c r="GH153" t="s">
        <v>5246</v>
      </c>
      <c r="GI153" t="s">
        <v>5247</v>
      </c>
      <c r="GJ153">
        <v>0.123833</v>
      </c>
      <c r="GP153" t="s">
        <v>777</v>
      </c>
      <c r="GQ153">
        <v>683.947</v>
      </c>
      <c r="GR153" t="s">
        <v>25</v>
      </c>
      <c r="GS153" t="s">
        <v>757</v>
      </c>
      <c r="GT153" t="s">
        <v>27</v>
      </c>
      <c r="GU153">
        <v>0.76338300000000003</v>
      </c>
      <c r="GV153" t="s">
        <v>28</v>
      </c>
      <c r="GW153">
        <v>250895</v>
      </c>
      <c r="GX153" t="s">
        <v>29</v>
      </c>
      <c r="GY153">
        <v>3.9857248785E-2</v>
      </c>
      <c r="GZ153" t="s">
        <v>30</v>
      </c>
      <c r="HA153">
        <v>10000</v>
      </c>
      <c r="HB153" t="s">
        <v>923</v>
      </c>
      <c r="HC153">
        <v>10000</v>
      </c>
      <c r="HD153" t="s">
        <v>778</v>
      </c>
      <c r="HE153" t="s">
        <v>919</v>
      </c>
      <c r="HF153" t="s">
        <v>5447</v>
      </c>
      <c r="HG153" t="s">
        <v>5448</v>
      </c>
      <c r="HH153">
        <v>9.1208999999999998E-2</v>
      </c>
      <c r="HN153" t="s">
        <v>777</v>
      </c>
      <c r="HO153">
        <v>664.678</v>
      </c>
      <c r="HP153" t="s">
        <v>25</v>
      </c>
      <c r="HQ153" t="s">
        <v>757</v>
      </c>
      <c r="HR153" t="s">
        <v>27</v>
      </c>
      <c r="HS153">
        <v>0.77618699999999996</v>
      </c>
      <c r="HT153" t="s">
        <v>28</v>
      </c>
      <c r="HU153">
        <v>249721</v>
      </c>
      <c r="HV153" t="s">
        <v>29</v>
      </c>
      <c r="HW153">
        <v>0.26028997441500001</v>
      </c>
      <c r="HX153" t="s">
        <v>30</v>
      </c>
      <c r="HY153">
        <v>65000</v>
      </c>
      <c r="HZ153" t="s">
        <v>923</v>
      </c>
      <c r="IA153">
        <v>65000</v>
      </c>
      <c r="IB153" t="s">
        <v>778</v>
      </c>
      <c r="IC153" t="s">
        <v>6030</v>
      </c>
      <c r="ID153" t="s">
        <v>6031</v>
      </c>
      <c r="IE153" t="s">
        <v>6032</v>
      </c>
      <c r="IF153">
        <v>7.1442199999999997E-2</v>
      </c>
    </row>
    <row r="154" spans="6:240">
      <c r="F154" t="s">
        <v>782</v>
      </c>
      <c r="G154">
        <v>323.87700000000001</v>
      </c>
      <c r="H154" t="s">
        <v>25</v>
      </c>
      <c r="I154" t="s">
        <v>36</v>
      </c>
      <c r="J154" t="s">
        <v>27</v>
      </c>
      <c r="K154">
        <v>0.78557900000000003</v>
      </c>
      <c r="L154" t="s">
        <v>28</v>
      </c>
      <c r="M154">
        <v>500311</v>
      </c>
      <c r="N154" t="s">
        <v>29</v>
      </c>
      <c r="O154">
        <v>5.9962761360000004E-3</v>
      </c>
      <c r="P154" t="s">
        <v>30</v>
      </c>
      <c r="Q154">
        <v>3000</v>
      </c>
      <c r="R154" t="s">
        <v>923</v>
      </c>
      <c r="S154">
        <v>3000</v>
      </c>
      <c r="T154" t="s">
        <v>783</v>
      </c>
      <c r="U154" t="s">
        <v>4653</v>
      </c>
      <c r="V154" t="s">
        <v>4654</v>
      </c>
      <c r="W154" t="s">
        <v>4655</v>
      </c>
      <c r="X154">
        <v>8.0372799999999994E-2</v>
      </c>
      <c r="AD154" t="s">
        <v>782</v>
      </c>
      <c r="AE154">
        <v>323.59100000000001</v>
      </c>
      <c r="AF154" t="s">
        <v>25</v>
      </c>
      <c r="AG154" t="s">
        <v>36</v>
      </c>
      <c r="AH154" t="s">
        <v>27</v>
      </c>
      <c r="AI154">
        <v>0.78592600000000001</v>
      </c>
      <c r="AJ154" t="s">
        <v>28</v>
      </c>
      <c r="AK154">
        <v>500312</v>
      </c>
      <c r="AL154" t="s">
        <v>29</v>
      </c>
      <c r="AM154">
        <v>9.9937705600000003E-3</v>
      </c>
      <c r="AN154" t="s">
        <v>30</v>
      </c>
      <c r="AO154">
        <v>5000</v>
      </c>
      <c r="AP154" t="s">
        <v>923</v>
      </c>
      <c r="AQ154">
        <v>5000</v>
      </c>
      <c r="AR154" t="s">
        <v>783</v>
      </c>
      <c r="AS154" t="s">
        <v>1125</v>
      </c>
      <c r="AT154" t="s">
        <v>1126</v>
      </c>
      <c r="AU154" t="s">
        <v>1127</v>
      </c>
      <c r="AV154">
        <v>8.6896399999999999E-2</v>
      </c>
      <c r="BB154" t="s">
        <v>782</v>
      </c>
      <c r="BC154">
        <v>336.52300000000002</v>
      </c>
      <c r="BD154" t="s">
        <v>25</v>
      </c>
      <c r="BE154" t="s">
        <v>36</v>
      </c>
      <c r="BF154" t="s">
        <v>27</v>
      </c>
      <c r="BG154">
        <v>0.77067600000000003</v>
      </c>
      <c r="BH154" t="s">
        <v>28</v>
      </c>
      <c r="BI154">
        <v>500313</v>
      </c>
      <c r="BJ154" t="s">
        <v>29</v>
      </c>
      <c r="BK154">
        <v>2.9981232680000001E-2</v>
      </c>
      <c r="BL154" t="s">
        <v>30</v>
      </c>
      <c r="BM154">
        <v>15000</v>
      </c>
      <c r="BN154" t="s">
        <v>923</v>
      </c>
      <c r="BO154">
        <v>15000</v>
      </c>
      <c r="BP154" t="s">
        <v>783</v>
      </c>
      <c r="BQ154" t="s">
        <v>1719</v>
      </c>
      <c r="BR154" t="s">
        <v>1720</v>
      </c>
      <c r="BS154" t="s">
        <v>1721</v>
      </c>
      <c r="BT154">
        <v>7.4740500000000001E-2</v>
      </c>
      <c r="BZ154" t="s">
        <v>782</v>
      </c>
      <c r="CA154">
        <v>336.85</v>
      </c>
      <c r="CB154" t="s">
        <v>25</v>
      </c>
      <c r="CC154" t="s">
        <v>36</v>
      </c>
      <c r="CD154" t="s">
        <v>27</v>
      </c>
      <c r="CE154">
        <v>0.77030200000000004</v>
      </c>
      <c r="CF154" t="s">
        <v>28</v>
      </c>
      <c r="CG154">
        <v>500313</v>
      </c>
      <c r="CH154" t="s">
        <v>29</v>
      </c>
      <c r="CI154">
        <v>4.9968714800000001E-2</v>
      </c>
      <c r="CJ154" t="s">
        <v>30</v>
      </c>
      <c r="CK154">
        <v>25000</v>
      </c>
      <c r="CL154" t="s">
        <v>923</v>
      </c>
      <c r="CM154">
        <v>25000</v>
      </c>
      <c r="CN154" t="s">
        <v>783</v>
      </c>
      <c r="CO154" t="s">
        <v>2302</v>
      </c>
      <c r="CP154" t="s">
        <v>2303</v>
      </c>
      <c r="CQ154" t="s">
        <v>2304</v>
      </c>
      <c r="CR154">
        <v>8.3497000000000002E-2</v>
      </c>
      <c r="CX154" t="s">
        <v>782</v>
      </c>
      <c r="CY154">
        <v>335.88200000000001</v>
      </c>
      <c r="CZ154" t="s">
        <v>25</v>
      </c>
      <c r="DA154" t="s">
        <v>36</v>
      </c>
      <c r="DB154" t="s">
        <v>27</v>
      </c>
      <c r="DC154">
        <v>0.77033499999999999</v>
      </c>
      <c r="DD154" t="s">
        <v>28</v>
      </c>
      <c r="DE154">
        <v>501712</v>
      </c>
      <c r="DF154" t="s">
        <v>29</v>
      </c>
      <c r="DG154">
        <v>6.9761187192000002E-2</v>
      </c>
      <c r="DH154" t="s">
        <v>30</v>
      </c>
      <c r="DI154">
        <v>35000</v>
      </c>
      <c r="DJ154" t="s">
        <v>923</v>
      </c>
      <c r="DK154">
        <v>35000</v>
      </c>
      <c r="DL154" t="s">
        <v>783</v>
      </c>
      <c r="DM154" t="s">
        <v>2895</v>
      </c>
      <c r="DN154" t="s">
        <v>2896</v>
      </c>
      <c r="DO154" t="s">
        <v>2897</v>
      </c>
      <c r="DP154">
        <v>8.2191100000000003E-2</v>
      </c>
      <c r="DV154" t="s">
        <v>782</v>
      </c>
      <c r="DW154">
        <v>330.10300000000001</v>
      </c>
      <c r="DX154" t="s">
        <v>25</v>
      </c>
      <c r="DY154" t="s">
        <v>36</v>
      </c>
      <c r="DZ154" t="s">
        <v>27</v>
      </c>
      <c r="EA154">
        <v>0.77644500000000005</v>
      </c>
      <c r="EB154" t="s">
        <v>28</v>
      </c>
      <c r="EC154">
        <v>502492</v>
      </c>
      <c r="ED154" t="s">
        <v>29</v>
      </c>
      <c r="EE154">
        <v>8.9553659583999995E-2</v>
      </c>
      <c r="EF154" t="s">
        <v>30</v>
      </c>
      <c r="EG154">
        <v>45000</v>
      </c>
      <c r="EH154" t="s">
        <v>923</v>
      </c>
      <c r="EI154">
        <v>45000</v>
      </c>
      <c r="EJ154" t="s">
        <v>783</v>
      </c>
      <c r="EK154" t="s">
        <v>3483</v>
      </c>
      <c r="EL154" t="s">
        <v>3484</v>
      </c>
      <c r="EM154" t="s">
        <v>3485</v>
      </c>
      <c r="EN154">
        <v>7.7737799999999996E-2</v>
      </c>
      <c r="ET154" t="s">
        <v>782</v>
      </c>
      <c r="EU154">
        <v>328.90600000000001</v>
      </c>
      <c r="EV154" t="s">
        <v>25</v>
      </c>
      <c r="EW154" t="s">
        <v>36</v>
      </c>
      <c r="EX154" t="s">
        <v>27</v>
      </c>
      <c r="EY154">
        <v>0.77747200000000005</v>
      </c>
      <c r="EZ154" t="s">
        <v>28</v>
      </c>
      <c r="FA154">
        <v>502990</v>
      </c>
      <c r="FB154" t="s">
        <v>29</v>
      </c>
      <c r="FC154">
        <v>0.109346131976</v>
      </c>
      <c r="FD154" t="s">
        <v>30</v>
      </c>
      <c r="FE154">
        <v>55000</v>
      </c>
      <c r="FF154" t="s">
        <v>923</v>
      </c>
      <c r="FG154">
        <v>55000</v>
      </c>
      <c r="FH154" t="s">
        <v>783</v>
      </c>
      <c r="FI154" t="s">
        <v>4065</v>
      </c>
      <c r="FJ154" t="s">
        <v>4066</v>
      </c>
      <c r="FK154" t="s">
        <v>4067</v>
      </c>
      <c r="FL154">
        <v>7.4368000000000004E-2</v>
      </c>
      <c r="FR154" t="s">
        <v>782</v>
      </c>
      <c r="FS154">
        <v>339.72</v>
      </c>
      <c r="FT154" t="s">
        <v>25</v>
      </c>
      <c r="FU154" t="s">
        <v>36</v>
      </c>
      <c r="FV154" t="s">
        <v>27</v>
      </c>
      <c r="FW154">
        <v>0.78553300000000004</v>
      </c>
      <c r="FX154" t="s">
        <v>28</v>
      </c>
      <c r="FY154">
        <v>477035</v>
      </c>
      <c r="FZ154" t="s">
        <v>29</v>
      </c>
      <c r="GA154">
        <v>2.0962815760000001E-3</v>
      </c>
      <c r="GB154" t="s">
        <v>30</v>
      </c>
      <c r="GC154">
        <v>1000</v>
      </c>
      <c r="GD154" t="s">
        <v>923</v>
      </c>
      <c r="GE154">
        <v>1000</v>
      </c>
      <c r="GF154" t="s">
        <v>783</v>
      </c>
      <c r="GG154" t="s">
        <v>5248</v>
      </c>
      <c r="GH154" t="s">
        <v>5249</v>
      </c>
      <c r="GI154" t="s">
        <v>5250</v>
      </c>
      <c r="GJ154">
        <v>0.113692</v>
      </c>
      <c r="GP154" t="s">
        <v>782</v>
      </c>
      <c r="GQ154">
        <v>336.69400000000002</v>
      </c>
      <c r="GR154" t="s">
        <v>25</v>
      </c>
      <c r="GS154" t="s">
        <v>36</v>
      </c>
      <c r="GT154" t="s">
        <v>27</v>
      </c>
      <c r="GU154">
        <v>0.77329300000000001</v>
      </c>
      <c r="GV154" t="s">
        <v>28</v>
      </c>
      <c r="GW154">
        <v>496679</v>
      </c>
      <c r="GX154" t="s">
        <v>29</v>
      </c>
      <c r="GY154">
        <v>2.0133746415999999E-2</v>
      </c>
      <c r="GZ154" t="s">
        <v>30</v>
      </c>
      <c r="HA154">
        <v>10000</v>
      </c>
      <c r="HB154" t="s">
        <v>923</v>
      </c>
      <c r="HC154">
        <v>10000</v>
      </c>
      <c r="HD154" t="s">
        <v>783</v>
      </c>
      <c r="HE154" t="s">
        <v>5449</v>
      </c>
      <c r="HF154" t="s">
        <v>5450</v>
      </c>
      <c r="HG154" t="s">
        <v>5451</v>
      </c>
      <c r="HH154">
        <v>6.2742699999999998E-2</v>
      </c>
      <c r="HN154" t="s">
        <v>782</v>
      </c>
      <c r="HO154">
        <v>329.97300000000001</v>
      </c>
      <c r="HP154" t="s">
        <v>25</v>
      </c>
      <c r="HQ154" t="s">
        <v>36</v>
      </c>
      <c r="HR154" t="s">
        <v>27</v>
      </c>
      <c r="HS154">
        <v>0.77711799999999998</v>
      </c>
      <c r="HT154" t="s">
        <v>28</v>
      </c>
      <c r="HU154">
        <v>501820</v>
      </c>
      <c r="HV154" t="s">
        <v>29</v>
      </c>
      <c r="HW154">
        <v>0.129528603824</v>
      </c>
      <c r="HX154" t="s">
        <v>30</v>
      </c>
      <c r="HY154">
        <v>65000</v>
      </c>
      <c r="HZ154" t="s">
        <v>923</v>
      </c>
      <c r="IA154">
        <v>65000</v>
      </c>
      <c r="IB154" t="s">
        <v>783</v>
      </c>
      <c r="IC154" t="s">
        <v>6033</v>
      </c>
      <c r="ID154" t="s">
        <v>6034</v>
      </c>
      <c r="IE154" t="s">
        <v>6035</v>
      </c>
      <c r="IF154">
        <v>7.3969400000000005E-2</v>
      </c>
    </row>
    <row r="155" spans="6:240">
      <c r="F155" t="s">
        <v>787</v>
      </c>
      <c r="G155">
        <v>694.89700000000005</v>
      </c>
      <c r="H155" t="s">
        <v>25</v>
      </c>
      <c r="I155" t="s">
        <v>757</v>
      </c>
      <c r="J155" t="s">
        <v>27</v>
      </c>
      <c r="K155">
        <v>0.76441099999999995</v>
      </c>
      <c r="L155" t="s">
        <v>28</v>
      </c>
      <c r="M155">
        <v>246278</v>
      </c>
      <c r="N155" t="s">
        <v>29</v>
      </c>
      <c r="O155">
        <v>1.2181345125E-2</v>
      </c>
      <c r="P155" t="s">
        <v>30</v>
      </c>
      <c r="Q155">
        <v>3000</v>
      </c>
      <c r="R155" t="s">
        <v>923</v>
      </c>
      <c r="S155">
        <v>3000</v>
      </c>
      <c r="T155" t="s">
        <v>788</v>
      </c>
      <c r="U155" t="s">
        <v>4650</v>
      </c>
      <c r="V155" t="s">
        <v>4651</v>
      </c>
      <c r="W155" t="s">
        <v>4652</v>
      </c>
      <c r="X155">
        <v>7.7694399999999997E-2</v>
      </c>
      <c r="AD155" t="s">
        <v>787</v>
      </c>
      <c r="AE155">
        <v>679.23</v>
      </c>
      <c r="AF155" t="s">
        <v>25</v>
      </c>
      <c r="AG155" t="s">
        <v>757</v>
      </c>
      <c r="AH155" t="s">
        <v>27</v>
      </c>
      <c r="AI155">
        <v>0.76696600000000004</v>
      </c>
      <c r="AJ155" t="s">
        <v>28</v>
      </c>
      <c r="AK155">
        <v>250283</v>
      </c>
      <c r="AL155" t="s">
        <v>29</v>
      </c>
      <c r="AM155">
        <v>1.9977374324999998E-2</v>
      </c>
      <c r="AN155" t="s">
        <v>30</v>
      </c>
      <c r="AO155">
        <v>5000</v>
      </c>
      <c r="AP155" t="s">
        <v>923</v>
      </c>
      <c r="AQ155">
        <v>5000</v>
      </c>
      <c r="AR155" t="s">
        <v>788</v>
      </c>
      <c r="AS155" t="s">
        <v>1122</v>
      </c>
      <c r="AT155" t="s">
        <v>1123</v>
      </c>
      <c r="AU155" t="s">
        <v>1124</v>
      </c>
      <c r="AV155">
        <v>5.1216200000000003E-2</v>
      </c>
      <c r="BB155" t="s">
        <v>787</v>
      </c>
      <c r="BC155">
        <v>671.75400000000002</v>
      </c>
      <c r="BD155" t="s">
        <v>25</v>
      </c>
      <c r="BE155" t="s">
        <v>757</v>
      </c>
      <c r="BF155" t="s">
        <v>27</v>
      </c>
      <c r="BG155">
        <v>0.77122100000000005</v>
      </c>
      <c r="BH155" t="s">
        <v>28</v>
      </c>
      <c r="BI155">
        <v>250284</v>
      </c>
      <c r="BJ155" t="s">
        <v>29</v>
      </c>
      <c r="BK155">
        <v>5.9932023974999998E-2</v>
      </c>
      <c r="BL155" t="s">
        <v>30</v>
      </c>
      <c r="BM155">
        <v>15000</v>
      </c>
      <c r="BN155" t="s">
        <v>923</v>
      </c>
      <c r="BO155">
        <v>15000</v>
      </c>
      <c r="BP155" t="s">
        <v>788</v>
      </c>
      <c r="BQ155" t="s">
        <v>1716</v>
      </c>
      <c r="BR155" t="s">
        <v>1717</v>
      </c>
      <c r="BS155" t="s">
        <v>1718</v>
      </c>
      <c r="BT155">
        <v>8.1380300000000003E-2</v>
      </c>
      <c r="BZ155" t="s">
        <v>787</v>
      </c>
      <c r="CA155">
        <v>666.03499999999997</v>
      </c>
      <c r="CB155" t="s">
        <v>25</v>
      </c>
      <c r="CC155" t="s">
        <v>757</v>
      </c>
      <c r="CD155" t="s">
        <v>27</v>
      </c>
      <c r="CE155">
        <v>0.77452500000000002</v>
      </c>
      <c r="CF155" t="s">
        <v>28</v>
      </c>
      <c r="CG155">
        <v>250284</v>
      </c>
      <c r="CH155" t="s">
        <v>29</v>
      </c>
      <c r="CI155">
        <v>9.9886673625000005E-2</v>
      </c>
      <c r="CJ155" t="s">
        <v>30</v>
      </c>
      <c r="CK155">
        <v>25000</v>
      </c>
      <c r="CL155" t="s">
        <v>923</v>
      </c>
      <c r="CM155">
        <v>25000</v>
      </c>
      <c r="CN155" t="s">
        <v>788</v>
      </c>
      <c r="CO155" t="s">
        <v>2299</v>
      </c>
      <c r="CP155" t="s">
        <v>2300</v>
      </c>
      <c r="CQ155" t="s">
        <v>2301</v>
      </c>
      <c r="CR155">
        <v>6.50419E-2</v>
      </c>
      <c r="CX155" t="s">
        <v>787</v>
      </c>
      <c r="CY155">
        <v>660.77300000000002</v>
      </c>
      <c r="CZ155" t="s">
        <v>25</v>
      </c>
      <c r="DA155" t="s">
        <v>757</v>
      </c>
      <c r="DB155" t="s">
        <v>27</v>
      </c>
      <c r="DC155">
        <v>0.77814399999999995</v>
      </c>
      <c r="DD155" t="s">
        <v>28</v>
      </c>
      <c r="DE155">
        <v>249935</v>
      </c>
      <c r="DF155" t="s">
        <v>29</v>
      </c>
      <c r="DG155">
        <v>0.14003622400499999</v>
      </c>
      <c r="DH155" t="s">
        <v>30</v>
      </c>
      <c r="DI155">
        <v>35000</v>
      </c>
      <c r="DJ155" t="s">
        <v>923</v>
      </c>
      <c r="DK155">
        <v>35000</v>
      </c>
      <c r="DL155" t="s">
        <v>788</v>
      </c>
      <c r="DM155" t="s">
        <v>2892</v>
      </c>
      <c r="DN155" t="s">
        <v>2893</v>
      </c>
      <c r="DO155" t="s">
        <v>2894</v>
      </c>
      <c r="DP155">
        <v>6.8941100000000005E-2</v>
      </c>
      <c r="DV155" t="s">
        <v>787</v>
      </c>
      <c r="DW155">
        <v>661.08299999999997</v>
      </c>
      <c r="DX155" t="s">
        <v>25</v>
      </c>
      <c r="DY155" t="s">
        <v>757</v>
      </c>
      <c r="DZ155" t="s">
        <v>27</v>
      </c>
      <c r="EA155">
        <v>0.77784200000000003</v>
      </c>
      <c r="EB155" t="s">
        <v>28</v>
      </c>
      <c r="EC155">
        <v>250013</v>
      </c>
      <c r="ED155" t="s">
        <v>29</v>
      </c>
      <c r="EE155">
        <v>0.17999087365499999</v>
      </c>
      <c r="EF155" t="s">
        <v>30</v>
      </c>
      <c r="EG155">
        <v>45000</v>
      </c>
      <c r="EH155" t="s">
        <v>923</v>
      </c>
      <c r="EI155">
        <v>45000</v>
      </c>
      <c r="EJ155" t="s">
        <v>788</v>
      </c>
      <c r="EK155" t="s">
        <v>3480</v>
      </c>
      <c r="EL155" t="s">
        <v>3481</v>
      </c>
      <c r="EM155" t="s">
        <v>3482</v>
      </c>
      <c r="EN155">
        <v>6.9464399999999996E-2</v>
      </c>
      <c r="ET155" t="s">
        <v>787</v>
      </c>
      <c r="EU155">
        <v>665.36800000000005</v>
      </c>
      <c r="EV155" t="s">
        <v>25</v>
      </c>
      <c r="EW155" t="s">
        <v>757</v>
      </c>
      <c r="EX155" t="s">
        <v>27</v>
      </c>
      <c r="EY155">
        <v>0.77491299999999996</v>
      </c>
      <c r="EZ155" t="s">
        <v>28</v>
      </c>
      <c r="FA155">
        <v>250284</v>
      </c>
      <c r="FB155" t="s">
        <v>29</v>
      </c>
      <c r="FC155">
        <v>0.219750622575</v>
      </c>
      <c r="FD155" t="s">
        <v>30</v>
      </c>
      <c r="FE155">
        <v>55000</v>
      </c>
      <c r="FF155" t="s">
        <v>923</v>
      </c>
      <c r="FG155">
        <v>55000</v>
      </c>
      <c r="FH155" t="s">
        <v>788</v>
      </c>
      <c r="FI155" t="s">
        <v>4062</v>
      </c>
      <c r="FJ155" t="s">
        <v>4063</v>
      </c>
      <c r="FK155" t="s">
        <v>4064</v>
      </c>
      <c r="FL155">
        <v>7.8850199999999995E-2</v>
      </c>
      <c r="FR155" t="s">
        <v>787</v>
      </c>
      <c r="FS155">
        <v>694.44600000000003</v>
      </c>
      <c r="FT155" t="s">
        <v>25</v>
      </c>
      <c r="FU155" t="s">
        <v>757</v>
      </c>
      <c r="FV155" t="s">
        <v>27</v>
      </c>
      <c r="FW155">
        <v>0.75851999999999997</v>
      </c>
      <c r="FX155" t="s">
        <v>28</v>
      </c>
      <c r="FY155">
        <v>250281</v>
      </c>
      <c r="FZ155" t="s">
        <v>29</v>
      </c>
      <c r="GA155">
        <v>3.9955144649999998E-3</v>
      </c>
      <c r="GB155" t="s">
        <v>30</v>
      </c>
      <c r="GC155">
        <v>1000</v>
      </c>
      <c r="GD155" t="s">
        <v>923</v>
      </c>
      <c r="GE155">
        <v>1000</v>
      </c>
      <c r="GF155" t="s">
        <v>788</v>
      </c>
      <c r="GG155" t="s">
        <v>5245</v>
      </c>
      <c r="GH155" t="s">
        <v>5246</v>
      </c>
      <c r="GI155" t="s">
        <v>5247</v>
      </c>
      <c r="GJ155">
        <v>0.123833</v>
      </c>
      <c r="GP155" t="s">
        <v>787</v>
      </c>
      <c r="GQ155">
        <v>683.947</v>
      </c>
      <c r="GR155" t="s">
        <v>25</v>
      </c>
      <c r="GS155" t="s">
        <v>757</v>
      </c>
      <c r="GT155" t="s">
        <v>27</v>
      </c>
      <c r="GU155">
        <v>0.76338300000000003</v>
      </c>
      <c r="GV155" t="s">
        <v>28</v>
      </c>
      <c r="GW155">
        <v>250895</v>
      </c>
      <c r="GX155" t="s">
        <v>29</v>
      </c>
      <c r="GY155">
        <v>3.9857248785E-2</v>
      </c>
      <c r="GZ155" t="s">
        <v>30</v>
      </c>
      <c r="HA155">
        <v>10000</v>
      </c>
      <c r="HB155" t="s">
        <v>923</v>
      </c>
      <c r="HC155">
        <v>10000</v>
      </c>
      <c r="HD155" t="s">
        <v>788</v>
      </c>
      <c r="HE155" t="s">
        <v>919</v>
      </c>
      <c r="HF155" t="s">
        <v>5447</v>
      </c>
      <c r="HG155" t="s">
        <v>5448</v>
      </c>
      <c r="HH155">
        <v>9.1208999999999998E-2</v>
      </c>
      <c r="HN155" t="s">
        <v>787</v>
      </c>
      <c r="HO155">
        <v>664.678</v>
      </c>
      <c r="HP155" t="s">
        <v>25</v>
      </c>
      <c r="HQ155" t="s">
        <v>757</v>
      </c>
      <c r="HR155" t="s">
        <v>27</v>
      </c>
      <c r="HS155">
        <v>0.77618699999999996</v>
      </c>
      <c r="HT155" t="s">
        <v>28</v>
      </c>
      <c r="HU155">
        <v>249721</v>
      </c>
      <c r="HV155" t="s">
        <v>29</v>
      </c>
      <c r="HW155">
        <v>0.26028997441500001</v>
      </c>
      <c r="HX155" t="s">
        <v>30</v>
      </c>
      <c r="HY155">
        <v>65000</v>
      </c>
      <c r="HZ155" t="s">
        <v>923</v>
      </c>
      <c r="IA155">
        <v>65000</v>
      </c>
      <c r="IB155" t="s">
        <v>788</v>
      </c>
      <c r="IC155" t="s">
        <v>6030</v>
      </c>
      <c r="ID155" t="s">
        <v>6031</v>
      </c>
      <c r="IE155" t="s">
        <v>6032</v>
      </c>
      <c r="IF155">
        <v>7.1442199999999997E-2</v>
      </c>
    </row>
    <row r="156" spans="6:240">
      <c r="F156" t="s">
        <v>787</v>
      </c>
      <c r="G156">
        <v>323.87700000000001</v>
      </c>
      <c r="H156" t="s">
        <v>25</v>
      </c>
      <c r="I156" t="s">
        <v>36</v>
      </c>
      <c r="J156" t="s">
        <v>27</v>
      </c>
      <c r="K156">
        <v>0.78557900000000003</v>
      </c>
      <c r="L156" t="s">
        <v>28</v>
      </c>
      <c r="M156">
        <v>500311</v>
      </c>
      <c r="N156" t="s">
        <v>29</v>
      </c>
      <c r="O156">
        <v>5.9962761360000004E-3</v>
      </c>
      <c r="P156" t="s">
        <v>30</v>
      </c>
      <c r="Q156">
        <v>3000</v>
      </c>
      <c r="R156" t="s">
        <v>923</v>
      </c>
      <c r="S156">
        <v>3000</v>
      </c>
      <c r="T156" t="s">
        <v>783</v>
      </c>
      <c r="U156" t="s">
        <v>4653</v>
      </c>
      <c r="V156" t="s">
        <v>4654</v>
      </c>
      <c r="W156" t="s">
        <v>4655</v>
      </c>
      <c r="X156">
        <v>8.0372799999999994E-2</v>
      </c>
      <c r="AD156" t="s">
        <v>787</v>
      </c>
      <c r="AE156">
        <v>323.59100000000001</v>
      </c>
      <c r="AF156" t="s">
        <v>25</v>
      </c>
      <c r="AG156" t="s">
        <v>36</v>
      </c>
      <c r="AH156" t="s">
        <v>27</v>
      </c>
      <c r="AI156">
        <v>0.78592600000000001</v>
      </c>
      <c r="AJ156" t="s">
        <v>28</v>
      </c>
      <c r="AK156">
        <v>500312</v>
      </c>
      <c r="AL156" t="s">
        <v>29</v>
      </c>
      <c r="AM156">
        <v>9.9937705600000003E-3</v>
      </c>
      <c r="AN156" t="s">
        <v>30</v>
      </c>
      <c r="AO156">
        <v>5000</v>
      </c>
      <c r="AP156" t="s">
        <v>923</v>
      </c>
      <c r="AQ156">
        <v>5000</v>
      </c>
      <c r="AR156" t="s">
        <v>783</v>
      </c>
      <c r="AS156" t="s">
        <v>1125</v>
      </c>
      <c r="AT156" t="s">
        <v>1126</v>
      </c>
      <c r="AU156" t="s">
        <v>1127</v>
      </c>
      <c r="AV156">
        <v>8.6896399999999999E-2</v>
      </c>
      <c r="BB156" t="s">
        <v>787</v>
      </c>
      <c r="BC156">
        <v>336.52300000000002</v>
      </c>
      <c r="BD156" t="s">
        <v>25</v>
      </c>
      <c r="BE156" t="s">
        <v>36</v>
      </c>
      <c r="BF156" t="s">
        <v>27</v>
      </c>
      <c r="BG156">
        <v>0.77067600000000003</v>
      </c>
      <c r="BH156" t="s">
        <v>28</v>
      </c>
      <c r="BI156">
        <v>500313</v>
      </c>
      <c r="BJ156" t="s">
        <v>29</v>
      </c>
      <c r="BK156">
        <v>2.9981232680000001E-2</v>
      </c>
      <c r="BL156" t="s">
        <v>30</v>
      </c>
      <c r="BM156">
        <v>15000</v>
      </c>
      <c r="BN156" t="s">
        <v>923</v>
      </c>
      <c r="BO156">
        <v>15000</v>
      </c>
      <c r="BP156" t="s">
        <v>783</v>
      </c>
      <c r="BQ156" t="s">
        <v>1719</v>
      </c>
      <c r="BR156" t="s">
        <v>1720</v>
      </c>
      <c r="BS156" t="s">
        <v>1721</v>
      </c>
      <c r="BT156">
        <v>7.4740500000000001E-2</v>
      </c>
      <c r="BZ156" t="s">
        <v>787</v>
      </c>
      <c r="CA156">
        <v>336.85</v>
      </c>
      <c r="CB156" t="s">
        <v>25</v>
      </c>
      <c r="CC156" t="s">
        <v>36</v>
      </c>
      <c r="CD156" t="s">
        <v>27</v>
      </c>
      <c r="CE156">
        <v>0.77030200000000004</v>
      </c>
      <c r="CF156" t="s">
        <v>28</v>
      </c>
      <c r="CG156">
        <v>500313</v>
      </c>
      <c r="CH156" t="s">
        <v>29</v>
      </c>
      <c r="CI156">
        <v>4.9968714800000001E-2</v>
      </c>
      <c r="CJ156" t="s">
        <v>30</v>
      </c>
      <c r="CK156">
        <v>25000</v>
      </c>
      <c r="CL156" t="s">
        <v>923</v>
      </c>
      <c r="CM156">
        <v>25000</v>
      </c>
      <c r="CN156" t="s">
        <v>783</v>
      </c>
      <c r="CO156" t="s">
        <v>2302</v>
      </c>
      <c r="CP156" t="s">
        <v>2303</v>
      </c>
      <c r="CQ156" t="s">
        <v>2304</v>
      </c>
      <c r="CR156">
        <v>8.3497000000000002E-2</v>
      </c>
      <c r="CX156" t="s">
        <v>787</v>
      </c>
      <c r="CY156">
        <v>335.88200000000001</v>
      </c>
      <c r="CZ156" t="s">
        <v>25</v>
      </c>
      <c r="DA156" t="s">
        <v>36</v>
      </c>
      <c r="DB156" t="s">
        <v>27</v>
      </c>
      <c r="DC156">
        <v>0.77033499999999999</v>
      </c>
      <c r="DD156" t="s">
        <v>28</v>
      </c>
      <c r="DE156">
        <v>501712</v>
      </c>
      <c r="DF156" t="s">
        <v>29</v>
      </c>
      <c r="DG156">
        <v>6.9761187192000002E-2</v>
      </c>
      <c r="DH156" t="s">
        <v>30</v>
      </c>
      <c r="DI156">
        <v>35000</v>
      </c>
      <c r="DJ156" t="s">
        <v>923</v>
      </c>
      <c r="DK156">
        <v>35000</v>
      </c>
      <c r="DL156" t="s">
        <v>783</v>
      </c>
      <c r="DM156" t="s">
        <v>2895</v>
      </c>
      <c r="DN156" t="s">
        <v>2896</v>
      </c>
      <c r="DO156" t="s">
        <v>2897</v>
      </c>
      <c r="DP156">
        <v>8.2191100000000003E-2</v>
      </c>
      <c r="DV156" t="s">
        <v>787</v>
      </c>
      <c r="DW156">
        <v>330.10300000000001</v>
      </c>
      <c r="DX156" t="s">
        <v>25</v>
      </c>
      <c r="DY156" t="s">
        <v>36</v>
      </c>
      <c r="DZ156" t="s">
        <v>27</v>
      </c>
      <c r="EA156">
        <v>0.77644500000000005</v>
      </c>
      <c r="EB156" t="s">
        <v>28</v>
      </c>
      <c r="EC156">
        <v>502492</v>
      </c>
      <c r="ED156" t="s">
        <v>29</v>
      </c>
      <c r="EE156">
        <v>8.9553659583999995E-2</v>
      </c>
      <c r="EF156" t="s">
        <v>30</v>
      </c>
      <c r="EG156">
        <v>45000</v>
      </c>
      <c r="EH156" t="s">
        <v>923</v>
      </c>
      <c r="EI156">
        <v>45000</v>
      </c>
      <c r="EJ156" t="s">
        <v>783</v>
      </c>
      <c r="EK156" t="s">
        <v>3483</v>
      </c>
      <c r="EL156" t="s">
        <v>3484</v>
      </c>
      <c r="EM156" t="s">
        <v>3485</v>
      </c>
      <c r="EN156">
        <v>7.7737799999999996E-2</v>
      </c>
      <c r="ET156" t="s">
        <v>787</v>
      </c>
      <c r="EU156">
        <v>328.90600000000001</v>
      </c>
      <c r="EV156" t="s">
        <v>25</v>
      </c>
      <c r="EW156" t="s">
        <v>36</v>
      </c>
      <c r="EX156" t="s">
        <v>27</v>
      </c>
      <c r="EY156">
        <v>0.77747200000000005</v>
      </c>
      <c r="EZ156" t="s">
        <v>28</v>
      </c>
      <c r="FA156">
        <v>502990</v>
      </c>
      <c r="FB156" t="s">
        <v>29</v>
      </c>
      <c r="FC156">
        <v>0.109346131976</v>
      </c>
      <c r="FD156" t="s">
        <v>30</v>
      </c>
      <c r="FE156">
        <v>55000</v>
      </c>
      <c r="FF156" t="s">
        <v>923</v>
      </c>
      <c r="FG156">
        <v>55000</v>
      </c>
      <c r="FH156" t="s">
        <v>783</v>
      </c>
      <c r="FI156" t="s">
        <v>4065</v>
      </c>
      <c r="FJ156" t="s">
        <v>4066</v>
      </c>
      <c r="FK156" t="s">
        <v>4067</v>
      </c>
      <c r="FL156">
        <v>7.4368000000000004E-2</v>
      </c>
      <c r="FR156" t="s">
        <v>787</v>
      </c>
      <c r="FS156">
        <v>339.72</v>
      </c>
      <c r="FT156" t="s">
        <v>25</v>
      </c>
      <c r="FU156" t="s">
        <v>36</v>
      </c>
      <c r="FV156" t="s">
        <v>27</v>
      </c>
      <c r="FW156">
        <v>0.78553300000000004</v>
      </c>
      <c r="FX156" t="s">
        <v>28</v>
      </c>
      <c r="FY156">
        <v>477035</v>
      </c>
      <c r="FZ156" t="s">
        <v>29</v>
      </c>
      <c r="GA156">
        <v>2.0962815760000001E-3</v>
      </c>
      <c r="GB156" t="s">
        <v>30</v>
      </c>
      <c r="GC156">
        <v>1000</v>
      </c>
      <c r="GD156" t="s">
        <v>923</v>
      </c>
      <c r="GE156">
        <v>1000</v>
      </c>
      <c r="GF156" t="s">
        <v>783</v>
      </c>
      <c r="GG156" t="s">
        <v>5248</v>
      </c>
      <c r="GH156" t="s">
        <v>5249</v>
      </c>
      <c r="GI156" t="s">
        <v>5250</v>
      </c>
      <c r="GJ156">
        <v>0.113692</v>
      </c>
      <c r="GP156" t="s">
        <v>787</v>
      </c>
      <c r="GQ156">
        <v>336.69400000000002</v>
      </c>
      <c r="GR156" t="s">
        <v>25</v>
      </c>
      <c r="GS156" t="s">
        <v>36</v>
      </c>
      <c r="GT156" t="s">
        <v>27</v>
      </c>
      <c r="GU156">
        <v>0.77329300000000001</v>
      </c>
      <c r="GV156" t="s">
        <v>28</v>
      </c>
      <c r="GW156">
        <v>496679</v>
      </c>
      <c r="GX156" t="s">
        <v>29</v>
      </c>
      <c r="GY156">
        <v>2.0133746415999999E-2</v>
      </c>
      <c r="GZ156" t="s">
        <v>30</v>
      </c>
      <c r="HA156">
        <v>10000</v>
      </c>
      <c r="HB156" t="s">
        <v>923</v>
      </c>
      <c r="HC156">
        <v>10000</v>
      </c>
      <c r="HD156" t="s">
        <v>783</v>
      </c>
      <c r="HE156" t="s">
        <v>5449</v>
      </c>
      <c r="HF156" t="s">
        <v>5450</v>
      </c>
      <c r="HG156" t="s">
        <v>5451</v>
      </c>
      <c r="HH156">
        <v>6.2742699999999998E-2</v>
      </c>
      <c r="HN156" t="s">
        <v>787</v>
      </c>
      <c r="HO156">
        <v>329.97300000000001</v>
      </c>
      <c r="HP156" t="s">
        <v>25</v>
      </c>
      <c r="HQ156" t="s">
        <v>36</v>
      </c>
      <c r="HR156" t="s">
        <v>27</v>
      </c>
      <c r="HS156">
        <v>0.77711799999999998</v>
      </c>
      <c r="HT156" t="s">
        <v>28</v>
      </c>
      <c r="HU156">
        <v>501820</v>
      </c>
      <c r="HV156" t="s">
        <v>29</v>
      </c>
      <c r="HW156">
        <v>0.129528603824</v>
      </c>
      <c r="HX156" t="s">
        <v>30</v>
      </c>
      <c r="HY156">
        <v>65000</v>
      </c>
      <c r="HZ156" t="s">
        <v>923</v>
      </c>
      <c r="IA156">
        <v>65000</v>
      </c>
      <c r="IB156" t="s">
        <v>783</v>
      </c>
      <c r="IC156" t="s">
        <v>6033</v>
      </c>
      <c r="ID156" t="s">
        <v>6034</v>
      </c>
      <c r="IE156" t="s">
        <v>6035</v>
      </c>
      <c r="IF156">
        <v>7.3969400000000005E-2</v>
      </c>
    </row>
    <row r="157" spans="6:240">
      <c r="F157" t="s">
        <v>777</v>
      </c>
      <c r="G157">
        <v>641.16700000000003</v>
      </c>
      <c r="H157" t="s">
        <v>25</v>
      </c>
      <c r="I157" t="s">
        <v>757</v>
      </c>
      <c r="J157" t="s">
        <v>27</v>
      </c>
      <c r="K157">
        <v>0.78940399999999999</v>
      </c>
      <c r="L157" t="s">
        <v>28</v>
      </c>
      <c r="M157">
        <v>250283</v>
      </c>
      <c r="N157" t="s">
        <v>29</v>
      </c>
      <c r="O157">
        <v>1.1986444395E-2</v>
      </c>
      <c r="P157" t="s">
        <v>30</v>
      </c>
      <c r="Q157">
        <v>3000</v>
      </c>
      <c r="R157" t="s">
        <v>923</v>
      </c>
      <c r="S157">
        <v>3000</v>
      </c>
      <c r="T157" t="s">
        <v>778</v>
      </c>
      <c r="U157" t="s">
        <v>4656</v>
      </c>
      <c r="V157" t="s">
        <v>4657</v>
      </c>
      <c r="W157" t="s">
        <v>4658</v>
      </c>
      <c r="X157">
        <v>6.8163199999999993E-2</v>
      </c>
      <c r="AD157" t="s">
        <v>777</v>
      </c>
      <c r="AE157">
        <v>638.04200000000003</v>
      </c>
      <c r="AF157" t="s">
        <v>25</v>
      </c>
      <c r="AG157" t="s">
        <v>757</v>
      </c>
      <c r="AH157" t="s">
        <v>27</v>
      </c>
      <c r="AI157">
        <v>0.795184</v>
      </c>
      <c r="AJ157" t="s">
        <v>28</v>
      </c>
      <c r="AK157">
        <v>247865</v>
      </c>
      <c r="AL157" t="s">
        <v>29</v>
      </c>
      <c r="AM157">
        <v>2.0172275055000001E-2</v>
      </c>
      <c r="AN157" t="s">
        <v>30</v>
      </c>
      <c r="AO157">
        <v>5000</v>
      </c>
      <c r="AP157" t="s">
        <v>923</v>
      </c>
      <c r="AQ157">
        <v>5000</v>
      </c>
      <c r="AR157" t="s">
        <v>778</v>
      </c>
      <c r="AS157" t="s">
        <v>1128</v>
      </c>
      <c r="AT157" t="s">
        <v>1129</v>
      </c>
      <c r="AU157" t="s">
        <v>1130</v>
      </c>
      <c r="AV157">
        <v>7.8441999999999998E-2</v>
      </c>
      <c r="BB157" t="s">
        <v>777</v>
      </c>
      <c r="BC157">
        <v>666.91499999999996</v>
      </c>
      <c r="BD157" t="s">
        <v>25</v>
      </c>
      <c r="BE157" t="s">
        <v>757</v>
      </c>
      <c r="BF157" t="s">
        <v>27</v>
      </c>
      <c r="BG157">
        <v>0.77527100000000004</v>
      </c>
      <c r="BH157" t="s">
        <v>28</v>
      </c>
      <c r="BI157">
        <v>249472</v>
      </c>
      <c r="BJ157" t="s">
        <v>29</v>
      </c>
      <c r="BK157">
        <v>6.0126924705000001E-2</v>
      </c>
      <c r="BL157" t="s">
        <v>30</v>
      </c>
      <c r="BM157">
        <v>15000</v>
      </c>
      <c r="BN157" t="s">
        <v>923</v>
      </c>
      <c r="BO157">
        <v>15000</v>
      </c>
      <c r="BP157" t="s">
        <v>778</v>
      </c>
      <c r="BQ157" t="s">
        <v>1722</v>
      </c>
      <c r="BR157" t="s">
        <v>1723</v>
      </c>
      <c r="BS157" t="s">
        <v>1724</v>
      </c>
      <c r="BT157">
        <v>7.1254399999999996E-2</v>
      </c>
      <c r="BZ157" t="s">
        <v>777</v>
      </c>
      <c r="CA157">
        <v>637.87599999999998</v>
      </c>
      <c r="CB157" t="s">
        <v>25</v>
      </c>
      <c r="CC157" t="s">
        <v>757</v>
      </c>
      <c r="CD157" t="s">
        <v>27</v>
      </c>
      <c r="CE157">
        <v>0.790663</v>
      </c>
      <c r="CF157" t="s">
        <v>28</v>
      </c>
      <c r="CG157">
        <v>250773</v>
      </c>
      <c r="CH157" t="s">
        <v>29</v>
      </c>
      <c r="CI157">
        <v>9.9691772895000003E-2</v>
      </c>
      <c r="CJ157" t="s">
        <v>30</v>
      </c>
      <c r="CK157">
        <v>25000</v>
      </c>
      <c r="CL157" t="s">
        <v>923</v>
      </c>
      <c r="CM157">
        <v>25000</v>
      </c>
      <c r="CN157" t="s">
        <v>778</v>
      </c>
      <c r="CO157" t="s">
        <v>2305</v>
      </c>
      <c r="CP157" t="s">
        <v>2306</v>
      </c>
      <c r="CQ157" t="s">
        <v>2307</v>
      </c>
      <c r="CR157">
        <v>6.8342700000000006E-2</v>
      </c>
      <c r="CX157" t="s">
        <v>777</v>
      </c>
      <c r="CY157">
        <v>658.14400000000001</v>
      </c>
      <c r="CZ157" t="s">
        <v>25</v>
      </c>
      <c r="DA157" t="s">
        <v>757</v>
      </c>
      <c r="DB157" t="s">
        <v>27</v>
      </c>
      <c r="DC157">
        <v>0.77806699999999995</v>
      </c>
      <c r="DD157" t="s">
        <v>28</v>
      </c>
      <c r="DE157">
        <v>250983</v>
      </c>
      <c r="DF157" t="s">
        <v>29</v>
      </c>
      <c r="DG157">
        <v>0.13945152181500001</v>
      </c>
      <c r="DH157" t="s">
        <v>30</v>
      </c>
      <c r="DI157">
        <v>35000</v>
      </c>
      <c r="DJ157" t="s">
        <v>923</v>
      </c>
      <c r="DK157">
        <v>35000</v>
      </c>
      <c r="DL157" t="s">
        <v>778</v>
      </c>
      <c r="DM157" t="s">
        <v>2898</v>
      </c>
      <c r="DN157" t="s">
        <v>2899</v>
      </c>
      <c r="DO157" t="s">
        <v>2900</v>
      </c>
      <c r="DP157">
        <v>6.89023E-2</v>
      </c>
      <c r="DV157" t="s">
        <v>777</v>
      </c>
      <c r="DW157">
        <v>652.31200000000001</v>
      </c>
      <c r="DX157" t="s">
        <v>25</v>
      </c>
      <c r="DY157" t="s">
        <v>757</v>
      </c>
      <c r="DZ157" t="s">
        <v>27</v>
      </c>
      <c r="EA157">
        <v>0.78220500000000004</v>
      </c>
      <c r="EB157" t="s">
        <v>28</v>
      </c>
      <c r="EC157">
        <v>250555</v>
      </c>
      <c r="ED157" t="s">
        <v>29</v>
      </c>
      <c r="EE157">
        <v>0.17960107219499999</v>
      </c>
      <c r="EF157" t="s">
        <v>30</v>
      </c>
      <c r="EG157">
        <v>45000</v>
      </c>
      <c r="EH157" t="s">
        <v>923</v>
      </c>
      <c r="EI157">
        <v>45000</v>
      </c>
      <c r="EJ157" t="s">
        <v>778</v>
      </c>
      <c r="EK157" t="s">
        <v>3486</v>
      </c>
      <c r="EL157" t="s">
        <v>3487</v>
      </c>
      <c r="EM157" t="s">
        <v>3488</v>
      </c>
      <c r="EN157">
        <v>7.5454099999999996E-2</v>
      </c>
      <c r="ET157" t="s">
        <v>777</v>
      </c>
      <c r="EU157">
        <v>662.755</v>
      </c>
      <c r="EV157" t="s">
        <v>25</v>
      </c>
      <c r="EW157" t="s">
        <v>757</v>
      </c>
      <c r="EX157" t="s">
        <v>27</v>
      </c>
      <c r="EY157">
        <v>0.77437</v>
      </c>
      <c r="EZ157" t="s">
        <v>28</v>
      </c>
      <c r="FA157">
        <v>251623</v>
      </c>
      <c r="FB157" t="s">
        <v>29</v>
      </c>
      <c r="FC157">
        <v>0.21858121819500001</v>
      </c>
      <c r="FD157" t="s">
        <v>30</v>
      </c>
      <c r="FE157">
        <v>55000</v>
      </c>
      <c r="FF157" t="s">
        <v>923</v>
      </c>
      <c r="FG157">
        <v>55000</v>
      </c>
      <c r="FH157" t="s">
        <v>778</v>
      </c>
      <c r="FI157" t="s">
        <v>4068</v>
      </c>
      <c r="FJ157" t="s">
        <v>4069</v>
      </c>
      <c r="FK157" t="s">
        <v>4070</v>
      </c>
      <c r="FL157">
        <v>7.1759000000000003E-2</v>
      </c>
      <c r="FR157" t="s">
        <v>777</v>
      </c>
      <c r="FS157">
        <v>685.38599999999997</v>
      </c>
      <c r="FT157" t="s">
        <v>25</v>
      </c>
      <c r="FU157" t="s">
        <v>757</v>
      </c>
      <c r="FV157" t="s">
        <v>27</v>
      </c>
      <c r="FW157">
        <v>0.74466200000000005</v>
      </c>
      <c r="FX157" t="s">
        <v>28</v>
      </c>
      <c r="FY157">
        <v>263115</v>
      </c>
      <c r="FZ157" t="s">
        <v>29</v>
      </c>
      <c r="GA157">
        <v>3.8006137350000001E-3</v>
      </c>
      <c r="GB157" t="s">
        <v>30</v>
      </c>
      <c r="GC157">
        <v>1000</v>
      </c>
      <c r="GD157" t="s">
        <v>923</v>
      </c>
      <c r="GE157">
        <v>1000</v>
      </c>
      <c r="GF157" t="s">
        <v>778</v>
      </c>
      <c r="GG157" t="s">
        <v>5047</v>
      </c>
      <c r="GH157" t="s">
        <v>5048</v>
      </c>
      <c r="GI157" t="s">
        <v>5049</v>
      </c>
      <c r="GJ157">
        <v>6.08934E-2</v>
      </c>
      <c r="GP157" t="s">
        <v>777</v>
      </c>
      <c r="GQ157">
        <v>649.90800000000002</v>
      </c>
      <c r="GR157" t="s">
        <v>25</v>
      </c>
      <c r="GS157" t="s">
        <v>757</v>
      </c>
      <c r="GT157" t="s">
        <v>27</v>
      </c>
      <c r="GU157">
        <v>0.78311900000000001</v>
      </c>
      <c r="GV157" t="s">
        <v>28</v>
      </c>
      <c r="GW157">
        <v>250895</v>
      </c>
      <c r="GX157" t="s">
        <v>29</v>
      </c>
      <c r="GY157">
        <v>3.9857248785E-2</v>
      </c>
      <c r="GZ157" t="s">
        <v>30</v>
      </c>
      <c r="HA157">
        <v>10000</v>
      </c>
      <c r="HB157" t="s">
        <v>923</v>
      </c>
      <c r="HC157">
        <v>10000</v>
      </c>
      <c r="HD157" t="s">
        <v>778</v>
      </c>
      <c r="HE157" t="s">
        <v>5452</v>
      </c>
      <c r="HF157" t="s">
        <v>5453</v>
      </c>
      <c r="HG157" t="s">
        <v>5454</v>
      </c>
      <c r="HH157">
        <v>7.9798300000000003E-2</v>
      </c>
      <c r="HN157" t="s">
        <v>777</v>
      </c>
      <c r="HO157">
        <v>658.99</v>
      </c>
      <c r="HP157" t="s">
        <v>25</v>
      </c>
      <c r="HQ157" t="s">
        <v>757</v>
      </c>
      <c r="HR157" t="s">
        <v>27</v>
      </c>
      <c r="HS157">
        <v>0.77894600000000003</v>
      </c>
      <c r="HT157" t="s">
        <v>28</v>
      </c>
      <c r="HU157">
        <v>250096</v>
      </c>
      <c r="HV157" t="s">
        <v>29</v>
      </c>
      <c r="HW157">
        <v>0.25990017295500001</v>
      </c>
      <c r="HX157" t="s">
        <v>30</v>
      </c>
      <c r="HY157">
        <v>65000</v>
      </c>
      <c r="HZ157" t="s">
        <v>923</v>
      </c>
      <c r="IA157">
        <v>65000</v>
      </c>
      <c r="IB157" t="s">
        <v>778</v>
      </c>
      <c r="IC157" t="s">
        <v>6036</v>
      </c>
      <c r="ID157" t="s">
        <v>6037</v>
      </c>
      <c r="IE157" t="s">
        <v>6038</v>
      </c>
      <c r="IF157">
        <v>7.5082800000000005E-2</v>
      </c>
    </row>
    <row r="158" spans="6:240">
      <c r="F158" t="s">
        <v>782</v>
      </c>
      <c r="G158">
        <v>348.81599999999997</v>
      </c>
      <c r="H158" t="s">
        <v>25</v>
      </c>
      <c r="I158" t="s">
        <v>36</v>
      </c>
      <c r="J158" t="s">
        <v>27</v>
      </c>
      <c r="K158">
        <v>0.763104</v>
      </c>
      <c r="L158" t="s">
        <v>28</v>
      </c>
      <c r="M158">
        <v>492306</v>
      </c>
      <c r="N158" t="s">
        <v>29</v>
      </c>
      <c r="O158">
        <v>6.0937680000000003E-3</v>
      </c>
      <c r="P158" t="s">
        <v>30</v>
      </c>
      <c r="Q158">
        <v>3000</v>
      </c>
      <c r="R158" t="s">
        <v>923</v>
      </c>
      <c r="S158">
        <v>3000</v>
      </c>
      <c r="T158" t="s">
        <v>783</v>
      </c>
      <c r="U158" t="s">
        <v>4659</v>
      </c>
      <c r="V158" t="s">
        <v>4660</v>
      </c>
      <c r="W158" t="s">
        <v>4661</v>
      </c>
      <c r="X158">
        <v>7.3852299999999996E-2</v>
      </c>
      <c r="AD158" t="s">
        <v>782</v>
      </c>
      <c r="AE158">
        <v>337.548</v>
      </c>
      <c r="AF158" t="s">
        <v>25</v>
      </c>
      <c r="AG158" t="s">
        <v>36</v>
      </c>
      <c r="AH158" t="s">
        <v>27</v>
      </c>
      <c r="AI158">
        <v>0.77697700000000003</v>
      </c>
      <c r="AJ158" t="s">
        <v>28</v>
      </c>
      <c r="AK158">
        <v>490737</v>
      </c>
      <c r="AL158" t="s">
        <v>29</v>
      </c>
      <c r="AM158">
        <v>1.0188762287999999E-2</v>
      </c>
      <c r="AN158" t="s">
        <v>30</v>
      </c>
      <c r="AO158">
        <v>5000</v>
      </c>
      <c r="AP158" t="s">
        <v>923</v>
      </c>
      <c r="AQ158">
        <v>5000</v>
      </c>
      <c r="AR158" t="s">
        <v>783</v>
      </c>
      <c r="AS158" t="s">
        <v>1131</v>
      </c>
      <c r="AT158" t="s">
        <v>1132</v>
      </c>
      <c r="AU158" t="s">
        <v>1133</v>
      </c>
      <c r="AV158">
        <v>7.7260599999999999E-2</v>
      </c>
      <c r="BB158" t="s">
        <v>782</v>
      </c>
      <c r="BC158">
        <v>341.88400000000001</v>
      </c>
      <c r="BD158" t="s">
        <v>25</v>
      </c>
      <c r="BE158" t="s">
        <v>36</v>
      </c>
      <c r="BF158" t="s">
        <v>27</v>
      </c>
      <c r="BG158">
        <v>0.767092</v>
      </c>
      <c r="BH158" t="s">
        <v>28</v>
      </c>
      <c r="BI158">
        <v>497080</v>
      </c>
      <c r="BJ158" t="s">
        <v>29</v>
      </c>
      <c r="BK158">
        <v>3.0176232407999999E-2</v>
      </c>
      <c r="BL158" t="s">
        <v>30</v>
      </c>
      <c r="BM158">
        <v>15000</v>
      </c>
      <c r="BN158" t="s">
        <v>923</v>
      </c>
      <c r="BO158">
        <v>15000</v>
      </c>
      <c r="BP158" t="s">
        <v>783</v>
      </c>
      <c r="BQ158" t="s">
        <v>1725</v>
      </c>
      <c r="BR158" t="s">
        <v>1726</v>
      </c>
      <c r="BS158" t="s">
        <v>1727</v>
      </c>
      <c r="BT158">
        <v>8.4714399999999995E-2</v>
      </c>
      <c r="BZ158" t="s">
        <v>782</v>
      </c>
      <c r="CA158">
        <v>339.05599999999998</v>
      </c>
      <c r="CB158" t="s">
        <v>25</v>
      </c>
      <c r="CC158" t="s">
        <v>36</v>
      </c>
      <c r="CD158" t="s">
        <v>27</v>
      </c>
      <c r="CE158">
        <v>0.77003600000000005</v>
      </c>
      <c r="CF158" t="s">
        <v>28</v>
      </c>
      <c r="CG158">
        <v>497402</v>
      </c>
      <c r="CH158" t="s">
        <v>29</v>
      </c>
      <c r="CI158">
        <v>5.0261206391999998E-2</v>
      </c>
      <c r="CJ158" t="s">
        <v>30</v>
      </c>
      <c r="CK158">
        <v>25000</v>
      </c>
      <c r="CL158" t="s">
        <v>923</v>
      </c>
      <c r="CM158">
        <v>25000</v>
      </c>
      <c r="CN158" t="s">
        <v>783</v>
      </c>
      <c r="CO158" t="s">
        <v>2308</v>
      </c>
      <c r="CP158" t="s">
        <v>2309</v>
      </c>
      <c r="CQ158" t="s">
        <v>2310</v>
      </c>
      <c r="CR158">
        <v>7.2576399999999999E-2</v>
      </c>
      <c r="CX158" t="s">
        <v>782</v>
      </c>
      <c r="CY158">
        <v>335.92200000000003</v>
      </c>
      <c r="CZ158" t="s">
        <v>25</v>
      </c>
      <c r="DA158" t="s">
        <v>36</v>
      </c>
      <c r="DB158" t="s">
        <v>27</v>
      </c>
      <c r="DC158">
        <v>0.772976</v>
      </c>
      <c r="DD158" t="s">
        <v>28</v>
      </c>
      <c r="DE158">
        <v>498230</v>
      </c>
      <c r="DF158" t="s">
        <v>29</v>
      </c>
      <c r="DG158">
        <v>7.0248678512000007E-2</v>
      </c>
      <c r="DH158" t="s">
        <v>30</v>
      </c>
      <c r="DI158">
        <v>35000</v>
      </c>
      <c r="DJ158" t="s">
        <v>923</v>
      </c>
      <c r="DK158">
        <v>35000</v>
      </c>
      <c r="DL158" t="s">
        <v>783</v>
      </c>
      <c r="DM158" t="s">
        <v>1972</v>
      </c>
      <c r="DN158" t="s">
        <v>2901</v>
      </c>
      <c r="DO158" t="s">
        <v>2902</v>
      </c>
      <c r="DP158">
        <v>7.3989100000000002E-2</v>
      </c>
      <c r="DV158" t="s">
        <v>782</v>
      </c>
      <c r="DW158">
        <v>335.37700000000001</v>
      </c>
      <c r="DX158" t="s">
        <v>25</v>
      </c>
      <c r="DY158" t="s">
        <v>36</v>
      </c>
      <c r="DZ158" t="s">
        <v>27</v>
      </c>
      <c r="EA158">
        <v>0.77282799999999996</v>
      </c>
      <c r="EB158" t="s">
        <v>28</v>
      </c>
      <c r="EC158">
        <v>499231</v>
      </c>
      <c r="ED158" t="s">
        <v>29</v>
      </c>
      <c r="EE158">
        <v>9.0138650767999998E-2</v>
      </c>
      <c r="EF158" t="s">
        <v>30</v>
      </c>
      <c r="EG158">
        <v>45000</v>
      </c>
      <c r="EH158" t="s">
        <v>923</v>
      </c>
      <c r="EI158">
        <v>45000</v>
      </c>
      <c r="EJ158" t="s">
        <v>783</v>
      </c>
      <c r="EK158" t="s">
        <v>3489</v>
      </c>
      <c r="EL158" t="s">
        <v>3490</v>
      </c>
      <c r="EM158" t="s">
        <v>3491</v>
      </c>
      <c r="EN158">
        <v>7.3402599999999998E-2</v>
      </c>
      <c r="ET158" t="s">
        <v>782</v>
      </c>
      <c r="EU158">
        <v>333.95800000000003</v>
      </c>
      <c r="EV158" t="s">
        <v>25</v>
      </c>
      <c r="EW158" t="s">
        <v>36</v>
      </c>
      <c r="EX158" t="s">
        <v>27</v>
      </c>
      <c r="EY158">
        <v>0.77397300000000002</v>
      </c>
      <c r="EZ158" t="s">
        <v>28</v>
      </c>
      <c r="FA158">
        <v>499870</v>
      </c>
      <c r="FB158" t="s">
        <v>29</v>
      </c>
      <c r="FC158">
        <v>0.110028623024</v>
      </c>
      <c r="FD158" t="s">
        <v>30</v>
      </c>
      <c r="FE158">
        <v>55000</v>
      </c>
      <c r="FF158" t="s">
        <v>923</v>
      </c>
      <c r="FG158">
        <v>55000</v>
      </c>
      <c r="FH158" t="s">
        <v>783</v>
      </c>
      <c r="FI158" t="s">
        <v>4071</v>
      </c>
      <c r="FJ158" t="s">
        <v>4072</v>
      </c>
      <c r="FK158" t="s">
        <v>4073</v>
      </c>
      <c r="FL158">
        <v>7.2672799999999996E-2</v>
      </c>
      <c r="FR158" t="s">
        <v>782</v>
      </c>
      <c r="FS158">
        <v>321.74700000000001</v>
      </c>
      <c r="FT158" t="s">
        <v>25</v>
      </c>
      <c r="FU158" t="s">
        <v>36</v>
      </c>
      <c r="FV158" t="s">
        <v>27</v>
      </c>
      <c r="FW158">
        <v>0.78817800000000005</v>
      </c>
      <c r="FX158" t="s">
        <v>28</v>
      </c>
      <c r="FY158">
        <v>500308</v>
      </c>
      <c r="FZ158" t="s">
        <v>29</v>
      </c>
      <c r="GA158">
        <v>1.9987707120000002E-3</v>
      </c>
      <c r="GB158" t="s">
        <v>30</v>
      </c>
      <c r="GC158">
        <v>1000</v>
      </c>
      <c r="GD158" t="s">
        <v>923</v>
      </c>
      <c r="GE158">
        <v>1000</v>
      </c>
      <c r="GF158" t="s">
        <v>783</v>
      </c>
      <c r="GG158" t="s">
        <v>5050</v>
      </c>
      <c r="GH158" t="s">
        <v>5051</v>
      </c>
      <c r="GI158" t="s">
        <v>5052</v>
      </c>
      <c r="GJ158">
        <v>0.10467899999999999</v>
      </c>
      <c r="GP158" t="s">
        <v>782</v>
      </c>
      <c r="GQ158">
        <v>341.84500000000003</v>
      </c>
      <c r="GR158" t="s">
        <v>25</v>
      </c>
      <c r="GS158" t="s">
        <v>36</v>
      </c>
      <c r="GT158" t="s">
        <v>27</v>
      </c>
      <c r="GU158">
        <v>0.76930100000000001</v>
      </c>
      <c r="GV158" t="s">
        <v>28</v>
      </c>
      <c r="GW158">
        <v>494285</v>
      </c>
      <c r="GX158" t="s">
        <v>29</v>
      </c>
      <c r="GY158">
        <v>2.023124628E-2</v>
      </c>
      <c r="GZ158" t="s">
        <v>30</v>
      </c>
      <c r="HA158">
        <v>10000</v>
      </c>
      <c r="HB158" t="s">
        <v>923</v>
      </c>
      <c r="HC158">
        <v>10000</v>
      </c>
      <c r="HD158" t="s">
        <v>783</v>
      </c>
      <c r="HE158" t="s">
        <v>5455</v>
      </c>
      <c r="HF158" t="s">
        <v>5456</v>
      </c>
      <c r="HG158" t="s">
        <v>5457</v>
      </c>
      <c r="HH158">
        <v>8.1938399999999995E-2</v>
      </c>
      <c r="HN158" t="s">
        <v>782</v>
      </c>
      <c r="HO158">
        <v>334.197</v>
      </c>
      <c r="HP158" t="s">
        <v>25</v>
      </c>
      <c r="HQ158" t="s">
        <v>36</v>
      </c>
      <c r="HR158" t="s">
        <v>27</v>
      </c>
      <c r="HS158">
        <v>0.77335299999999996</v>
      </c>
      <c r="HT158" t="s">
        <v>28</v>
      </c>
      <c r="HU158">
        <v>500313</v>
      </c>
      <c r="HV158" t="s">
        <v>29</v>
      </c>
      <c r="HW158">
        <v>0.12991859527999999</v>
      </c>
      <c r="HX158" t="s">
        <v>30</v>
      </c>
      <c r="HY158">
        <v>65000</v>
      </c>
      <c r="HZ158" t="s">
        <v>923</v>
      </c>
      <c r="IA158">
        <v>65000</v>
      </c>
      <c r="IB158" t="s">
        <v>783</v>
      </c>
      <c r="IC158" t="s">
        <v>6039</v>
      </c>
      <c r="ID158" t="s">
        <v>6040</v>
      </c>
      <c r="IE158" t="s">
        <v>6041</v>
      </c>
      <c r="IF158">
        <v>7.2170700000000004E-2</v>
      </c>
    </row>
    <row r="159" spans="6:240">
      <c r="F159" t="s">
        <v>787</v>
      </c>
      <c r="G159">
        <v>641.16700000000003</v>
      </c>
      <c r="H159" t="s">
        <v>25</v>
      </c>
      <c r="I159" t="s">
        <v>757</v>
      </c>
      <c r="J159" t="s">
        <v>27</v>
      </c>
      <c r="K159">
        <v>0.78940399999999999</v>
      </c>
      <c r="L159" t="s">
        <v>28</v>
      </c>
      <c r="M159">
        <v>250283</v>
      </c>
      <c r="N159" t="s">
        <v>29</v>
      </c>
      <c r="O159">
        <v>1.1986444395E-2</v>
      </c>
      <c r="P159" t="s">
        <v>30</v>
      </c>
      <c r="Q159">
        <v>3000</v>
      </c>
      <c r="R159" t="s">
        <v>923</v>
      </c>
      <c r="S159">
        <v>3000</v>
      </c>
      <c r="T159" t="s">
        <v>788</v>
      </c>
      <c r="U159" t="s">
        <v>4656</v>
      </c>
      <c r="V159" t="s">
        <v>4657</v>
      </c>
      <c r="W159" t="s">
        <v>4658</v>
      </c>
      <c r="X159">
        <v>6.8163199999999993E-2</v>
      </c>
      <c r="AD159" t="s">
        <v>787</v>
      </c>
      <c r="AE159">
        <v>638.04200000000003</v>
      </c>
      <c r="AF159" t="s">
        <v>25</v>
      </c>
      <c r="AG159" t="s">
        <v>757</v>
      </c>
      <c r="AH159" t="s">
        <v>27</v>
      </c>
      <c r="AI159">
        <v>0.795184</v>
      </c>
      <c r="AJ159" t="s">
        <v>28</v>
      </c>
      <c r="AK159">
        <v>247865</v>
      </c>
      <c r="AL159" t="s">
        <v>29</v>
      </c>
      <c r="AM159">
        <v>2.0172275055000001E-2</v>
      </c>
      <c r="AN159" t="s">
        <v>30</v>
      </c>
      <c r="AO159">
        <v>5000</v>
      </c>
      <c r="AP159" t="s">
        <v>923</v>
      </c>
      <c r="AQ159">
        <v>5000</v>
      </c>
      <c r="AR159" t="s">
        <v>788</v>
      </c>
      <c r="AS159" t="s">
        <v>1128</v>
      </c>
      <c r="AT159" t="s">
        <v>1129</v>
      </c>
      <c r="AU159" t="s">
        <v>1130</v>
      </c>
      <c r="AV159">
        <v>7.8441999999999998E-2</v>
      </c>
      <c r="BB159" t="s">
        <v>787</v>
      </c>
      <c r="BC159">
        <v>666.91499999999996</v>
      </c>
      <c r="BD159" t="s">
        <v>25</v>
      </c>
      <c r="BE159" t="s">
        <v>757</v>
      </c>
      <c r="BF159" t="s">
        <v>27</v>
      </c>
      <c r="BG159">
        <v>0.77527100000000004</v>
      </c>
      <c r="BH159" t="s">
        <v>28</v>
      </c>
      <c r="BI159">
        <v>249472</v>
      </c>
      <c r="BJ159" t="s">
        <v>29</v>
      </c>
      <c r="BK159">
        <v>6.0126924705000001E-2</v>
      </c>
      <c r="BL159" t="s">
        <v>30</v>
      </c>
      <c r="BM159">
        <v>15000</v>
      </c>
      <c r="BN159" t="s">
        <v>923</v>
      </c>
      <c r="BO159">
        <v>15000</v>
      </c>
      <c r="BP159" t="s">
        <v>788</v>
      </c>
      <c r="BQ159" t="s">
        <v>1722</v>
      </c>
      <c r="BR159" t="s">
        <v>1723</v>
      </c>
      <c r="BS159" t="s">
        <v>1724</v>
      </c>
      <c r="BT159">
        <v>7.1254399999999996E-2</v>
      </c>
      <c r="BZ159" t="s">
        <v>787</v>
      </c>
      <c r="CA159">
        <v>637.87599999999998</v>
      </c>
      <c r="CB159" t="s">
        <v>25</v>
      </c>
      <c r="CC159" t="s">
        <v>757</v>
      </c>
      <c r="CD159" t="s">
        <v>27</v>
      </c>
      <c r="CE159">
        <v>0.790663</v>
      </c>
      <c r="CF159" t="s">
        <v>28</v>
      </c>
      <c r="CG159">
        <v>250773</v>
      </c>
      <c r="CH159" t="s">
        <v>29</v>
      </c>
      <c r="CI159">
        <v>9.9691772895000003E-2</v>
      </c>
      <c r="CJ159" t="s">
        <v>30</v>
      </c>
      <c r="CK159">
        <v>25000</v>
      </c>
      <c r="CL159" t="s">
        <v>923</v>
      </c>
      <c r="CM159">
        <v>25000</v>
      </c>
      <c r="CN159" t="s">
        <v>788</v>
      </c>
      <c r="CO159" t="s">
        <v>2305</v>
      </c>
      <c r="CP159" t="s">
        <v>2306</v>
      </c>
      <c r="CQ159" t="s">
        <v>2307</v>
      </c>
      <c r="CR159">
        <v>6.8342700000000006E-2</v>
      </c>
      <c r="CX159" t="s">
        <v>787</v>
      </c>
      <c r="CY159">
        <v>658.14400000000001</v>
      </c>
      <c r="CZ159" t="s">
        <v>25</v>
      </c>
      <c r="DA159" t="s">
        <v>757</v>
      </c>
      <c r="DB159" t="s">
        <v>27</v>
      </c>
      <c r="DC159">
        <v>0.77806699999999995</v>
      </c>
      <c r="DD159" t="s">
        <v>28</v>
      </c>
      <c r="DE159">
        <v>250983</v>
      </c>
      <c r="DF159" t="s">
        <v>29</v>
      </c>
      <c r="DG159">
        <v>0.13945152181500001</v>
      </c>
      <c r="DH159" t="s">
        <v>30</v>
      </c>
      <c r="DI159">
        <v>35000</v>
      </c>
      <c r="DJ159" t="s">
        <v>923</v>
      </c>
      <c r="DK159">
        <v>35000</v>
      </c>
      <c r="DL159" t="s">
        <v>788</v>
      </c>
      <c r="DM159" t="s">
        <v>2898</v>
      </c>
      <c r="DN159" t="s">
        <v>2899</v>
      </c>
      <c r="DO159" t="s">
        <v>2900</v>
      </c>
      <c r="DP159">
        <v>6.89023E-2</v>
      </c>
      <c r="DV159" t="s">
        <v>787</v>
      </c>
      <c r="DW159">
        <v>652.31200000000001</v>
      </c>
      <c r="DX159" t="s">
        <v>25</v>
      </c>
      <c r="DY159" t="s">
        <v>757</v>
      </c>
      <c r="DZ159" t="s">
        <v>27</v>
      </c>
      <c r="EA159">
        <v>0.78220500000000004</v>
      </c>
      <c r="EB159" t="s">
        <v>28</v>
      </c>
      <c r="EC159">
        <v>250555</v>
      </c>
      <c r="ED159" t="s">
        <v>29</v>
      </c>
      <c r="EE159">
        <v>0.17960107219499999</v>
      </c>
      <c r="EF159" t="s">
        <v>30</v>
      </c>
      <c r="EG159">
        <v>45000</v>
      </c>
      <c r="EH159" t="s">
        <v>923</v>
      </c>
      <c r="EI159">
        <v>45000</v>
      </c>
      <c r="EJ159" t="s">
        <v>788</v>
      </c>
      <c r="EK159" t="s">
        <v>3486</v>
      </c>
      <c r="EL159" t="s">
        <v>3487</v>
      </c>
      <c r="EM159" t="s">
        <v>3488</v>
      </c>
      <c r="EN159">
        <v>7.5454099999999996E-2</v>
      </c>
      <c r="ET159" t="s">
        <v>787</v>
      </c>
      <c r="EU159">
        <v>662.755</v>
      </c>
      <c r="EV159" t="s">
        <v>25</v>
      </c>
      <c r="EW159" t="s">
        <v>757</v>
      </c>
      <c r="EX159" t="s">
        <v>27</v>
      </c>
      <c r="EY159">
        <v>0.77437</v>
      </c>
      <c r="EZ159" t="s">
        <v>28</v>
      </c>
      <c r="FA159">
        <v>251623</v>
      </c>
      <c r="FB159" t="s">
        <v>29</v>
      </c>
      <c r="FC159">
        <v>0.21858121819500001</v>
      </c>
      <c r="FD159" t="s">
        <v>30</v>
      </c>
      <c r="FE159">
        <v>55000</v>
      </c>
      <c r="FF159" t="s">
        <v>923</v>
      </c>
      <c r="FG159">
        <v>55000</v>
      </c>
      <c r="FH159" t="s">
        <v>788</v>
      </c>
      <c r="FI159" t="s">
        <v>4068</v>
      </c>
      <c r="FJ159" t="s">
        <v>4069</v>
      </c>
      <c r="FK159" t="s">
        <v>4070</v>
      </c>
      <c r="FL159">
        <v>7.1759000000000003E-2</v>
      </c>
      <c r="FR159" t="s">
        <v>787</v>
      </c>
      <c r="FS159">
        <v>685.38599999999997</v>
      </c>
      <c r="FT159" t="s">
        <v>25</v>
      </c>
      <c r="FU159" t="s">
        <v>757</v>
      </c>
      <c r="FV159" t="s">
        <v>27</v>
      </c>
      <c r="FW159">
        <v>0.74466200000000005</v>
      </c>
      <c r="FX159" t="s">
        <v>28</v>
      </c>
      <c r="FY159">
        <v>263115</v>
      </c>
      <c r="FZ159" t="s">
        <v>29</v>
      </c>
      <c r="GA159">
        <v>3.8006137350000001E-3</v>
      </c>
      <c r="GB159" t="s">
        <v>30</v>
      </c>
      <c r="GC159">
        <v>1000</v>
      </c>
      <c r="GD159" t="s">
        <v>923</v>
      </c>
      <c r="GE159">
        <v>1000</v>
      </c>
      <c r="GF159" t="s">
        <v>788</v>
      </c>
      <c r="GG159" t="s">
        <v>5047</v>
      </c>
      <c r="GH159" t="s">
        <v>5048</v>
      </c>
      <c r="GI159" t="s">
        <v>5049</v>
      </c>
      <c r="GJ159">
        <v>6.08934E-2</v>
      </c>
      <c r="GP159" t="s">
        <v>787</v>
      </c>
      <c r="GQ159">
        <v>649.90800000000002</v>
      </c>
      <c r="GR159" t="s">
        <v>25</v>
      </c>
      <c r="GS159" t="s">
        <v>757</v>
      </c>
      <c r="GT159" t="s">
        <v>27</v>
      </c>
      <c r="GU159">
        <v>0.78311900000000001</v>
      </c>
      <c r="GV159" t="s">
        <v>28</v>
      </c>
      <c r="GW159">
        <v>250895</v>
      </c>
      <c r="GX159" t="s">
        <v>29</v>
      </c>
      <c r="GY159">
        <v>3.9857248785E-2</v>
      </c>
      <c r="GZ159" t="s">
        <v>30</v>
      </c>
      <c r="HA159">
        <v>10000</v>
      </c>
      <c r="HB159" t="s">
        <v>923</v>
      </c>
      <c r="HC159">
        <v>10000</v>
      </c>
      <c r="HD159" t="s">
        <v>788</v>
      </c>
      <c r="HE159" t="s">
        <v>5452</v>
      </c>
      <c r="HF159" t="s">
        <v>5453</v>
      </c>
      <c r="HG159" t="s">
        <v>5454</v>
      </c>
      <c r="HH159">
        <v>7.9798300000000003E-2</v>
      </c>
      <c r="HN159" t="s">
        <v>787</v>
      </c>
      <c r="HO159">
        <v>658.99</v>
      </c>
      <c r="HP159" t="s">
        <v>25</v>
      </c>
      <c r="HQ159" t="s">
        <v>757</v>
      </c>
      <c r="HR159" t="s">
        <v>27</v>
      </c>
      <c r="HS159">
        <v>0.77894600000000003</v>
      </c>
      <c r="HT159" t="s">
        <v>28</v>
      </c>
      <c r="HU159">
        <v>250096</v>
      </c>
      <c r="HV159" t="s">
        <v>29</v>
      </c>
      <c r="HW159">
        <v>0.25990017295500001</v>
      </c>
      <c r="HX159" t="s">
        <v>30</v>
      </c>
      <c r="HY159">
        <v>65000</v>
      </c>
      <c r="HZ159" t="s">
        <v>923</v>
      </c>
      <c r="IA159">
        <v>65000</v>
      </c>
      <c r="IB159" t="s">
        <v>788</v>
      </c>
      <c r="IC159" t="s">
        <v>6036</v>
      </c>
      <c r="ID159" t="s">
        <v>6037</v>
      </c>
      <c r="IE159" t="s">
        <v>6038</v>
      </c>
      <c r="IF159">
        <v>7.5082800000000005E-2</v>
      </c>
    </row>
    <row r="160" spans="6:240">
      <c r="F160" t="s">
        <v>787</v>
      </c>
      <c r="G160">
        <v>348.81599999999997</v>
      </c>
      <c r="H160" t="s">
        <v>25</v>
      </c>
      <c r="I160" t="s">
        <v>36</v>
      </c>
      <c r="J160" t="s">
        <v>27</v>
      </c>
      <c r="K160">
        <v>0.763104</v>
      </c>
      <c r="L160" t="s">
        <v>28</v>
      </c>
      <c r="M160">
        <v>492306</v>
      </c>
      <c r="N160" t="s">
        <v>29</v>
      </c>
      <c r="O160">
        <v>6.0937680000000003E-3</v>
      </c>
      <c r="P160" t="s">
        <v>30</v>
      </c>
      <c r="Q160">
        <v>3000</v>
      </c>
      <c r="R160" t="s">
        <v>923</v>
      </c>
      <c r="S160">
        <v>3000</v>
      </c>
      <c r="T160" t="s">
        <v>783</v>
      </c>
      <c r="U160" t="s">
        <v>4659</v>
      </c>
      <c r="V160" t="s">
        <v>4660</v>
      </c>
      <c r="W160" t="s">
        <v>4661</v>
      </c>
      <c r="X160">
        <v>7.3852299999999996E-2</v>
      </c>
      <c r="AD160" t="s">
        <v>787</v>
      </c>
      <c r="AE160">
        <v>337.548</v>
      </c>
      <c r="AF160" t="s">
        <v>25</v>
      </c>
      <c r="AG160" t="s">
        <v>36</v>
      </c>
      <c r="AH160" t="s">
        <v>27</v>
      </c>
      <c r="AI160">
        <v>0.77697700000000003</v>
      </c>
      <c r="AJ160" t="s">
        <v>28</v>
      </c>
      <c r="AK160">
        <v>490737</v>
      </c>
      <c r="AL160" t="s">
        <v>29</v>
      </c>
      <c r="AM160">
        <v>1.0188762287999999E-2</v>
      </c>
      <c r="AN160" t="s">
        <v>30</v>
      </c>
      <c r="AO160">
        <v>5000</v>
      </c>
      <c r="AP160" t="s">
        <v>923</v>
      </c>
      <c r="AQ160">
        <v>5000</v>
      </c>
      <c r="AR160" t="s">
        <v>783</v>
      </c>
      <c r="AS160" t="s">
        <v>1131</v>
      </c>
      <c r="AT160" t="s">
        <v>1132</v>
      </c>
      <c r="AU160" t="s">
        <v>1133</v>
      </c>
      <c r="AV160">
        <v>7.7260599999999999E-2</v>
      </c>
      <c r="BB160" t="s">
        <v>787</v>
      </c>
      <c r="BC160">
        <v>341.88400000000001</v>
      </c>
      <c r="BD160" t="s">
        <v>25</v>
      </c>
      <c r="BE160" t="s">
        <v>36</v>
      </c>
      <c r="BF160" t="s">
        <v>27</v>
      </c>
      <c r="BG160">
        <v>0.767092</v>
      </c>
      <c r="BH160" t="s">
        <v>28</v>
      </c>
      <c r="BI160">
        <v>497080</v>
      </c>
      <c r="BJ160" t="s">
        <v>29</v>
      </c>
      <c r="BK160">
        <v>3.0176232407999999E-2</v>
      </c>
      <c r="BL160" t="s">
        <v>30</v>
      </c>
      <c r="BM160">
        <v>15000</v>
      </c>
      <c r="BN160" t="s">
        <v>923</v>
      </c>
      <c r="BO160">
        <v>15000</v>
      </c>
      <c r="BP160" t="s">
        <v>783</v>
      </c>
      <c r="BQ160" t="s">
        <v>1725</v>
      </c>
      <c r="BR160" t="s">
        <v>1726</v>
      </c>
      <c r="BS160" t="s">
        <v>1727</v>
      </c>
      <c r="BT160">
        <v>8.4714399999999995E-2</v>
      </c>
      <c r="BZ160" t="s">
        <v>787</v>
      </c>
      <c r="CA160">
        <v>339.05599999999998</v>
      </c>
      <c r="CB160" t="s">
        <v>25</v>
      </c>
      <c r="CC160" t="s">
        <v>36</v>
      </c>
      <c r="CD160" t="s">
        <v>27</v>
      </c>
      <c r="CE160">
        <v>0.77003600000000005</v>
      </c>
      <c r="CF160" t="s">
        <v>28</v>
      </c>
      <c r="CG160">
        <v>497402</v>
      </c>
      <c r="CH160" t="s">
        <v>29</v>
      </c>
      <c r="CI160">
        <v>5.0261206391999998E-2</v>
      </c>
      <c r="CJ160" t="s">
        <v>30</v>
      </c>
      <c r="CK160">
        <v>25000</v>
      </c>
      <c r="CL160" t="s">
        <v>923</v>
      </c>
      <c r="CM160">
        <v>25000</v>
      </c>
      <c r="CN160" t="s">
        <v>783</v>
      </c>
      <c r="CO160" t="s">
        <v>2308</v>
      </c>
      <c r="CP160" t="s">
        <v>2309</v>
      </c>
      <c r="CQ160" t="s">
        <v>2310</v>
      </c>
      <c r="CR160">
        <v>7.2576399999999999E-2</v>
      </c>
      <c r="CX160" t="s">
        <v>787</v>
      </c>
      <c r="CY160">
        <v>335.92200000000003</v>
      </c>
      <c r="CZ160" t="s">
        <v>25</v>
      </c>
      <c r="DA160" t="s">
        <v>36</v>
      </c>
      <c r="DB160" t="s">
        <v>27</v>
      </c>
      <c r="DC160">
        <v>0.772976</v>
      </c>
      <c r="DD160" t="s">
        <v>28</v>
      </c>
      <c r="DE160">
        <v>498230</v>
      </c>
      <c r="DF160" t="s">
        <v>29</v>
      </c>
      <c r="DG160">
        <v>7.0248678512000007E-2</v>
      </c>
      <c r="DH160" t="s">
        <v>30</v>
      </c>
      <c r="DI160">
        <v>35000</v>
      </c>
      <c r="DJ160" t="s">
        <v>923</v>
      </c>
      <c r="DK160">
        <v>35000</v>
      </c>
      <c r="DL160" t="s">
        <v>783</v>
      </c>
      <c r="DM160" t="s">
        <v>1972</v>
      </c>
      <c r="DN160" t="s">
        <v>2901</v>
      </c>
      <c r="DO160" t="s">
        <v>2902</v>
      </c>
      <c r="DP160">
        <v>7.3989100000000002E-2</v>
      </c>
      <c r="DV160" t="s">
        <v>787</v>
      </c>
      <c r="DW160">
        <v>335.37700000000001</v>
      </c>
      <c r="DX160" t="s">
        <v>25</v>
      </c>
      <c r="DY160" t="s">
        <v>36</v>
      </c>
      <c r="DZ160" t="s">
        <v>27</v>
      </c>
      <c r="EA160">
        <v>0.77282799999999996</v>
      </c>
      <c r="EB160" t="s">
        <v>28</v>
      </c>
      <c r="EC160">
        <v>499231</v>
      </c>
      <c r="ED160" t="s">
        <v>29</v>
      </c>
      <c r="EE160">
        <v>9.0138650767999998E-2</v>
      </c>
      <c r="EF160" t="s">
        <v>30</v>
      </c>
      <c r="EG160">
        <v>45000</v>
      </c>
      <c r="EH160" t="s">
        <v>923</v>
      </c>
      <c r="EI160">
        <v>45000</v>
      </c>
      <c r="EJ160" t="s">
        <v>783</v>
      </c>
      <c r="EK160" t="s">
        <v>3489</v>
      </c>
      <c r="EL160" t="s">
        <v>3490</v>
      </c>
      <c r="EM160" t="s">
        <v>3491</v>
      </c>
      <c r="EN160">
        <v>7.3402599999999998E-2</v>
      </c>
      <c r="ET160" t="s">
        <v>787</v>
      </c>
      <c r="EU160">
        <v>333.95800000000003</v>
      </c>
      <c r="EV160" t="s">
        <v>25</v>
      </c>
      <c r="EW160" t="s">
        <v>36</v>
      </c>
      <c r="EX160" t="s">
        <v>27</v>
      </c>
      <c r="EY160">
        <v>0.77397300000000002</v>
      </c>
      <c r="EZ160" t="s">
        <v>28</v>
      </c>
      <c r="FA160">
        <v>499870</v>
      </c>
      <c r="FB160" t="s">
        <v>29</v>
      </c>
      <c r="FC160">
        <v>0.110028623024</v>
      </c>
      <c r="FD160" t="s">
        <v>30</v>
      </c>
      <c r="FE160">
        <v>55000</v>
      </c>
      <c r="FF160" t="s">
        <v>923</v>
      </c>
      <c r="FG160">
        <v>55000</v>
      </c>
      <c r="FH160" t="s">
        <v>783</v>
      </c>
      <c r="FI160" t="s">
        <v>4071</v>
      </c>
      <c r="FJ160" t="s">
        <v>4072</v>
      </c>
      <c r="FK160" t="s">
        <v>4073</v>
      </c>
      <c r="FL160">
        <v>7.2672799999999996E-2</v>
      </c>
      <c r="FR160" t="s">
        <v>787</v>
      </c>
      <c r="FS160">
        <v>321.74700000000001</v>
      </c>
      <c r="FT160" t="s">
        <v>25</v>
      </c>
      <c r="FU160" t="s">
        <v>36</v>
      </c>
      <c r="FV160" t="s">
        <v>27</v>
      </c>
      <c r="FW160">
        <v>0.78817800000000005</v>
      </c>
      <c r="FX160" t="s">
        <v>28</v>
      </c>
      <c r="FY160">
        <v>500308</v>
      </c>
      <c r="FZ160" t="s">
        <v>29</v>
      </c>
      <c r="GA160">
        <v>1.9987707120000002E-3</v>
      </c>
      <c r="GB160" t="s">
        <v>30</v>
      </c>
      <c r="GC160">
        <v>1000</v>
      </c>
      <c r="GD160" t="s">
        <v>923</v>
      </c>
      <c r="GE160">
        <v>1000</v>
      </c>
      <c r="GF160" t="s">
        <v>783</v>
      </c>
      <c r="GG160" t="s">
        <v>5050</v>
      </c>
      <c r="GH160" t="s">
        <v>5051</v>
      </c>
      <c r="GI160" t="s">
        <v>5052</v>
      </c>
      <c r="GJ160">
        <v>0.10467899999999999</v>
      </c>
      <c r="GP160" t="s">
        <v>787</v>
      </c>
      <c r="GQ160">
        <v>341.84500000000003</v>
      </c>
      <c r="GR160" t="s">
        <v>25</v>
      </c>
      <c r="GS160" t="s">
        <v>36</v>
      </c>
      <c r="GT160" t="s">
        <v>27</v>
      </c>
      <c r="GU160">
        <v>0.76930100000000001</v>
      </c>
      <c r="GV160" t="s">
        <v>28</v>
      </c>
      <c r="GW160">
        <v>494285</v>
      </c>
      <c r="GX160" t="s">
        <v>29</v>
      </c>
      <c r="GY160">
        <v>2.023124628E-2</v>
      </c>
      <c r="GZ160" t="s">
        <v>30</v>
      </c>
      <c r="HA160">
        <v>10000</v>
      </c>
      <c r="HB160" t="s">
        <v>923</v>
      </c>
      <c r="HC160">
        <v>10000</v>
      </c>
      <c r="HD160" t="s">
        <v>783</v>
      </c>
      <c r="HE160" t="s">
        <v>5455</v>
      </c>
      <c r="HF160" t="s">
        <v>5456</v>
      </c>
      <c r="HG160" t="s">
        <v>5457</v>
      </c>
      <c r="HH160">
        <v>8.1938399999999995E-2</v>
      </c>
      <c r="HN160" t="s">
        <v>787</v>
      </c>
      <c r="HO160">
        <v>334.197</v>
      </c>
      <c r="HP160" t="s">
        <v>25</v>
      </c>
      <c r="HQ160" t="s">
        <v>36</v>
      </c>
      <c r="HR160" t="s">
        <v>27</v>
      </c>
      <c r="HS160">
        <v>0.77335299999999996</v>
      </c>
      <c r="HT160" t="s">
        <v>28</v>
      </c>
      <c r="HU160">
        <v>500313</v>
      </c>
      <c r="HV160" t="s">
        <v>29</v>
      </c>
      <c r="HW160">
        <v>0.12991859527999999</v>
      </c>
      <c r="HX160" t="s">
        <v>30</v>
      </c>
      <c r="HY160">
        <v>65000</v>
      </c>
      <c r="HZ160" t="s">
        <v>923</v>
      </c>
      <c r="IA160">
        <v>65000</v>
      </c>
      <c r="IB160" t="s">
        <v>783</v>
      </c>
      <c r="IC160" t="s">
        <v>6039</v>
      </c>
      <c r="ID160" t="s">
        <v>6040</v>
      </c>
      <c r="IE160" t="s">
        <v>6041</v>
      </c>
      <c r="IF160">
        <v>7.2170700000000004E-2</v>
      </c>
    </row>
    <row r="161" spans="6:240">
      <c r="F161" t="s">
        <v>777</v>
      </c>
      <c r="G161">
        <v>712.93499999999995</v>
      </c>
      <c r="H161" t="s">
        <v>25</v>
      </c>
      <c r="I161" t="s">
        <v>757</v>
      </c>
      <c r="J161" t="s">
        <v>27</v>
      </c>
      <c r="K161">
        <v>0.74250499999999997</v>
      </c>
      <c r="L161" t="s">
        <v>28</v>
      </c>
      <c r="M161">
        <v>254420</v>
      </c>
      <c r="N161" t="s">
        <v>29</v>
      </c>
      <c r="O161">
        <v>1.1791543664999999E-2</v>
      </c>
      <c r="P161" t="s">
        <v>30</v>
      </c>
      <c r="Q161">
        <v>3000</v>
      </c>
      <c r="R161" t="s">
        <v>923</v>
      </c>
      <c r="S161">
        <v>3000</v>
      </c>
      <c r="T161" t="s">
        <v>778</v>
      </c>
      <c r="U161" t="s">
        <v>4662</v>
      </c>
      <c r="V161" t="s">
        <v>4663</v>
      </c>
      <c r="W161" t="s">
        <v>4664</v>
      </c>
      <c r="X161">
        <v>7.7166700000000005E-2</v>
      </c>
      <c r="AD161" t="s">
        <v>777</v>
      </c>
      <c r="AE161">
        <v>683.44899999999996</v>
      </c>
      <c r="AF161" t="s">
        <v>25</v>
      </c>
      <c r="AG161" t="s">
        <v>757</v>
      </c>
      <c r="AH161" t="s">
        <v>27</v>
      </c>
      <c r="AI161">
        <v>0.76831499999999997</v>
      </c>
      <c r="AJ161" t="s">
        <v>28</v>
      </c>
      <c r="AK161">
        <v>247865</v>
      </c>
      <c r="AL161" t="s">
        <v>29</v>
      </c>
      <c r="AM161">
        <v>2.0172275055000001E-2</v>
      </c>
      <c r="AN161" t="s">
        <v>30</v>
      </c>
      <c r="AO161">
        <v>5000</v>
      </c>
      <c r="AP161" t="s">
        <v>923</v>
      </c>
      <c r="AQ161">
        <v>5000</v>
      </c>
      <c r="AR161" t="s">
        <v>778</v>
      </c>
      <c r="AS161" t="s">
        <v>1134</v>
      </c>
      <c r="AT161" t="s">
        <v>1135</v>
      </c>
      <c r="AU161" t="s">
        <v>1136</v>
      </c>
      <c r="AV161">
        <v>8.38589E-2</v>
      </c>
      <c r="BB161" t="s">
        <v>777</v>
      </c>
      <c r="BC161">
        <v>654.23099999999999</v>
      </c>
      <c r="BD161" t="s">
        <v>25</v>
      </c>
      <c r="BE161" t="s">
        <v>757</v>
      </c>
      <c r="BF161" t="s">
        <v>27</v>
      </c>
      <c r="BG161">
        <v>0.77766000000000002</v>
      </c>
      <c r="BH161" t="s">
        <v>28</v>
      </c>
      <c r="BI161">
        <v>252749</v>
      </c>
      <c r="BJ161" t="s">
        <v>29</v>
      </c>
      <c r="BK161">
        <v>5.9347321784999997E-2</v>
      </c>
      <c r="BL161" t="s">
        <v>30</v>
      </c>
      <c r="BM161">
        <v>15000</v>
      </c>
      <c r="BN161" t="s">
        <v>923</v>
      </c>
      <c r="BO161">
        <v>15000</v>
      </c>
      <c r="BP161" t="s">
        <v>778</v>
      </c>
      <c r="BQ161" t="s">
        <v>1728</v>
      </c>
      <c r="BR161" t="s">
        <v>1729</v>
      </c>
      <c r="BS161" t="s">
        <v>1730</v>
      </c>
      <c r="BT161">
        <v>7.0620600000000006E-2</v>
      </c>
      <c r="BZ161" t="s">
        <v>777</v>
      </c>
      <c r="CA161">
        <v>667.54200000000003</v>
      </c>
      <c r="CB161" t="s">
        <v>25</v>
      </c>
      <c r="CC161" t="s">
        <v>757</v>
      </c>
      <c r="CD161" t="s">
        <v>27</v>
      </c>
      <c r="CE161">
        <v>0.772895</v>
      </c>
      <c r="CF161" t="s">
        <v>28</v>
      </c>
      <c r="CG161">
        <v>250773</v>
      </c>
      <c r="CH161" t="s">
        <v>29</v>
      </c>
      <c r="CI161">
        <v>9.9691772895000003E-2</v>
      </c>
      <c r="CJ161" t="s">
        <v>30</v>
      </c>
      <c r="CK161">
        <v>25000</v>
      </c>
      <c r="CL161" t="s">
        <v>923</v>
      </c>
      <c r="CM161">
        <v>25000</v>
      </c>
      <c r="CN161" t="s">
        <v>778</v>
      </c>
      <c r="CO161" t="s">
        <v>2311</v>
      </c>
      <c r="CP161" t="s">
        <v>2312</v>
      </c>
      <c r="CQ161" t="s">
        <v>2313</v>
      </c>
      <c r="CR161">
        <v>7.2688199999999994E-2</v>
      </c>
      <c r="CX161" t="s">
        <v>777</v>
      </c>
      <c r="CY161">
        <v>657.13099999999997</v>
      </c>
      <c r="CZ161" t="s">
        <v>25</v>
      </c>
      <c r="DA161" t="s">
        <v>757</v>
      </c>
      <c r="DB161" t="s">
        <v>27</v>
      </c>
      <c r="DC161">
        <v>0.77975399999999995</v>
      </c>
      <c r="DD161" t="s">
        <v>28</v>
      </c>
      <c r="DE161">
        <v>250284</v>
      </c>
      <c r="DF161" t="s">
        <v>29</v>
      </c>
      <c r="DG161">
        <v>0.13984132327500001</v>
      </c>
      <c r="DH161" t="s">
        <v>30</v>
      </c>
      <c r="DI161">
        <v>35000</v>
      </c>
      <c r="DJ161" t="s">
        <v>923</v>
      </c>
      <c r="DK161">
        <v>35000</v>
      </c>
      <c r="DL161" t="s">
        <v>778</v>
      </c>
      <c r="DM161" t="s">
        <v>2903</v>
      </c>
      <c r="DN161" t="s">
        <v>2904</v>
      </c>
      <c r="DO161" t="s">
        <v>2905</v>
      </c>
      <c r="DP161">
        <v>7.4133900000000003E-2</v>
      </c>
      <c r="DV161" t="s">
        <v>777</v>
      </c>
      <c r="DW161">
        <v>657.54600000000005</v>
      </c>
      <c r="DX161" t="s">
        <v>25</v>
      </c>
      <c r="DY161" t="s">
        <v>757</v>
      </c>
      <c r="DZ161" t="s">
        <v>27</v>
      </c>
      <c r="EA161">
        <v>0.780775</v>
      </c>
      <c r="EB161" t="s">
        <v>28</v>
      </c>
      <c r="EC161">
        <v>249472</v>
      </c>
      <c r="ED161" t="s">
        <v>29</v>
      </c>
      <c r="EE161">
        <v>0.180380675115</v>
      </c>
      <c r="EF161" t="s">
        <v>30</v>
      </c>
      <c r="EG161">
        <v>45000</v>
      </c>
      <c r="EH161" t="s">
        <v>923</v>
      </c>
      <c r="EI161">
        <v>45000</v>
      </c>
      <c r="EJ161" t="s">
        <v>778</v>
      </c>
      <c r="EK161" t="s">
        <v>3492</v>
      </c>
      <c r="EL161" t="s">
        <v>3493</v>
      </c>
      <c r="EM161" t="s">
        <v>3494</v>
      </c>
      <c r="EN161">
        <v>7.6424500000000006E-2</v>
      </c>
      <c r="ET161" t="s">
        <v>777</v>
      </c>
      <c r="EU161">
        <v>661.91800000000001</v>
      </c>
      <c r="EV161" t="s">
        <v>25</v>
      </c>
      <c r="EW161" t="s">
        <v>757</v>
      </c>
      <c r="EX161" t="s">
        <v>27</v>
      </c>
      <c r="EY161">
        <v>0.77727400000000002</v>
      </c>
      <c r="EZ161" t="s">
        <v>28</v>
      </c>
      <c r="FA161">
        <v>250062</v>
      </c>
      <c r="FB161" t="s">
        <v>29</v>
      </c>
      <c r="FC161">
        <v>0.219945523305</v>
      </c>
      <c r="FD161" t="s">
        <v>30</v>
      </c>
      <c r="FE161">
        <v>55000</v>
      </c>
      <c r="FF161" t="s">
        <v>923</v>
      </c>
      <c r="FG161">
        <v>55000</v>
      </c>
      <c r="FH161" t="s">
        <v>778</v>
      </c>
      <c r="FI161" t="s">
        <v>4074</v>
      </c>
      <c r="FJ161" t="s">
        <v>4075</v>
      </c>
      <c r="FK161" t="s">
        <v>4076</v>
      </c>
      <c r="FL161">
        <v>8.1171999999999994E-2</v>
      </c>
      <c r="FR161" t="s">
        <v>777</v>
      </c>
      <c r="FS161">
        <v>707.61599999999999</v>
      </c>
      <c r="FT161" t="s">
        <v>25</v>
      </c>
      <c r="FU161" t="s">
        <v>757</v>
      </c>
      <c r="FV161" t="s">
        <v>27</v>
      </c>
      <c r="FW161">
        <v>0.75142799999999998</v>
      </c>
      <c r="FX161" t="s">
        <v>28</v>
      </c>
      <c r="FY161">
        <v>250281</v>
      </c>
      <c r="FZ161" t="s">
        <v>29</v>
      </c>
      <c r="GA161">
        <v>3.9955144649999998E-3</v>
      </c>
      <c r="GB161" t="s">
        <v>30</v>
      </c>
      <c r="GC161">
        <v>1000</v>
      </c>
      <c r="GD161" t="s">
        <v>923</v>
      </c>
      <c r="GE161">
        <v>1000</v>
      </c>
      <c r="GF161" t="s">
        <v>778</v>
      </c>
      <c r="GG161" t="s">
        <v>5053</v>
      </c>
      <c r="GH161" t="s">
        <v>5054</v>
      </c>
      <c r="GI161" t="s">
        <v>5055</v>
      </c>
      <c r="GJ161">
        <v>5.4397099999999997E-2</v>
      </c>
      <c r="GP161" t="s">
        <v>777</v>
      </c>
      <c r="GQ161">
        <v>650.70500000000004</v>
      </c>
      <c r="GR161" t="s">
        <v>25</v>
      </c>
      <c r="GS161" t="s">
        <v>757</v>
      </c>
      <c r="GT161" t="s">
        <v>27</v>
      </c>
      <c r="GU161">
        <v>0.78072299999999994</v>
      </c>
      <c r="GV161" t="s">
        <v>28</v>
      </c>
      <c r="GW161">
        <v>252128</v>
      </c>
      <c r="GX161" t="s">
        <v>29</v>
      </c>
      <c r="GY161">
        <v>3.9662348054999998E-2</v>
      </c>
      <c r="GZ161" t="s">
        <v>30</v>
      </c>
      <c r="HA161">
        <v>10000</v>
      </c>
      <c r="HB161" t="s">
        <v>923</v>
      </c>
      <c r="HC161">
        <v>10000</v>
      </c>
      <c r="HD161" t="s">
        <v>778</v>
      </c>
      <c r="HE161" t="s">
        <v>5458</v>
      </c>
      <c r="HF161" t="s">
        <v>5459</v>
      </c>
      <c r="HG161" t="s">
        <v>5460</v>
      </c>
      <c r="HH161">
        <v>8.0998399999999998E-2</v>
      </c>
      <c r="HN161" t="s">
        <v>777</v>
      </c>
      <c r="HO161">
        <v>663.39099999999996</v>
      </c>
      <c r="HP161" t="s">
        <v>25</v>
      </c>
      <c r="HQ161" t="s">
        <v>757</v>
      </c>
      <c r="HR161" t="s">
        <v>27</v>
      </c>
      <c r="HS161">
        <v>0.77606600000000003</v>
      </c>
      <c r="HT161" t="s">
        <v>28</v>
      </c>
      <c r="HU161">
        <v>250284</v>
      </c>
      <c r="HV161" t="s">
        <v>29</v>
      </c>
      <c r="HW161">
        <v>0.25970527222500001</v>
      </c>
      <c r="HX161" t="s">
        <v>30</v>
      </c>
      <c r="HY161">
        <v>65000</v>
      </c>
      <c r="HZ161" t="s">
        <v>923</v>
      </c>
      <c r="IA161">
        <v>65000</v>
      </c>
      <c r="IB161" t="s">
        <v>778</v>
      </c>
      <c r="IC161" t="s">
        <v>6042</v>
      </c>
      <c r="ID161" t="s">
        <v>6043</v>
      </c>
      <c r="IE161" t="s">
        <v>6044</v>
      </c>
      <c r="IF161">
        <v>8.00868E-2</v>
      </c>
    </row>
    <row r="162" spans="6:240">
      <c r="F162" t="s">
        <v>782</v>
      </c>
      <c r="G162">
        <v>338.43799999999999</v>
      </c>
      <c r="H162" t="s">
        <v>25</v>
      </c>
      <c r="I162" t="s">
        <v>36</v>
      </c>
      <c r="J162" t="s">
        <v>27</v>
      </c>
      <c r="K162">
        <v>0.76849299999999998</v>
      </c>
      <c r="L162" t="s">
        <v>28</v>
      </c>
      <c r="M162">
        <v>500311</v>
      </c>
      <c r="N162" t="s">
        <v>29</v>
      </c>
      <c r="O162">
        <v>5.9962671359999999E-3</v>
      </c>
      <c r="P162" t="s">
        <v>30</v>
      </c>
      <c r="Q162">
        <v>3000</v>
      </c>
      <c r="R162" t="s">
        <v>923</v>
      </c>
      <c r="S162">
        <v>3000</v>
      </c>
      <c r="T162" t="s">
        <v>783</v>
      </c>
      <c r="U162" t="s">
        <v>4665</v>
      </c>
      <c r="V162" t="s">
        <v>4666</v>
      </c>
      <c r="W162" t="s">
        <v>4667</v>
      </c>
      <c r="X162">
        <v>8.3965700000000004E-2</v>
      </c>
      <c r="AD162" t="s">
        <v>782</v>
      </c>
      <c r="AE162">
        <v>340.90699999999998</v>
      </c>
      <c r="AF162" t="s">
        <v>25</v>
      </c>
      <c r="AG162" t="s">
        <v>36</v>
      </c>
      <c r="AH162" t="s">
        <v>27</v>
      </c>
      <c r="AI162">
        <v>0.76943099999999998</v>
      </c>
      <c r="AJ162" t="s">
        <v>28</v>
      </c>
      <c r="AK162">
        <v>495478</v>
      </c>
      <c r="AL162" t="s">
        <v>29</v>
      </c>
      <c r="AM162">
        <v>1.0091261424000001E-2</v>
      </c>
      <c r="AN162" t="s">
        <v>30</v>
      </c>
      <c r="AO162">
        <v>5000</v>
      </c>
      <c r="AP162" t="s">
        <v>923</v>
      </c>
      <c r="AQ162">
        <v>5000</v>
      </c>
      <c r="AR162" t="s">
        <v>783</v>
      </c>
      <c r="AS162" t="s">
        <v>1137</v>
      </c>
      <c r="AT162" t="s">
        <v>1138</v>
      </c>
      <c r="AU162" t="s">
        <v>1139</v>
      </c>
      <c r="AV162">
        <v>7.2777999999999995E-2</v>
      </c>
      <c r="BB162" t="s">
        <v>782</v>
      </c>
      <c r="BC162">
        <v>337.87799999999999</v>
      </c>
      <c r="BD162" t="s">
        <v>25</v>
      </c>
      <c r="BE162" t="s">
        <v>36</v>
      </c>
      <c r="BF162" t="s">
        <v>27</v>
      </c>
      <c r="BG162">
        <v>0.77037900000000004</v>
      </c>
      <c r="BH162" t="s">
        <v>28</v>
      </c>
      <c r="BI162">
        <v>498691</v>
      </c>
      <c r="BJ162" t="s">
        <v>29</v>
      </c>
      <c r="BK162">
        <v>3.0078753544000001E-2</v>
      </c>
      <c r="BL162" t="s">
        <v>30</v>
      </c>
      <c r="BM162">
        <v>15000</v>
      </c>
      <c r="BN162" t="s">
        <v>923</v>
      </c>
      <c r="BO162">
        <v>15000</v>
      </c>
      <c r="BP162" t="s">
        <v>783</v>
      </c>
      <c r="BQ162" t="s">
        <v>1731</v>
      </c>
      <c r="BR162" t="s">
        <v>1732</v>
      </c>
      <c r="BS162" t="s">
        <v>1733</v>
      </c>
      <c r="BT162">
        <v>6.85833E-2</v>
      </c>
      <c r="BZ162" t="s">
        <v>782</v>
      </c>
      <c r="CA162">
        <v>335.56599999999997</v>
      </c>
      <c r="CB162" t="s">
        <v>25</v>
      </c>
      <c r="CC162" t="s">
        <v>36</v>
      </c>
      <c r="CD162" t="s">
        <v>27</v>
      </c>
      <c r="CE162">
        <v>0.77177399999999996</v>
      </c>
      <c r="CF162" t="s">
        <v>28</v>
      </c>
      <c r="CG162">
        <v>500313</v>
      </c>
      <c r="CH162" t="s">
        <v>29</v>
      </c>
      <c r="CI162">
        <v>4.9968705799999999E-2</v>
      </c>
      <c r="CJ162" t="s">
        <v>30</v>
      </c>
      <c r="CK162">
        <v>25000</v>
      </c>
      <c r="CL162" t="s">
        <v>923</v>
      </c>
      <c r="CM162">
        <v>25000</v>
      </c>
      <c r="CN162" t="s">
        <v>783</v>
      </c>
      <c r="CO162" t="s">
        <v>2314</v>
      </c>
      <c r="CP162" t="s">
        <v>2315</v>
      </c>
      <c r="CQ162" t="s">
        <v>2316</v>
      </c>
      <c r="CR162">
        <v>7.3835899999999996E-2</v>
      </c>
      <c r="CX162" t="s">
        <v>782</v>
      </c>
      <c r="CY162">
        <v>331.77</v>
      </c>
      <c r="CZ162" t="s">
        <v>25</v>
      </c>
      <c r="DA162" t="s">
        <v>36</v>
      </c>
      <c r="DB162" t="s">
        <v>27</v>
      </c>
      <c r="DC162">
        <v>0.77617700000000001</v>
      </c>
      <c r="DD162" t="s">
        <v>28</v>
      </c>
      <c r="DE162">
        <v>500313</v>
      </c>
      <c r="DF162" t="s">
        <v>29</v>
      </c>
      <c r="DG162">
        <v>6.9956177920000001E-2</v>
      </c>
      <c r="DH162" t="s">
        <v>30</v>
      </c>
      <c r="DI162">
        <v>35000</v>
      </c>
      <c r="DJ162" t="s">
        <v>923</v>
      </c>
      <c r="DK162">
        <v>35000</v>
      </c>
      <c r="DL162" t="s">
        <v>783</v>
      </c>
      <c r="DM162" t="s">
        <v>2906</v>
      </c>
      <c r="DN162" t="s">
        <v>2907</v>
      </c>
      <c r="DO162" t="s">
        <v>2908</v>
      </c>
      <c r="DP162">
        <v>7.1765599999999999E-2</v>
      </c>
      <c r="DV162" t="s">
        <v>782</v>
      </c>
      <c r="DW162">
        <v>334.447</v>
      </c>
      <c r="DX162" t="s">
        <v>25</v>
      </c>
      <c r="DY162" t="s">
        <v>36</v>
      </c>
      <c r="DZ162" t="s">
        <v>27</v>
      </c>
      <c r="EA162">
        <v>0.77390099999999995</v>
      </c>
      <c r="EB162" t="s">
        <v>28</v>
      </c>
      <c r="EC162">
        <v>499231</v>
      </c>
      <c r="ED162" t="s">
        <v>29</v>
      </c>
      <c r="EE162">
        <v>9.0138649767999998E-2</v>
      </c>
      <c r="EF162" t="s">
        <v>30</v>
      </c>
      <c r="EG162">
        <v>45000</v>
      </c>
      <c r="EH162" t="s">
        <v>923</v>
      </c>
      <c r="EI162">
        <v>45000</v>
      </c>
      <c r="EJ162" t="s">
        <v>783</v>
      </c>
      <c r="EK162" t="s">
        <v>3495</v>
      </c>
      <c r="EL162" t="s">
        <v>3496</v>
      </c>
      <c r="EM162" t="s">
        <v>3497</v>
      </c>
      <c r="EN162">
        <v>6.8053199999999994E-2</v>
      </c>
      <c r="ET162" t="s">
        <v>782</v>
      </c>
      <c r="EU162">
        <v>335.71</v>
      </c>
      <c r="EV162" t="s">
        <v>25</v>
      </c>
      <c r="EW162" t="s">
        <v>36</v>
      </c>
      <c r="EX162" t="s">
        <v>27</v>
      </c>
      <c r="EY162">
        <v>0.77160799999999996</v>
      </c>
      <c r="EZ162" t="s">
        <v>28</v>
      </c>
      <c r="FA162">
        <v>500313</v>
      </c>
      <c r="FB162" t="s">
        <v>29</v>
      </c>
      <c r="FC162">
        <v>0.10993112216000001</v>
      </c>
      <c r="FD162" t="s">
        <v>30</v>
      </c>
      <c r="FE162">
        <v>55000</v>
      </c>
      <c r="FF162" t="s">
        <v>923</v>
      </c>
      <c r="FG162">
        <v>55000</v>
      </c>
      <c r="FH162" t="s">
        <v>783</v>
      </c>
      <c r="FI162" t="s">
        <v>4077</v>
      </c>
      <c r="FJ162" t="s">
        <v>4078</v>
      </c>
      <c r="FK162" t="s">
        <v>4079</v>
      </c>
      <c r="FL162">
        <v>6.8385000000000001E-2</v>
      </c>
      <c r="FR162" t="s">
        <v>782</v>
      </c>
      <c r="FS162">
        <v>324.10199999999998</v>
      </c>
      <c r="FT162" t="s">
        <v>25</v>
      </c>
      <c r="FU162" t="s">
        <v>36</v>
      </c>
      <c r="FV162" t="s">
        <v>27</v>
      </c>
      <c r="FW162">
        <v>0.78530800000000001</v>
      </c>
      <c r="FX162" t="s">
        <v>28</v>
      </c>
      <c r="FY162">
        <v>500309</v>
      </c>
      <c r="FZ162" t="s">
        <v>29</v>
      </c>
      <c r="GA162">
        <v>1.9987667120000001E-3</v>
      </c>
      <c r="GB162" t="s">
        <v>30</v>
      </c>
      <c r="GC162">
        <v>1000</v>
      </c>
      <c r="GD162" t="s">
        <v>923</v>
      </c>
      <c r="GE162">
        <v>1000</v>
      </c>
      <c r="GF162" t="s">
        <v>783</v>
      </c>
      <c r="GG162" t="s">
        <v>5056</v>
      </c>
      <c r="GH162" t="s">
        <v>5057</v>
      </c>
      <c r="GI162" t="s">
        <v>5058</v>
      </c>
      <c r="GJ162">
        <v>8.1358899999999998E-2</v>
      </c>
      <c r="GP162" t="s">
        <v>782</v>
      </c>
      <c r="GQ162">
        <v>341.86599999999999</v>
      </c>
      <c r="GR162" t="s">
        <v>25</v>
      </c>
      <c r="GS162" t="s">
        <v>36</v>
      </c>
      <c r="GT162" t="s">
        <v>27</v>
      </c>
      <c r="GU162">
        <v>0.76927900000000005</v>
      </c>
      <c r="GV162" t="s">
        <v>28</v>
      </c>
      <c r="GW162">
        <v>494284</v>
      </c>
      <c r="GX162" t="s">
        <v>29</v>
      </c>
      <c r="GY162">
        <v>2.023126728E-2</v>
      </c>
      <c r="GZ162" t="s">
        <v>30</v>
      </c>
      <c r="HA162">
        <v>10000</v>
      </c>
      <c r="HB162" t="s">
        <v>923</v>
      </c>
      <c r="HC162">
        <v>10000</v>
      </c>
      <c r="HD162" t="s">
        <v>783</v>
      </c>
      <c r="HE162" t="s">
        <v>5461</v>
      </c>
      <c r="HF162" t="s">
        <v>5462</v>
      </c>
      <c r="HG162" t="s">
        <v>5463</v>
      </c>
      <c r="HH162">
        <v>7.4888800000000005E-2</v>
      </c>
      <c r="HN162" t="s">
        <v>782</v>
      </c>
      <c r="HO162">
        <v>336.91300000000001</v>
      </c>
      <c r="HP162" t="s">
        <v>25</v>
      </c>
      <c r="HQ162" t="s">
        <v>36</v>
      </c>
      <c r="HR162" t="s">
        <v>27</v>
      </c>
      <c r="HS162">
        <v>0.77022999999999997</v>
      </c>
      <c r="HT162" t="s">
        <v>28</v>
      </c>
      <c r="HU162">
        <v>500313</v>
      </c>
      <c r="HV162" t="s">
        <v>29</v>
      </c>
      <c r="HW162">
        <v>0.12991859427999999</v>
      </c>
      <c r="HX162" t="s">
        <v>30</v>
      </c>
      <c r="HY162">
        <v>65000</v>
      </c>
      <c r="HZ162" t="s">
        <v>923</v>
      </c>
      <c r="IA162">
        <v>65000</v>
      </c>
      <c r="IB162" t="s">
        <v>783</v>
      </c>
      <c r="IC162" t="s">
        <v>6045</v>
      </c>
      <c r="ID162" t="s">
        <v>6046</v>
      </c>
      <c r="IE162" t="s">
        <v>6047</v>
      </c>
      <c r="IF162">
        <v>6.9980000000000001E-2</v>
      </c>
    </row>
    <row r="163" spans="6:240">
      <c r="F163" t="s">
        <v>787</v>
      </c>
      <c r="G163">
        <v>712.93499999999995</v>
      </c>
      <c r="H163" t="s">
        <v>25</v>
      </c>
      <c r="I163" t="s">
        <v>757</v>
      </c>
      <c r="J163" t="s">
        <v>27</v>
      </c>
      <c r="K163">
        <v>0.74250499999999997</v>
      </c>
      <c r="L163" t="s">
        <v>28</v>
      </c>
      <c r="M163">
        <v>254420</v>
      </c>
      <c r="N163" t="s">
        <v>29</v>
      </c>
      <c r="O163">
        <v>1.1791543664999999E-2</v>
      </c>
      <c r="P163" t="s">
        <v>30</v>
      </c>
      <c r="Q163">
        <v>3000</v>
      </c>
      <c r="R163" t="s">
        <v>923</v>
      </c>
      <c r="S163">
        <v>3000</v>
      </c>
      <c r="T163" t="s">
        <v>788</v>
      </c>
      <c r="U163" t="s">
        <v>4662</v>
      </c>
      <c r="V163" t="s">
        <v>4663</v>
      </c>
      <c r="W163" t="s">
        <v>4664</v>
      </c>
      <c r="X163">
        <v>7.7166700000000005E-2</v>
      </c>
      <c r="AD163" t="s">
        <v>787</v>
      </c>
      <c r="AE163">
        <v>683.44899999999996</v>
      </c>
      <c r="AF163" t="s">
        <v>25</v>
      </c>
      <c r="AG163" t="s">
        <v>757</v>
      </c>
      <c r="AH163" t="s">
        <v>27</v>
      </c>
      <c r="AI163">
        <v>0.76831499999999997</v>
      </c>
      <c r="AJ163" t="s">
        <v>28</v>
      </c>
      <c r="AK163">
        <v>247865</v>
      </c>
      <c r="AL163" t="s">
        <v>29</v>
      </c>
      <c r="AM163">
        <v>2.0172275055000001E-2</v>
      </c>
      <c r="AN163" t="s">
        <v>30</v>
      </c>
      <c r="AO163">
        <v>5000</v>
      </c>
      <c r="AP163" t="s">
        <v>923</v>
      </c>
      <c r="AQ163">
        <v>5000</v>
      </c>
      <c r="AR163" t="s">
        <v>788</v>
      </c>
      <c r="AS163" t="s">
        <v>1134</v>
      </c>
      <c r="AT163" t="s">
        <v>1135</v>
      </c>
      <c r="AU163" t="s">
        <v>1136</v>
      </c>
      <c r="AV163">
        <v>8.38589E-2</v>
      </c>
      <c r="BB163" t="s">
        <v>787</v>
      </c>
      <c r="BC163">
        <v>654.23099999999999</v>
      </c>
      <c r="BD163" t="s">
        <v>25</v>
      </c>
      <c r="BE163" t="s">
        <v>757</v>
      </c>
      <c r="BF163" t="s">
        <v>27</v>
      </c>
      <c r="BG163">
        <v>0.77766000000000002</v>
      </c>
      <c r="BH163" t="s">
        <v>28</v>
      </c>
      <c r="BI163">
        <v>252749</v>
      </c>
      <c r="BJ163" t="s">
        <v>29</v>
      </c>
      <c r="BK163">
        <v>5.9347321784999997E-2</v>
      </c>
      <c r="BL163" t="s">
        <v>30</v>
      </c>
      <c r="BM163">
        <v>15000</v>
      </c>
      <c r="BN163" t="s">
        <v>923</v>
      </c>
      <c r="BO163">
        <v>15000</v>
      </c>
      <c r="BP163" t="s">
        <v>788</v>
      </c>
      <c r="BQ163" t="s">
        <v>1728</v>
      </c>
      <c r="BR163" t="s">
        <v>1729</v>
      </c>
      <c r="BS163" t="s">
        <v>1730</v>
      </c>
      <c r="BT163">
        <v>7.0620600000000006E-2</v>
      </c>
      <c r="BZ163" t="s">
        <v>787</v>
      </c>
      <c r="CA163">
        <v>667.54200000000003</v>
      </c>
      <c r="CB163" t="s">
        <v>25</v>
      </c>
      <c r="CC163" t="s">
        <v>757</v>
      </c>
      <c r="CD163" t="s">
        <v>27</v>
      </c>
      <c r="CE163">
        <v>0.772895</v>
      </c>
      <c r="CF163" t="s">
        <v>28</v>
      </c>
      <c r="CG163">
        <v>250773</v>
      </c>
      <c r="CH163" t="s">
        <v>29</v>
      </c>
      <c r="CI163">
        <v>9.9691772895000003E-2</v>
      </c>
      <c r="CJ163" t="s">
        <v>30</v>
      </c>
      <c r="CK163">
        <v>25000</v>
      </c>
      <c r="CL163" t="s">
        <v>923</v>
      </c>
      <c r="CM163">
        <v>25000</v>
      </c>
      <c r="CN163" t="s">
        <v>788</v>
      </c>
      <c r="CO163" t="s">
        <v>2311</v>
      </c>
      <c r="CP163" t="s">
        <v>2312</v>
      </c>
      <c r="CQ163" t="s">
        <v>2313</v>
      </c>
      <c r="CR163">
        <v>7.2688199999999994E-2</v>
      </c>
      <c r="CX163" t="s">
        <v>787</v>
      </c>
      <c r="CY163">
        <v>657.13099999999997</v>
      </c>
      <c r="CZ163" t="s">
        <v>25</v>
      </c>
      <c r="DA163" t="s">
        <v>757</v>
      </c>
      <c r="DB163" t="s">
        <v>27</v>
      </c>
      <c r="DC163">
        <v>0.77975399999999995</v>
      </c>
      <c r="DD163" t="s">
        <v>28</v>
      </c>
      <c r="DE163">
        <v>250284</v>
      </c>
      <c r="DF163" t="s">
        <v>29</v>
      </c>
      <c r="DG163">
        <v>0.13984132327500001</v>
      </c>
      <c r="DH163" t="s">
        <v>30</v>
      </c>
      <c r="DI163">
        <v>35000</v>
      </c>
      <c r="DJ163" t="s">
        <v>923</v>
      </c>
      <c r="DK163">
        <v>35000</v>
      </c>
      <c r="DL163" t="s">
        <v>788</v>
      </c>
      <c r="DM163" t="s">
        <v>2903</v>
      </c>
      <c r="DN163" t="s">
        <v>2904</v>
      </c>
      <c r="DO163" t="s">
        <v>2905</v>
      </c>
      <c r="DP163">
        <v>7.4133900000000003E-2</v>
      </c>
      <c r="DV163" t="s">
        <v>787</v>
      </c>
      <c r="DW163">
        <v>657.54600000000005</v>
      </c>
      <c r="DX163" t="s">
        <v>25</v>
      </c>
      <c r="DY163" t="s">
        <v>757</v>
      </c>
      <c r="DZ163" t="s">
        <v>27</v>
      </c>
      <c r="EA163">
        <v>0.780775</v>
      </c>
      <c r="EB163" t="s">
        <v>28</v>
      </c>
      <c r="EC163">
        <v>249472</v>
      </c>
      <c r="ED163" t="s">
        <v>29</v>
      </c>
      <c r="EE163">
        <v>0.180380675115</v>
      </c>
      <c r="EF163" t="s">
        <v>30</v>
      </c>
      <c r="EG163">
        <v>45000</v>
      </c>
      <c r="EH163" t="s">
        <v>923</v>
      </c>
      <c r="EI163">
        <v>45000</v>
      </c>
      <c r="EJ163" t="s">
        <v>788</v>
      </c>
      <c r="EK163" t="s">
        <v>3492</v>
      </c>
      <c r="EL163" t="s">
        <v>3493</v>
      </c>
      <c r="EM163" t="s">
        <v>3494</v>
      </c>
      <c r="EN163">
        <v>7.6424500000000006E-2</v>
      </c>
      <c r="ET163" t="s">
        <v>787</v>
      </c>
      <c r="EU163">
        <v>661.91800000000001</v>
      </c>
      <c r="EV163" t="s">
        <v>25</v>
      </c>
      <c r="EW163" t="s">
        <v>757</v>
      </c>
      <c r="EX163" t="s">
        <v>27</v>
      </c>
      <c r="EY163">
        <v>0.77727400000000002</v>
      </c>
      <c r="EZ163" t="s">
        <v>28</v>
      </c>
      <c r="FA163">
        <v>250062</v>
      </c>
      <c r="FB163" t="s">
        <v>29</v>
      </c>
      <c r="FC163">
        <v>0.219945523305</v>
      </c>
      <c r="FD163" t="s">
        <v>30</v>
      </c>
      <c r="FE163">
        <v>55000</v>
      </c>
      <c r="FF163" t="s">
        <v>923</v>
      </c>
      <c r="FG163">
        <v>55000</v>
      </c>
      <c r="FH163" t="s">
        <v>788</v>
      </c>
      <c r="FI163" t="s">
        <v>4074</v>
      </c>
      <c r="FJ163" t="s">
        <v>4075</v>
      </c>
      <c r="FK163" t="s">
        <v>4076</v>
      </c>
      <c r="FL163">
        <v>8.1171999999999994E-2</v>
      </c>
      <c r="FR163" t="s">
        <v>787</v>
      </c>
      <c r="FS163">
        <v>707.61599999999999</v>
      </c>
      <c r="FT163" t="s">
        <v>25</v>
      </c>
      <c r="FU163" t="s">
        <v>757</v>
      </c>
      <c r="FV163" t="s">
        <v>27</v>
      </c>
      <c r="FW163">
        <v>0.75142799999999998</v>
      </c>
      <c r="FX163" t="s">
        <v>28</v>
      </c>
      <c r="FY163">
        <v>250281</v>
      </c>
      <c r="FZ163" t="s">
        <v>29</v>
      </c>
      <c r="GA163">
        <v>3.9955144649999998E-3</v>
      </c>
      <c r="GB163" t="s">
        <v>30</v>
      </c>
      <c r="GC163">
        <v>1000</v>
      </c>
      <c r="GD163" t="s">
        <v>923</v>
      </c>
      <c r="GE163">
        <v>1000</v>
      </c>
      <c r="GF163" t="s">
        <v>788</v>
      </c>
      <c r="GG163" t="s">
        <v>5053</v>
      </c>
      <c r="GH163" t="s">
        <v>5054</v>
      </c>
      <c r="GI163" t="s">
        <v>5055</v>
      </c>
      <c r="GJ163">
        <v>5.4397099999999997E-2</v>
      </c>
      <c r="GP163" t="s">
        <v>787</v>
      </c>
      <c r="GQ163">
        <v>650.70500000000004</v>
      </c>
      <c r="GR163" t="s">
        <v>25</v>
      </c>
      <c r="GS163" t="s">
        <v>757</v>
      </c>
      <c r="GT163" t="s">
        <v>27</v>
      </c>
      <c r="GU163">
        <v>0.78072299999999994</v>
      </c>
      <c r="GV163" t="s">
        <v>28</v>
      </c>
      <c r="GW163">
        <v>252128</v>
      </c>
      <c r="GX163" t="s">
        <v>29</v>
      </c>
      <c r="GY163">
        <v>3.9662348054999998E-2</v>
      </c>
      <c r="GZ163" t="s">
        <v>30</v>
      </c>
      <c r="HA163">
        <v>10000</v>
      </c>
      <c r="HB163" t="s">
        <v>923</v>
      </c>
      <c r="HC163">
        <v>10000</v>
      </c>
      <c r="HD163" t="s">
        <v>788</v>
      </c>
      <c r="HE163" t="s">
        <v>5458</v>
      </c>
      <c r="HF163" t="s">
        <v>5459</v>
      </c>
      <c r="HG163" t="s">
        <v>5460</v>
      </c>
      <c r="HH163">
        <v>8.0998399999999998E-2</v>
      </c>
      <c r="HN163" t="s">
        <v>787</v>
      </c>
      <c r="HO163">
        <v>663.39099999999996</v>
      </c>
      <c r="HP163" t="s">
        <v>25</v>
      </c>
      <c r="HQ163" t="s">
        <v>757</v>
      </c>
      <c r="HR163" t="s">
        <v>27</v>
      </c>
      <c r="HS163">
        <v>0.77606600000000003</v>
      </c>
      <c r="HT163" t="s">
        <v>28</v>
      </c>
      <c r="HU163">
        <v>250284</v>
      </c>
      <c r="HV163" t="s">
        <v>29</v>
      </c>
      <c r="HW163">
        <v>0.25970527222500001</v>
      </c>
      <c r="HX163" t="s">
        <v>30</v>
      </c>
      <c r="HY163">
        <v>65000</v>
      </c>
      <c r="HZ163" t="s">
        <v>923</v>
      </c>
      <c r="IA163">
        <v>65000</v>
      </c>
      <c r="IB163" t="s">
        <v>788</v>
      </c>
      <c r="IC163" t="s">
        <v>6042</v>
      </c>
      <c r="ID163" t="s">
        <v>6043</v>
      </c>
      <c r="IE163" t="s">
        <v>6044</v>
      </c>
      <c r="IF163">
        <v>8.00868E-2</v>
      </c>
    </row>
    <row r="164" spans="6:240">
      <c r="F164" t="s">
        <v>787</v>
      </c>
      <c r="G164">
        <v>338.43799999999999</v>
      </c>
      <c r="H164" t="s">
        <v>25</v>
      </c>
      <c r="I164" t="s">
        <v>36</v>
      </c>
      <c r="J164" t="s">
        <v>27</v>
      </c>
      <c r="K164">
        <v>0.76849299999999998</v>
      </c>
      <c r="L164" t="s">
        <v>28</v>
      </c>
      <c r="M164">
        <v>500311</v>
      </c>
      <c r="N164" t="s">
        <v>29</v>
      </c>
      <c r="O164">
        <v>5.9962671359999999E-3</v>
      </c>
      <c r="P164" t="s">
        <v>30</v>
      </c>
      <c r="Q164">
        <v>3000</v>
      </c>
      <c r="R164" t="s">
        <v>923</v>
      </c>
      <c r="S164">
        <v>3000</v>
      </c>
      <c r="T164" t="s">
        <v>783</v>
      </c>
      <c r="U164" t="s">
        <v>4665</v>
      </c>
      <c r="V164" t="s">
        <v>4666</v>
      </c>
      <c r="W164" t="s">
        <v>4667</v>
      </c>
      <c r="X164">
        <v>8.3965700000000004E-2</v>
      </c>
      <c r="AD164" t="s">
        <v>787</v>
      </c>
      <c r="AE164">
        <v>340.90699999999998</v>
      </c>
      <c r="AF164" t="s">
        <v>25</v>
      </c>
      <c r="AG164" t="s">
        <v>36</v>
      </c>
      <c r="AH164" t="s">
        <v>27</v>
      </c>
      <c r="AI164">
        <v>0.76943099999999998</v>
      </c>
      <c r="AJ164" t="s">
        <v>28</v>
      </c>
      <c r="AK164">
        <v>495478</v>
      </c>
      <c r="AL164" t="s">
        <v>29</v>
      </c>
      <c r="AM164">
        <v>1.0091261424000001E-2</v>
      </c>
      <c r="AN164" t="s">
        <v>30</v>
      </c>
      <c r="AO164">
        <v>5000</v>
      </c>
      <c r="AP164" t="s">
        <v>923</v>
      </c>
      <c r="AQ164">
        <v>5000</v>
      </c>
      <c r="AR164" t="s">
        <v>783</v>
      </c>
      <c r="AS164" t="s">
        <v>1137</v>
      </c>
      <c r="AT164" t="s">
        <v>1138</v>
      </c>
      <c r="AU164" t="s">
        <v>1139</v>
      </c>
      <c r="AV164">
        <v>7.2777999999999995E-2</v>
      </c>
      <c r="BB164" t="s">
        <v>787</v>
      </c>
      <c r="BC164">
        <v>337.87799999999999</v>
      </c>
      <c r="BD164" t="s">
        <v>25</v>
      </c>
      <c r="BE164" t="s">
        <v>36</v>
      </c>
      <c r="BF164" t="s">
        <v>27</v>
      </c>
      <c r="BG164">
        <v>0.77037900000000004</v>
      </c>
      <c r="BH164" t="s">
        <v>28</v>
      </c>
      <c r="BI164">
        <v>498691</v>
      </c>
      <c r="BJ164" t="s">
        <v>29</v>
      </c>
      <c r="BK164">
        <v>3.0078753544000001E-2</v>
      </c>
      <c r="BL164" t="s">
        <v>30</v>
      </c>
      <c r="BM164">
        <v>15000</v>
      </c>
      <c r="BN164" t="s">
        <v>923</v>
      </c>
      <c r="BO164">
        <v>15000</v>
      </c>
      <c r="BP164" t="s">
        <v>783</v>
      </c>
      <c r="BQ164" t="s">
        <v>1731</v>
      </c>
      <c r="BR164" t="s">
        <v>1732</v>
      </c>
      <c r="BS164" t="s">
        <v>1733</v>
      </c>
      <c r="BT164">
        <v>6.85833E-2</v>
      </c>
      <c r="BZ164" t="s">
        <v>787</v>
      </c>
      <c r="CA164">
        <v>335.56599999999997</v>
      </c>
      <c r="CB164" t="s">
        <v>25</v>
      </c>
      <c r="CC164" t="s">
        <v>36</v>
      </c>
      <c r="CD164" t="s">
        <v>27</v>
      </c>
      <c r="CE164">
        <v>0.77177399999999996</v>
      </c>
      <c r="CF164" t="s">
        <v>28</v>
      </c>
      <c r="CG164">
        <v>500313</v>
      </c>
      <c r="CH164" t="s">
        <v>29</v>
      </c>
      <c r="CI164">
        <v>4.9968705799999999E-2</v>
      </c>
      <c r="CJ164" t="s">
        <v>30</v>
      </c>
      <c r="CK164">
        <v>25000</v>
      </c>
      <c r="CL164" t="s">
        <v>923</v>
      </c>
      <c r="CM164">
        <v>25000</v>
      </c>
      <c r="CN164" t="s">
        <v>783</v>
      </c>
      <c r="CO164" t="s">
        <v>2314</v>
      </c>
      <c r="CP164" t="s">
        <v>2315</v>
      </c>
      <c r="CQ164" t="s">
        <v>2316</v>
      </c>
      <c r="CR164">
        <v>7.3835899999999996E-2</v>
      </c>
      <c r="CX164" t="s">
        <v>787</v>
      </c>
      <c r="CY164">
        <v>331.77</v>
      </c>
      <c r="CZ164" t="s">
        <v>25</v>
      </c>
      <c r="DA164" t="s">
        <v>36</v>
      </c>
      <c r="DB164" t="s">
        <v>27</v>
      </c>
      <c r="DC164">
        <v>0.77617700000000001</v>
      </c>
      <c r="DD164" t="s">
        <v>28</v>
      </c>
      <c r="DE164">
        <v>500313</v>
      </c>
      <c r="DF164" t="s">
        <v>29</v>
      </c>
      <c r="DG164">
        <v>6.9956177920000001E-2</v>
      </c>
      <c r="DH164" t="s">
        <v>30</v>
      </c>
      <c r="DI164">
        <v>35000</v>
      </c>
      <c r="DJ164" t="s">
        <v>923</v>
      </c>
      <c r="DK164">
        <v>35000</v>
      </c>
      <c r="DL164" t="s">
        <v>783</v>
      </c>
      <c r="DM164" t="s">
        <v>2906</v>
      </c>
      <c r="DN164" t="s">
        <v>2907</v>
      </c>
      <c r="DO164" t="s">
        <v>2908</v>
      </c>
      <c r="DP164">
        <v>7.1765599999999999E-2</v>
      </c>
      <c r="DV164" t="s">
        <v>787</v>
      </c>
      <c r="DW164">
        <v>334.447</v>
      </c>
      <c r="DX164" t="s">
        <v>25</v>
      </c>
      <c r="DY164" t="s">
        <v>36</v>
      </c>
      <c r="DZ164" t="s">
        <v>27</v>
      </c>
      <c r="EA164">
        <v>0.77390099999999995</v>
      </c>
      <c r="EB164" t="s">
        <v>28</v>
      </c>
      <c r="EC164">
        <v>499231</v>
      </c>
      <c r="ED164" t="s">
        <v>29</v>
      </c>
      <c r="EE164">
        <v>9.0138649767999998E-2</v>
      </c>
      <c r="EF164" t="s">
        <v>30</v>
      </c>
      <c r="EG164">
        <v>45000</v>
      </c>
      <c r="EH164" t="s">
        <v>923</v>
      </c>
      <c r="EI164">
        <v>45000</v>
      </c>
      <c r="EJ164" t="s">
        <v>783</v>
      </c>
      <c r="EK164" t="s">
        <v>3495</v>
      </c>
      <c r="EL164" t="s">
        <v>3496</v>
      </c>
      <c r="EM164" t="s">
        <v>3497</v>
      </c>
      <c r="EN164">
        <v>6.8053199999999994E-2</v>
      </c>
      <c r="ET164" t="s">
        <v>787</v>
      </c>
      <c r="EU164">
        <v>335.71</v>
      </c>
      <c r="EV164" t="s">
        <v>25</v>
      </c>
      <c r="EW164" t="s">
        <v>36</v>
      </c>
      <c r="EX164" t="s">
        <v>27</v>
      </c>
      <c r="EY164">
        <v>0.77160799999999996</v>
      </c>
      <c r="EZ164" t="s">
        <v>28</v>
      </c>
      <c r="FA164">
        <v>500313</v>
      </c>
      <c r="FB164" t="s">
        <v>29</v>
      </c>
      <c r="FC164">
        <v>0.10993112216000001</v>
      </c>
      <c r="FD164" t="s">
        <v>30</v>
      </c>
      <c r="FE164">
        <v>55000</v>
      </c>
      <c r="FF164" t="s">
        <v>923</v>
      </c>
      <c r="FG164">
        <v>55000</v>
      </c>
      <c r="FH164" t="s">
        <v>783</v>
      </c>
      <c r="FI164" t="s">
        <v>4077</v>
      </c>
      <c r="FJ164" t="s">
        <v>4078</v>
      </c>
      <c r="FK164" t="s">
        <v>4079</v>
      </c>
      <c r="FL164">
        <v>6.8385000000000001E-2</v>
      </c>
      <c r="FR164" t="s">
        <v>787</v>
      </c>
      <c r="FS164">
        <v>324.10199999999998</v>
      </c>
      <c r="FT164" t="s">
        <v>25</v>
      </c>
      <c r="FU164" t="s">
        <v>36</v>
      </c>
      <c r="FV164" t="s">
        <v>27</v>
      </c>
      <c r="FW164">
        <v>0.78530800000000001</v>
      </c>
      <c r="FX164" t="s">
        <v>28</v>
      </c>
      <c r="FY164">
        <v>500309</v>
      </c>
      <c r="FZ164" t="s">
        <v>29</v>
      </c>
      <c r="GA164">
        <v>1.9987667120000001E-3</v>
      </c>
      <c r="GB164" t="s">
        <v>30</v>
      </c>
      <c r="GC164">
        <v>1000</v>
      </c>
      <c r="GD164" t="s">
        <v>923</v>
      </c>
      <c r="GE164">
        <v>1000</v>
      </c>
      <c r="GF164" t="s">
        <v>783</v>
      </c>
      <c r="GG164" t="s">
        <v>5056</v>
      </c>
      <c r="GH164" t="s">
        <v>5057</v>
      </c>
      <c r="GI164" t="s">
        <v>5058</v>
      </c>
      <c r="GJ164">
        <v>8.1358899999999998E-2</v>
      </c>
      <c r="GP164" t="s">
        <v>787</v>
      </c>
      <c r="GQ164">
        <v>341.86599999999999</v>
      </c>
      <c r="GR164" t="s">
        <v>25</v>
      </c>
      <c r="GS164" t="s">
        <v>36</v>
      </c>
      <c r="GT164" t="s">
        <v>27</v>
      </c>
      <c r="GU164">
        <v>0.76927900000000005</v>
      </c>
      <c r="GV164" t="s">
        <v>28</v>
      </c>
      <c r="GW164">
        <v>494284</v>
      </c>
      <c r="GX164" t="s">
        <v>29</v>
      </c>
      <c r="GY164">
        <v>2.023126728E-2</v>
      </c>
      <c r="GZ164" t="s">
        <v>30</v>
      </c>
      <c r="HA164">
        <v>10000</v>
      </c>
      <c r="HB164" t="s">
        <v>923</v>
      </c>
      <c r="HC164">
        <v>10000</v>
      </c>
      <c r="HD164" t="s">
        <v>783</v>
      </c>
      <c r="HE164" t="s">
        <v>5461</v>
      </c>
      <c r="HF164" t="s">
        <v>5462</v>
      </c>
      <c r="HG164" t="s">
        <v>5463</v>
      </c>
      <c r="HH164">
        <v>7.4888800000000005E-2</v>
      </c>
      <c r="HN164" t="s">
        <v>787</v>
      </c>
      <c r="HO164">
        <v>336.91300000000001</v>
      </c>
      <c r="HP164" t="s">
        <v>25</v>
      </c>
      <c r="HQ164" t="s">
        <v>36</v>
      </c>
      <c r="HR164" t="s">
        <v>27</v>
      </c>
      <c r="HS164">
        <v>0.77022999999999997</v>
      </c>
      <c r="HT164" t="s">
        <v>28</v>
      </c>
      <c r="HU164">
        <v>500313</v>
      </c>
      <c r="HV164" t="s">
        <v>29</v>
      </c>
      <c r="HW164">
        <v>0.12991859427999999</v>
      </c>
      <c r="HX164" t="s">
        <v>30</v>
      </c>
      <c r="HY164">
        <v>65000</v>
      </c>
      <c r="HZ164" t="s">
        <v>923</v>
      </c>
      <c r="IA164">
        <v>65000</v>
      </c>
      <c r="IB164" t="s">
        <v>783</v>
      </c>
      <c r="IC164" t="s">
        <v>6045</v>
      </c>
      <c r="ID164" t="s">
        <v>6046</v>
      </c>
      <c r="IE164" t="s">
        <v>6047</v>
      </c>
      <c r="IF164">
        <v>6.9980000000000001E-2</v>
      </c>
    </row>
    <row r="165" spans="6:240">
      <c r="F165" t="s">
        <v>777</v>
      </c>
      <c r="G165">
        <v>670.601</v>
      </c>
      <c r="H165" t="s">
        <v>25</v>
      </c>
      <c r="I165" t="s">
        <v>757</v>
      </c>
      <c r="J165" t="s">
        <v>27</v>
      </c>
      <c r="K165">
        <v>0.77188500000000004</v>
      </c>
      <c r="L165" t="s">
        <v>28</v>
      </c>
      <c r="M165">
        <v>250283</v>
      </c>
      <c r="N165" t="s">
        <v>29</v>
      </c>
      <c r="O165">
        <v>1.1986444395E-2</v>
      </c>
      <c r="P165" t="s">
        <v>30</v>
      </c>
      <c r="Q165">
        <v>3000</v>
      </c>
      <c r="R165" t="s">
        <v>923</v>
      </c>
      <c r="S165">
        <v>3000</v>
      </c>
      <c r="T165" t="s">
        <v>778</v>
      </c>
      <c r="U165" t="s">
        <v>4668</v>
      </c>
      <c r="V165" t="s">
        <v>4669</v>
      </c>
      <c r="W165" t="s">
        <v>4670</v>
      </c>
      <c r="X165">
        <v>8.2660499999999998E-2</v>
      </c>
      <c r="AD165" t="s">
        <v>777</v>
      </c>
      <c r="AE165">
        <v>680.77099999999996</v>
      </c>
      <c r="AF165" t="s">
        <v>25</v>
      </c>
      <c r="AG165" t="s">
        <v>757</v>
      </c>
      <c r="AH165" t="s">
        <v>27</v>
      </c>
      <c r="AI165">
        <v>0.76609700000000003</v>
      </c>
      <c r="AJ165" t="s">
        <v>28</v>
      </c>
      <c r="AK165">
        <v>250283</v>
      </c>
      <c r="AL165" t="s">
        <v>29</v>
      </c>
      <c r="AM165">
        <v>1.9977374324999998E-2</v>
      </c>
      <c r="AN165" t="s">
        <v>30</v>
      </c>
      <c r="AO165">
        <v>5000</v>
      </c>
      <c r="AP165" t="s">
        <v>923</v>
      </c>
      <c r="AQ165">
        <v>5000</v>
      </c>
      <c r="AR165" t="s">
        <v>778</v>
      </c>
      <c r="AS165" t="s">
        <v>1140</v>
      </c>
      <c r="AT165" t="s">
        <v>1141</v>
      </c>
      <c r="AU165" t="s">
        <v>1142</v>
      </c>
      <c r="AV165">
        <v>7.3542899999999994E-2</v>
      </c>
      <c r="BB165" t="s">
        <v>777</v>
      </c>
      <c r="BC165">
        <v>678.86900000000003</v>
      </c>
      <c r="BD165" t="s">
        <v>25</v>
      </c>
      <c r="BE165" t="s">
        <v>757</v>
      </c>
      <c r="BF165" t="s">
        <v>27</v>
      </c>
      <c r="BG165">
        <v>0.76966000000000001</v>
      </c>
      <c r="BH165" t="s">
        <v>28</v>
      </c>
      <c r="BI165">
        <v>248666</v>
      </c>
      <c r="BJ165" t="s">
        <v>29</v>
      </c>
      <c r="BK165">
        <v>6.0321825434999997E-2</v>
      </c>
      <c r="BL165" t="s">
        <v>30</v>
      </c>
      <c r="BM165">
        <v>15000</v>
      </c>
      <c r="BN165" t="s">
        <v>923</v>
      </c>
      <c r="BO165">
        <v>15000</v>
      </c>
      <c r="BP165" t="s">
        <v>778</v>
      </c>
      <c r="BQ165" t="s">
        <v>1734</v>
      </c>
      <c r="BR165" t="s">
        <v>1735</v>
      </c>
      <c r="BS165" t="s">
        <v>1736</v>
      </c>
      <c r="BT165">
        <v>6.8241399999999994E-2</v>
      </c>
      <c r="BZ165" t="s">
        <v>777</v>
      </c>
      <c r="CA165">
        <v>672.62300000000005</v>
      </c>
      <c r="CB165" t="s">
        <v>25</v>
      </c>
      <c r="CC165" t="s">
        <v>757</v>
      </c>
      <c r="CD165" t="s">
        <v>27</v>
      </c>
      <c r="CE165">
        <v>0.77072300000000005</v>
      </c>
      <c r="CF165" t="s">
        <v>28</v>
      </c>
      <c r="CG165">
        <v>250284</v>
      </c>
      <c r="CH165" t="s">
        <v>29</v>
      </c>
      <c r="CI165">
        <v>9.9886673625000005E-2</v>
      </c>
      <c r="CJ165" t="s">
        <v>30</v>
      </c>
      <c r="CK165">
        <v>25000</v>
      </c>
      <c r="CL165" t="s">
        <v>923</v>
      </c>
      <c r="CM165">
        <v>25000</v>
      </c>
      <c r="CN165" t="s">
        <v>778</v>
      </c>
      <c r="CO165" t="s">
        <v>2317</v>
      </c>
      <c r="CP165" t="s">
        <v>2318</v>
      </c>
      <c r="CQ165" t="s">
        <v>2319</v>
      </c>
      <c r="CR165">
        <v>7.6716599999999996E-2</v>
      </c>
      <c r="CX165" t="s">
        <v>777</v>
      </c>
      <c r="CY165">
        <v>666.80899999999997</v>
      </c>
      <c r="CZ165" t="s">
        <v>25</v>
      </c>
      <c r="DA165" t="s">
        <v>757</v>
      </c>
      <c r="DB165" t="s">
        <v>27</v>
      </c>
      <c r="DC165">
        <v>0.77407499999999996</v>
      </c>
      <c r="DD165" t="s">
        <v>28</v>
      </c>
      <c r="DE165">
        <v>250284</v>
      </c>
      <c r="DF165" t="s">
        <v>29</v>
      </c>
      <c r="DG165">
        <v>0.13984132327500001</v>
      </c>
      <c r="DH165" t="s">
        <v>30</v>
      </c>
      <c r="DI165">
        <v>35000</v>
      </c>
      <c r="DJ165" t="s">
        <v>923</v>
      </c>
      <c r="DK165">
        <v>35000</v>
      </c>
      <c r="DL165" t="s">
        <v>778</v>
      </c>
      <c r="DM165" t="s">
        <v>2909</v>
      </c>
      <c r="DN165" t="s">
        <v>2910</v>
      </c>
      <c r="DO165" t="s">
        <v>2911</v>
      </c>
      <c r="DP165">
        <v>7.0134600000000005E-2</v>
      </c>
      <c r="DV165" t="s">
        <v>777</v>
      </c>
      <c r="DW165">
        <v>676.928</v>
      </c>
      <c r="DX165" t="s">
        <v>25</v>
      </c>
      <c r="DY165" t="s">
        <v>757</v>
      </c>
      <c r="DZ165" t="s">
        <v>27</v>
      </c>
      <c r="EA165">
        <v>0.76951599999999998</v>
      </c>
      <c r="EB165" t="s">
        <v>28</v>
      </c>
      <c r="EC165">
        <v>249472</v>
      </c>
      <c r="ED165" t="s">
        <v>29</v>
      </c>
      <c r="EE165">
        <v>0.180380675115</v>
      </c>
      <c r="EF165" t="s">
        <v>30</v>
      </c>
      <c r="EG165">
        <v>45000</v>
      </c>
      <c r="EH165" t="s">
        <v>923</v>
      </c>
      <c r="EI165">
        <v>45000</v>
      </c>
      <c r="EJ165" t="s">
        <v>778</v>
      </c>
      <c r="EK165" t="s">
        <v>3498</v>
      </c>
      <c r="EL165" t="s">
        <v>3499</v>
      </c>
      <c r="EM165" t="s">
        <v>3500</v>
      </c>
      <c r="EN165">
        <v>7.2747300000000001E-2</v>
      </c>
      <c r="ET165" t="s">
        <v>777</v>
      </c>
      <c r="EU165">
        <v>664.572</v>
      </c>
      <c r="EV165" t="s">
        <v>25</v>
      </c>
      <c r="EW165" t="s">
        <v>757</v>
      </c>
      <c r="EX165" t="s">
        <v>27</v>
      </c>
      <c r="EY165">
        <v>0.77537699999999998</v>
      </c>
      <c r="EZ165" t="s">
        <v>28</v>
      </c>
      <c r="FA165">
        <v>250284</v>
      </c>
      <c r="FB165" t="s">
        <v>29</v>
      </c>
      <c r="FC165">
        <v>0.219750622575</v>
      </c>
      <c r="FD165" t="s">
        <v>30</v>
      </c>
      <c r="FE165">
        <v>55000</v>
      </c>
      <c r="FF165" t="s">
        <v>923</v>
      </c>
      <c r="FG165">
        <v>55000</v>
      </c>
      <c r="FH165" t="s">
        <v>778</v>
      </c>
      <c r="FI165" t="s">
        <v>4080</v>
      </c>
      <c r="FJ165" t="s">
        <v>4081</v>
      </c>
      <c r="FK165" t="s">
        <v>4082</v>
      </c>
      <c r="FL165">
        <v>7.5945600000000002E-2</v>
      </c>
      <c r="FR165" t="s">
        <v>777</v>
      </c>
      <c r="FS165">
        <v>661.92499999999995</v>
      </c>
      <c r="FT165" t="s">
        <v>25</v>
      </c>
      <c r="FU165" t="s">
        <v>757</v>
      </c>
      <c r="FV165" t="s">
        <v>27</v>
      </c>
      <c r="FW165">
        <v>0.79565399999999997</v>
      </c>
      <c r="FX165" t="s">
        <v>28</v>
      </c>
      <c r="FY165">
        <v>238640</v>
      </c>
      <c r="FZ165" t="s">
        <v>29</v>
      </c>
      <c r="GA165">
        <v>4.1904151949999999E-3</v>
      </c>
      <c r="GB165" t="s">
        <v>30</v>
      </c>
      <c r="GC165">
        <v>1000</v>
      </c>
      <c r="GD165" t="s">
        <v>923</v>
      </c>
      <c r="GE165">
        <v>1000</v>
      </c>
      <c r="GF165" t="s">
        <v>778</v>
      </c>
      <c r="GG165" t="s">
        <v>5059</v>
      </c>
      <c r="GH165" t="s">
        <v>5060</v>
      </c>
      <c r="GI165" t="s">
        <v>5061</v>
      </c>
      <c r="GJ165">
        <v>8.6699200000000004E-2</v>
      </c>
      <c r="GP165" t="s">
        <v>777</v>
      </c>
      <c r="GQ165">
        <v>659.86699999999996</v>
      </c>
      <c r="GR165" t="s">
        <v>25</v>
      </c>
      <c r="GS165" t="s">
        <v>757</v>
      </c>
      <c r="GT165" t="s">
        <v>27</v>
      </c>
      <c r="GU165">
        <v>0.78097799999999995</v>
      </c>
      <c r="GV165" t="s">
        <v>28</v>
      </c>
      <c r="GW165">
        <v>248465</v>
      </c>
      <c r="GX165" t="s">
        <v>29</v>
      </c>
      <c r="GY165">
        <v>4.0247050244999999E-2</v>
      </c>
      <c r="GZ165" t="s">
        <v>30</v>
      </c>
      <c r="HA165">
        <v>10000</v>
      </c>
      <c r="HB165" t="s">
        <v>923</v>
      </c>
      <c r="HC165">
        <v>10000</v>
      </c>
      <c r="HD165" t="s">
        <v>778</v>
      </c>
      <c r="HE165" t="s">
        <v>5464</v>
      </c>
      <c r="HF165" t="s">
        <v>5465</v>
      </c>
      <c r="HG165" t="s">
        <v>5466</v>
      </c>
      <c r="HH165">
        <v>7.5243400000000002E-2</v>
      </c>
      <c r="HN165" t="s">
        <v>777</v>
      </c>
      <c r="HO165">
        <v>664.19600000000003</v>
      </c>
      <c r="HP165" t="s">
        <v>25</v>
      </c>
      <c r="HQ165" t="s">
        <v>757</v>
      </c>
      <c r="HR165" t="s">
        <v>27</v>
      </c>
      <c r="HS165">
        <v>0.77646800000000005</v>
      </c>
      <c r="HT165" t="s">
        <v>28</v>
      </c>
      <c r="HU165">
        <v>249721</v>
      </c>
      <c r="HV165" t="s">
        <v>29</v>
      </c>
      <c r="HW165">
        <v>0.26028997441500001</v>
      </c>
      <c r="HX165" t="s">
        <v>30</v>
      </c>
      <c r="HY165">
        <v>65000</v>
      </c>
      <c r="HZ165" t="s">
        <v>923</v>
      </c>
      <c r="IA165">
        <v>65000</v>
      </c>
      <c r="IB165" t="s">
        <v>778</v>
      </c>
      <c r="IC165" t="s">
        <v>6048</v>
      </c>
      <c r="ID165" t="s">
        <v>6049</v>
      </c>
      <c r="IE165" t="s">
        <v>6050</v>
      </c>
      <c r="IF165">
        <v>7.6114100000000004E-2</v>
      </c>
    </row>
    <row r="166" spans="6:240">
      <c r="F166" t="s">
        <v>782</v>
      </c>
      <c r="G166">
        <v>338.339</v>
      </c>
      <c r="H166" t="s">
        <v>25</v>
      </c>
      <c r="I166" t="s">
        <v>36</v>
      </c>
      <c r="J166" t="s">
        <v>27</v>
      </c>
      <c r="K166">
        <v>0.77483000000000002</v>
      </c>
      <c r="L166" t="s">
        <v>28</v>
      </c>
      <c r="M166">
        <v>492306</v>
      </c>
      <c r="N166" t="s">
        <v>29</v>
      </c>
      <c r="O166">
        <v>6.0937719999999999E-3</v>
      </c>
      <c r="P166" t="s">
        <v>30</v>
      </c>
      <c r="Q166">
        <v>3000</v>
      </c>
      <c r="R166" t="s">
        <v>923</v>
      </c>
      <c r="S166">
        <v>3000</v>
      </c>
      <c r="T166" t="s">
        <v>783</v>
      </c>
      <c r="U166" t="s">
        <v>4671</v>
      </c>
      <c r="V166" t="s">
        <v>4672</v>
      </c>
      <c r="W166" t="s">
        <v>4673</v>
      </c>
      <c r="X166">
        <v>6.0090999999999999E-2</v>
      </c>
      <c r="AD166" t="s">
        <v>782</v>
      </c>
      <c r="AE166">
        <v>327.96800000000002</v>
      </c>
      <c r="AF166" t="s">
        <v>25</v>
      </c>
      <c r="AG166" t="s">
        <v>36</v>
      </c>
      <c r="AH166" t="s">
        <v>27</v>
      </c>
      <c r="AI166">
        <v>0.780663</v>
      </c>
      <c r="AJ166" t="s">
        <v>28</v>
      </c>
      <c r="AK166">
        <v>500312</v>
      </c>
      <c r="AL166" t="s">
        <v>29</v>
      </c>
      <c r="AM166">
        <v>9.9937665600000006E-3</v>
      </c>
      <c r="AN166" t="s">
        <v>30</v>
      </c>
      <c r="AO166">
        <v>5000</v>
      </c>
      <c r="AP166" t="s">
        <v>923</v>
      </c>
      <c r="AQ166">
        <v>5000</v>
      </c>
      <c r="AR166" t="s">
        <v>783</v>
      </c>
      <c r="AS166" t="s">
        <v>1143</v>
      </c>
      <c r="AT166" t="s">
        <v>1144</v>
      </c>
      <c r="AU166" t="s">
        <v>1145</v>
      </c>
      <c r="AV166">
        <v>5.9105199999999997E-2</v>
      </c>
      <c r="BB166" t="s">
        <v>782</v>
      </c>
      <c r="BC166">
        <v>332.54300000000001</v>
      </c>
      <c r="BD166" t="s">
        <v>25</v>
      </c>
      <c r="BE166" t="s">
        <v>36</v>
      </c>
      <c r="BF166" t="s">
        <v>27</v>
      </c>
      <c r="BG166">
        <v>0.77274900000000002</v>
      </c>
      <c r="BH166" t="s">
        <v>28</v>
      </c>
      <c r="BI166">
        <v>503588</v>
      </c>
      <c r="BJ166" t="s">
        <v>29</v>
      </c>
      <c r="BK166">
        <v>2.9786235952000001E-2</v>
      </c>
      <c r="BL166" t="s">
        <v>30</v>
      </c>
      <c r="BM166">
        <v>15000</v>
      </c>
      <c r="BN166" t="s">
        <v>923</v>
      </c>
      <c r="BO166">
        <v>15000</v>
      </c>
      <c r="BP166" t="s">
        <v>783</v>
      </c>
      <c r="BQ166" t="s">
        <v>1737</v>
      </c>
      <c r="BR166" t="s">
        <v>1738</v>
      </c>
      <c r="BS166" t="s">
        <v>1739</v>
      </c>
      <c r="BT166">
        <v>5.8048200000000001E-2</v>
      </c>
      <c r="BZ166" t="s">
        <v>782</v>
      </c>
      <c r="CA166">
        <v>327.82</v>
      </c>
      <c r="CB166" t="s">
        <v>25</v>
      </c>
      <c r="CC166" t="s">
        <v>36</v>
      </c>
      <c r="CD166" t="s">
        <v>27</v>
      </c>
      <c r="CE166">
        <v>0.77931399999999995</v>
      </c>
      <c r="CF166" t="s">
        <v>28</v>
      </c>
      <c r="CG166">
        <v>502273</v>
      </c>
      <c r="CH166" t="s">
        <v>29</v>
      </c>
      <c r="CI166">
        <v>4.9773711072000001E-2</v>
      </c>
      <c r="CJ166" t="s">
        <v>30</v>
      </c>
      <c r="CK166">
        <v>25000</v>
      </c>
      <c r="CL166" t="s">
        <v>923</v>
      </c>
      <c r="CM166">
        <v>25000</v>
      </c>
      <c r="CN166" t="s">
        <v>783</v>
      </c>
      <c r="CO166" t="s">
        <v>2320</v>
      </c>
      <c r="CP166" t="s">
        <v>2321</v>
      </c>
      <c r="CQ166" t="s">
        <v>2322</v>
      </c>
      <c r="CR166">
        <v>7.4792800000000006E-2</v>
      </c>
      <c r="CX166" t="s">
        <v>782</v>
      </c>
      <c r="CY166">
        <v>326.11599999999999</v>
      </c>
      <c r="CZ166" t="s">
        <v>25</v>
      </c>
      <c r="DA166" t="s">
        <v>36</v>
      </c>
      <c r="DB166" t="s">
        <v>27</v>
      </c>
      <c r="DC166">
        <v>0.78232999999999997</v>
      </c>
      <c r="DD166" t="s">
        <v>28</v>
      </c>
      <c r="DE166">
        <v>501011</v>
      </c>
      <c r="DF166" t="s">
        <v>29</v>
      </c>
      <c r="DG166">
        <v>6.9858683056000001E-2</v>
      </c>
      <c r="DH166" t="s">
        <v>30</v>
      </c>
      <c r="DI166">
        <v>35000</v>
      </c>
      <c r="DJ166" t="s">
        <v>923</v>
      </c>
      <c r="DK166">
        <v>35000</v>
      </c>
      <c r="DL166" t="s">
        <v>783</v>
      </c>
      <c r="DM166" t="s">
        <v>2912</v>
      </c>
      <c r="DN166" t="s">
        <v>2913</v>
      </c>
      <c r="DO166" t="s">
        <v>2914</v>
      </c>
      <c r="DP166">
        <v>7.4222200000000002E-2</v>
      </c>
      <c r="DV166" t="s">
        <v>782</v>
      </c>
      <c r="DW166">
        <v>328.745</v>
      </c>
      <c r="DX166" t="s">
        <v>25</v>
      </c>
      <c r="DY166" t="s">
        <v>36</v>
      </c>
      <c r="DZ166" t="s">
        <v>27</v>
      </c>
      <c r="EA166">
        <v>0.78016200000000002</v>
      </c>
      <c r="EB166" t="s">
        <v>28</v>
      </c>
      <c r="EC166">
        <v>499771</v>
      </c>
      <c r="ED166" t="s">
        <v>29</v>
      </c>
      <c r="EE166">
        <v>9.0041154903999998E-2</v>
      </c>
      <c r="EF166" t="s">
        <v>30</v>
      </c>
      <c r="EG166">
        <v>45000</v>
      </c>
      <c r="EH166" t="s">
        <v>923</v>
      </c>
      <c r="EI166">
        <v>45000</v>
      </c>
      <c r="EJ166" t="s">
        <v>783</v>
      </c>
      <c r="EK166" t="s">
        <v>3501</v>
      </c>
      <c r="EL166" t="s">
        <v>3502</v>
      </c>
      <c r="EM166" t="s">
        <v>3503</v>
      </c>
      <c r="EN166">
        <v>7.3983699999999999E-2</v>
      </c>
      <c r="ET166" t="s">
        <v>782</v>
      </c>
      <c r="EU166">
        <v>331.40899999999999</v>
      </c>
      <c r="EV166" t="s">
        <v>25</v>
      </c>
      <c r="EW166" t="s">
        <v>36</v>
      </c>
      <c r="EX166" t="s">
        <v>27</v>
      </c>
      <c r="EY166">
        <v>0.77728699999999995</v>
      </c>
      <c r="EZ166" t="s">
        <v>28</v>
      </c>
      <c r="FA166">
        <v>499427</v>
      </c>
      <c r="FB166" t="s">
        <v>29</v>
      </c>
      <c r="FC166">
        <v>0.110126126888</v>
      </c>
      <c r="FD166" t="s">
        <v>30</v>
      </c>
      <c r="FE166">
        <v>55000</v>
      </c>
      <c r="FF166" t="s">
        <v>923</v>
      </c>
      <c r="FG166">
        <v>55000</v>
      </c>
      <c r="FH166" t="s">
        <v>783</v>
      </c>
      <c r="FI166" t="s">
        <v>4083</v>
      </c>
      <c r="FJ166" t="s">
        <v>4084</v>
      </c>
      <c r="FK166" t="s">
        <v>4085</v>
      </c>
      <c r="FL166">
        <v>7.8014799999999995E-2</v>
      </c>
      <c r="FR166" t="s">
        <v>782</v>
      </c>
      <c r="FS166">
        <v>375.63600000000002</v>
      </c>
      <c r="FT166" t="s">
        <v>25</v>
      </c>
      <c r="FU166" t="s">
        <v>36</v>
      </c>
      <c r="FV166" t="s">
        <v>27</v>
      </c>
      <c r="FW166">
        <v>0.72945300000000002</v>
      </c>
      <c r="FX166" t="s">
        <v>28</v>
      </c>
      <c r="FY166">
        <v>500309</v>
      </c>
      <c r="FZ166" t="s">
        <v>29</v>
      </c>
      <c r="GA166">
        <v>1.9987637119999999E-3</v>
      </c>
      <c r="GB166" t="s">
        <v>30</v>
      </c>
      <c r="GC166">
        <v>1000</v>
      </c>
      <c r="GD166" t="s">
        <v>923</v>
      </c>
      <c r="GE166">
        <v>1000</v>
      </c>
      <c r="GF166" t="s">
        <v>783</v>
      </c>
      <c r="GG166" t="s">
        <v>5062</v>
      </c>
      <c r="GH166" t="s">
        <v>5063</v>
      </c>
      <c r="GI166" t="s">
        <v>5064</v>
      </c>
      <c r="GJ166">
        <v>9.0859499999999996E-2</v>
      </c>
      <c r="GP166" t="s">
        <v>782</v>
      </c>
      <c r="GQ166">
        <v>339.28</v>
      </c>
      <c r="GR166" t="s">
        <v>25</v>
      </c>
      <c r="GS166" t="s">
        <v>36</v>
      </c>
      <c r="GT166" t="s">
        <v>27</v>
      </c>
      <c r="GU166">
        <v>0.76284399999999997</v>
      </c>
      <c r="GV166" t="s">
        <v>28</v>
      </c>
      <c r="GW166">
        <v>506489</v>
      </c>
      <c r="GX166" t="s">
        <v>29</v>
      </c>
      <c r="GY166">
        <v>1.9743749960000001E-2</v>
      </c>
      <c r="GZ166" t="s">
        <v>30</v>
      </c>
      <c r="HA166">
        <v>10000</v>
      </c>
      <c r="HB166" t="s">
        <v>923</v>
      </c>
      <c r="HC166">
        <v>10000</v>
      </c>
      <c r="HD166" t="s">
        <v>783</v>
      </c>
      <c r="HE166" t="s">
        <v>5467</v>
      </c>
      <c r="HF166" t="s">
        <v>5468</v>
      </c>
      <c r="HG166" t="s">
        <v>5469</v>
      </c>
      <c r="HH166">
        <v>6.4995300000000006E-2</v>
      </c>
      <c r="HN166" t="s">
        <v>782</v>
      </c>
      <c r="HO166">
        <v>330.71100000000001</v>
      </c>
      <c r="HP166" t="s">
        <v>25</v>
      </c>
      <c r="HQ166" t="s">
        <v>36</v>
      </c>
      <c r="HR166" t="s">
        <v>27</v>
      </c>
      <c r="HS166">
        <v>0.77800100000000005</v>
      </c>
      <c r="HT166" t="s">
        <v>28</v>
      </c>
      <c r="HU166">
        <v>499563</v>
      </c>
      <c r="HV166" t="s">
        <v>29</v>
      </c>
      <c r="HW166">
        <v>0.13011359900800001</v>
      </c>
      <c r="HX166" t="s">
        <v>30</v>
      </c>
      <c r="HY166">
        <v>65000</v>
      </c>
      <c r="HZ166" t="s">
        <v>923</v>
      </c>
      <c r="IA166">
        <v>65000</v>
      </c>
      <c r="IB166" t="s">
        <v>783</v>
      </c>
      <c r="IC166" t="s">
        <v>6051</v>
      </c>
      <c r="ID166" t="s">
        <v>6052</v>
      </c>
      <c r="IE166" t="s">
        <v>6053</v>
      </c>
      <c r="IF166">
        <v>7.8926200000000002E-2</v>
      </c>
    </row>
    <row r="167" spans="6:240">
      <c r="F167" t="s">
        <v>787</v>
      </c>
      <c r="G167">
        <v>670.601</v>
      </c>
      <c r="H167" t="s">
        <v>25</v>
      </c>
      <c r="I167" t="s">
        <v>757</v>
      </c>
      <c r="J167" t="s">
        <v>27</v>
      </c>
      <c r="K167">
        <v>0.77188500000000004</v>
      </c>
      <c r="L167" t="s">
        <v>28</v>
      </c>
      <c r="M167">
        <v>250283</v>
      </c>
      <c r="N167" t="s">
        <v>29</v>
      </c>
      <c r="O167">
        <v>1.1986444395E-2</v>
      </c>
      <c r="P167" t="s">
        <v>30</v>
      </c>
      <c r="Q167">
        <v>3000</v>
      </c>
      <c r="R167" t="s">
        <v>923</v>
      </c>
      <c r="S167">
        <v>3000</v>
      </c>
      <c r="T167" t="s">
        <v>788</v>
      </c>
      <c r="U167" t="s">
        <v>4668</v>
      </c>
      <c r="V167" t="s">
        <v>4669</v>
      </c>
      <c r="W167" t="s">
        <v>4670</v>
      </c>
      <c r="X167">
        <v>8.2660499999999998E-2</v>
      </c>
      <c r="AD167" t="s">
        <v>787</v>
      </c>
      <c r="AE167">
        <v>680.77099999999996</v>
      </c>
      <c r="AF167" t="s">
        <v>25</v>
      </c>
      <c r="AG167" t="s">
        <v>757</v>
      </c>
      <c r="AH167" t="s">
        <v>27</v>
      </c>
      <c r="AI167">
        <v>0.76609700000000003</v>
      </c>
      <c r="AJ167" t="s">
        <v>28</v>
      </c>
      <c r="AK167">
        <v>250283</v>
      </c>
      <c r="AL167" t="s">
        <v>29</v>
      </c>
      <c r="AM167">
        <v>1.9977374324999998E-2</v>
      </c>
      <c r="AN167" t="s">
        <v>30</v>
      </c>
      <c r="AO167">
        <v>5000</v>
      </c>
      <c r="AP167" t="s">
        <v>923</v>
      </c>
      <c r="AQ167">
        <v>5000</v>
      </c>
      <c r="AR167" t="s">
        <v>788</v>
      </c>
      <c r="AS167" t="s">
        <v>1140</v>
      </c>
      <c r="AT167" t="s">
        <v>1141</v>
      </c>
      <c r="AU167" t="s">
        <v>1142</v>
      </c>
      <c r="AV167">
        <v>7.3542899999999994E-2</v>
      </c>
      <c r="BB167" t="s">
        <v>787</v>
      </c>
      <c r="BC167">
        <v>678.86900000000003</v>
      </c>
      <c r="BD167" t="s">
        <v>25</v>
      </c>
      <c r="BE167" t="s">
        <v>757</v>
      </c>
      <c r="BF167" t="s">
        <v>27</v>
      </c>
      <c r="BG167">
        <v>0.76966000000000001</v>
      </c>
      <c r="BH167" t="s">
        <v>28</v>
      </c>
      <c r="BI167">
        <v>248666</v>
      </c>
      <c r="BJ167" t="s">
        <v>29</v>
      </c>
      <c r="BK167">
        <v>6.0321825434999997E-2</v>
      </c>
      <c r="BL167" t="s">
        <v>30</v>
      </c>
      <c r="BM167">
        <v>15000</v>
      </c>
      <c r="BN167" t="s">
        <v>923</v>
      </c>
      <c r="BO167">
        <v>15000</v>
      </c>
      <c r="BP167" t="s">
        <v>788</v>
      </c>
      <c r="BQ167" t="s">
        <v>1734</v>
      </c>
      <c r="BR167" t="s">
        <v>1735</v>
      </c>
      <c r="BS167" t="s">
        <v>1736</v>
      </c>
      <c r="BT167">
        <v>6.8241399999999994E-2</v>
      </c>
      <c r="BZ167" t="s">
        <v>787</v>
      </c>
      <c r="CA167">
        <v>672.62300000000005</v>
      </c>
      <c r="CB167" t="s">
        <v>25</v>
      </c>
      <c r="CC167" t="s">
        <v>757</v>
      </c>
      <c r="CD167" t="s">
        <v>27</v>
      </c>
      <c r="CE167">
        <v>0.77072300000000005</v>
      </c>
      <c r="CF167" t="s">
        <v>28</v>
      </c>
      <c r="CG167">
        <v>250284</v>
      </c>
      <c r="CH167" t="s">
        <v>29</v>
      </c>
      <c r="CI167">
        <v>9.9886673625000005E-2</v>
      </c>
      <c r="CJ167" t="s">
        <v>30</v>
      </c>
      <c r="CK167">
        <v>25000</v>
      </c>
      <c r="CL167" t="s">
        <v>923</v>
      </c>
      <c r="CM167">
        <v>25000</v>
      </c>
      <c r="CN167" t="s">
        <v>788</v>
      </c>
      <c r="CO167" t="s">
        <v>2317</v>
      </c>
      <c r="CP167" t="s">
        <v>2318</v>
      </c>
      <c r="CQ167" t="s">
        <v>2319</v>
      </c>
      <c r="CR167">
        <v>7.6716599999999996E-2</v>
      </c>
      <c r="CX167" t="s">
        <v>787</v>
      </c>
      <c r="CY167">
        <v>666.80899999999997</v>
      </c>
      <c r="CZ167" t="s">
        <v>25</v>
      </c>
      <c r="DA167" t="s">
        <v>757</v>
      </c>
      <c r="DB167" t="s">
        <v>27</v>
      </c>
      <c r="DC167">
        <v>0.77407499999999996</v>
      </c>
      <c r="DD167" t="s">
        <v>28</v>
      </c>
      <c r="DE167">
        <v>250284</v>
      </c>
      <c r="DF167" t="s">
        <v>29</v>
      </c>
      <c r="DG167">
        <v>0.13984132327500001</v>
      </c>
      <c r="DH167" t="s">
        <v>30</v>
      </c>
      <c r="DI167">
        <v>35000</v>
      </c>
      <c r="DJ167" t="s">
        <v>923</v>
      </c>
      <c r="DK167">
        <v>35000</v>
      </c>
      <c r="DL167" t="s">
        <v>788</v>
      </c>
      <c r="DM167" t="s">
        <v>2909</v>
      </c>
      <c r="DN167" t="s">
        <v>2910</v>
      </c>
      <c r="DO167" t="s">
        <v>2911</v>
      </c>
      <c r="DP167">
        <v>7.0134600000000005E-2</v>
      </c>
      <c r="DV167" t="s">
        <v>787</v>
      </c>
      <c r="DW167">
        <v>676.928</v>
      </c>
      <c r="DX167" t="s">
        <v>25</v>
      </c>
      <c r="DY167" t="s">
        <v>757</v>
      </c>
      <c r="DZ167" t="s">
        <v>27</v>
      </c>
      <c r="EA167">
        <v>0.76951599999999998</v>
      </c>
      <c r="EB167" t="s">
        <v>28</v>
      </c>
      <c r="EC167">
        <v>249472</v>
      </c>
      <c r="ED167" t="s">
        <v>29</v>
      </c>
      <c r="EE167">
        <v>0.180380675115</v>
      </c>
      <c r="EF167" t="s">
        <v>30</v>
      </c>
      <c r="EG167">
        <v>45000</v>
      </c>
      <c r="EH167" t="s">
        <v>923</v>
      </c>
      <c r="EI167">
        <v>45000</v>
      </c>
      <c r="EJ167" t="s">
        <v>788</v>
      </c>
      <c r="EK167" t="s">
        <v>3498</v>
      </c>
      <c r="EL167" t="s">
        <v>3499</v>
      </c>
      <c r="EM167" t="s">
        <v>3500</v>
      </c>
      <c r="EN167">
        <v>7.2747300000000001E-2</v>
      </c>
      <c r="ET167" t="s">
        <v>787</v>
      </c>
      <c r="EU167">
        <v>664.572</v>
      </c>
      <c r="EV167" t="s">
        <v>25</v>
      </c>
      <c r="EW167" t="s">
        <v>757</v>
      </c>
      <c r="EX167" t="s">
        <v>27</v>
      </c>
      <c r="EY167">
        <v>0.77537699999999998</v>
      </c>
      <c r="EZ167" t="s">
        <v>28</v>
      </c>
      <c r="FA167">
        <v>250284</v>
      </c>
      <c r="FB167" t="s">
        <v>29</v>
      </c>
      <c r="FC167">
        <v>0.219750622575</v>
      </c>
      <c r="FD167" t="s">
        <v>30</v>
      </c>
      <c r="FE167">
        <v>55000</v>
      </c>
      <c r="FF167" t="s">
        <v>923</v>
      </c>
      <c r="FG167">
        <v>55000</v>
      </c>
      <c r="FH167" t="s">
        <v>788</v>
      </c>
      <c r="FI167" t="s">
        <v>4080</v>
      </c>
      <c r="FJ167" t="s">
        <v>4081</v>
      </c>
      <c r="FK167" t="s">
        <v>4082</v>
      </c>
      <c r="FL167">
        <v>7.5945600000000002E-2</v>
      </c>
      <c r="FR167" t="s">
        <v>787</v>
      </c>
      <c r="FS167">
        <v>661.92499999999995</v>
      </c>
      <c r="FT167" t="s">
        <v>25</v>
      </c>
      <c r="FU167" t="s">
        <v>757</v>
      </c>
      <c r="FV167" t="s">
        <v>27</v>
      </c>
      <c r="FW167">
        <v>0.79565399999999997</v>
      </c>
      <c r="FX167" t="s">
        <v>28</v>
      </c>
      <c r="FY167">
        <v>238640</v>
      </c>
      <c r="FZ167" t="s">
        <v>29</v>
      </c>
      <c r="GA167">
        <v>4.1904151949999999E-3</v>
      </c>
      <c r="GB167" t="s">
        <v>30</v>
      </c>
      <c r="GC167">
        <v>1000</v>
      </c>
      <c r="GD167" t="s">
        <v>923</v>
      </c>
      <c r="GE167">
        <v>1000</v>
      </c>
      <c r="GF167" t="s">
        <v>788</v>
      </c>
      <c r="GG167" t="s">
        <v>5059</v>
      </c>
      <c r="GH167" t="s">
        <v>5060</v>
      </c>
      <c r="GI167" t="s">
        <v>5061</v>
      </c>
      <c r="GJ167">
        <v>8.6699200000000004E-2</v>
      </c>
      <c r="GP167" t="s">
        <v>787</v>
      </c>
      <c r="GQ167">
        <v>659.86699999999996</v>
      </c>
      <c r="GR167" t="s">
        <v>25</v>
      </c>
      <c r="GS167" t="s">
        <v>757</v>
      </c>
      <c r="GT167" t="s">
        <v>27</v>
      </c>
      <c r="GU167">
        <v>0.78097799999999995</v>
      </c>
      <c r="GV167" t="s">
        <v>28</v>
      </c>
      <c r="GW167">
        <v>248465</v>
      </c>
      <c r="GX167" t="s">
        <v>29</v>
      </c>
      <c r="GY167">
        <v>4.0247050244999999E-2</v>
      </c>
      <c r="GZ167" t="s">
        <v>30</v>
      </c>
      <c r="HA167">
        <v>10000</v>
      </c>
      <c r="HB167" t="s">
        <v>923</v>
      </c>
      <c r="HC167">
        <v>10000</v>
      </c>
      <c r="HD167" t="s">
        <v>788</v>
      </c>
      <c r="HE167" t="s">
        <v>5464</v>
      </c>
      <c r="HF167" t="s">
        <v>5465</v>
      </c>
      <c r="HG167" t="s">
        <v>5466</v>
      </c>
      <c r="HH167">
        <v>7.5243400000000002E-2</v>
      </c>
      <c r="HN167" t="s">
        <v>787</v>
      </c>
      <c r="HO167">
        <v>664.19600000000003</v>
      </c>
      <c r="HP167" t="s">
        <v>25</v>
      </c>
      <c r="HQ167" t="s">
        <v>757</v>
      </c>
      <c r="HR167" t="s">
        <v>27</v>
      </c>
      <c r="HS167">
        <v>0.77646800000000005</v>
      </c>
      <c r="HT167" t="s">
        <v>28</v>
      </c>
      <c r="HU167">
        <v>249721</v>
      </c>
      <c r="HV167" t="s">
        <v>29</v>
      </c>
      <c r="HW167">
        <v>0.26028997441500001</v>
      </c>
      <c r="HX167" t="s">
        <v>30</v>
      </c>
      <c r="HY167">
        <v>65000</v>
      </c>
      <c r="HZ167" t="s">
        <v>923</v>
      </c>
      <c r="IA167">
        <v>65000</v>
      </c>
      <c r="IB167" t="s">
        <v>788</v>
      </c>
      <c r="IC167" t="s">
        <v>6048</v>
      </c>
      <c r="ID167" t="s">
        <v>6049</v>
      </c>
      <c r="IE167" t="s">
        <v>6050</v>
      </c>
      <c r="IF167">
        <v>7.6114100000000004E-2</v>
      </c>
    </row>
    <row r="168" spans="6:240">
      <c r="F168" t="s">
        <v>787</v>
      </c>
      <c r="G168">
        <v>338.339</v>
      </c>
      <c r="H168" t="s">
        <v>25</v>
      </c>
      <c r="I168" t="s">
        <v>36</v>
      </c>
      <c r="J168" t="s">
        <v>27</v>
      </c>
      <c r="K168">
        <v>0.77483000000000002</v>
      </c>
      <c r="L168" t="s">
        <v>28</v>
      </c>
      <c r="M168">
        <v>492306</v>
      </c>
      <c r="N168" t="s">
        <v>29</v>
      </c>
      <c r="O168">
        <v>6.0937719999999999E-3</v>
      </c>
      <c r="P168" t="s">
        <v>30</v>
      </c>
      <c r="Q168">
        <v>3000</v>
      </c>
      <c r="R168" t="s">
        <v>923</v>
      </c>
      <c r="S168">
        <v>3000</v>
      </c>
      <c r="T168" t="s">
        <v>783</v>
      </c>
      <c r="U168" t="s">
        <v>4671</v>
      </c>
      <c r="V168" t="s">
        <v>4672</v>
      </c>
      <c r="W168" t="s">
        <v>4673</v>
      </c>
      <c r="X168">
        <v>6.0090999999999999E-2</v>
      </c>
      <c r="AD168" t="s">
        <v>787</v>
      </c>
      <c r="AE168">
        <v>327.96800000000002</v>
      </c>
      <c r="AF168" t="s">
        <v>25</v>
      </c>
      <c r="AG168" t="s">
        <v>36</v>
      </c>
      <c r="AH168" t="s">
        <v>27</v>
      </c>
      <c r="AI168">
        <v>0.780663</v>
      </c>
      <c r="AJ168" t="s">
        <v>28</v>
      </c>
      <c r="AK168">
        <v>500312</v>
      </c>
      <c r="AL168" t="s">
        <v>29</v>
      </c>
      <c r="AM168">
        <v>9.9937665600000006E-3</v>
      </c>
      <c r="AN168" t="s">
        <v>30</v>
      </c>
      <c r="AO168">
        <v>5000</v>
      </c>
      <c r="AP168" t="s">
        <v>923</v>
      </c>
      <c r="AQ168">
        <v>5000</v>
      </c>
      <c r="AR168" t="s">
        <v>783</v>
      </c>
      <c r="AS168" t="s">
        <v>1143</v>
      </c>
      <c r="AT168" t="s">
        <v>1144</v>
      </c>
      <c r="AU168" t="s">
        <v>1145</v>
      </c>
      <c r="AV168">
        <v>5.9105199999999997E-2</v>
      </c>
      <c r="BB168" t="s">
        <v>787</v>
      </c>
      <c r="BC168">
        <v>332.54300000000001</v>
      </c>
      <c r="BD168" t="s">
        <v>25</v>
      </c>
      <c r="BE168" t="s">
        <v>36</v>
      </c>
      <c r="BF168" t="s">
        <v>27</v>
      </c>
      <c r="BG168">
        <v>0.77274900000000002</v>
      </c>
      <c r="BH168" t="s">
        <v>28</v>
      </c>
      <c r="BI168">
        <v>503588</v>
      </c>
      <c r="BJ168" t="s">
        <v>29</v>
      </c>
      <c r="BK168">
        <v>2.9786235952000001E-2</v>
      </c>
      <c r="BL168" t="s">
        <v>30</v>
      </c>
      <c r="BM168">
        <v>15000</v>
      </c>
      <c r="BN168" t="s">
        <v>923</v>
      </c>
      <c r="BO168">
        <v>15000</v>
      </c>
      <c r="BP168" t="s">
        <v>783</v>
      </c>
      <c r="BQ168" t="s">
        <v>1737</v>
      </c>
      <c r="BR168" t="s">
        <v>1738</v>
      </c>
      <c r="BS168" t="s">
        <v>1739</v>
      </c>
      <c r="BT168">
        <v>5.8048200000000001E-2</v>
      </c>
      <c r="BZ168" t="s">
        <v>787</v>
      </c>
      <c r="CA168">
        <v>327.82</v>
      </c>
      <c r="CB168" t="s">
        <v>25</v>
      </c>
      <c r="CC168" t="s">
        <v>36</v>
      </c>
      <c r="CD168" t="s">
        <v>27</v>
      </c>
      <c r="CE168">
        <v>0.77931399999999995</v>
      </c>
      <c r="CF168" t="s">
        <v>28</v>
      </c>
      <c r="CG168">
        <v>502273</v>
      </c>
      <c r="CH168" t="s">
        <v>29</v>
      </c>
      <c r="CI168">
        <v>4.9773711072000001E-2</v>
      </c>
      <c r="CJ168" t="s">
        <v>30</v>
      </c>
      <c r="CK168">
        <v>25000</v>
      </c>
      <c r="CL168" t="s">
        <v>923</v>
      </c>
      <c r="CM168">
        <v>25000</v>
      </c>
      <c r="CN168" t="s">
        <v>783</v>
      </c>
      <c r="CO168" t="s">
        <v>2320</v>
      </c>
      <c r="CP168" t="s">
        <v>2321</v>
      </c>
      <c r="CQ168" t="s">
        <v>2322</v>
      </c>
      <c r="CR168">
        <v>7.4792800000000006E-2</v>
      </c>
      <c r="CX168" t="s">
        <v>787</v>
      </c>
      <c r="CY168">
        <v>326.11599999999999</v>
      </c>
      <c r="CZ168" t="s">
        <v>25</v>
      </c>
      <c r="DA168" t="s">
        <v>36</v>
      </c>
      <c r="DB168" t="s">
        <v>27</v>
      </c>
      <c r="DC168">
        <v>0.78232999999999997</v>
      </c>
      <c r="DD168" t="s">
        <v>28</v>
      </c>
      <c r="DE168">
        <v>501011</v>
      </c>
      <c r="DF168" t="s">
        <v>29</v>
      </c>
      <c r="DG168">
        <v>6.9858683056000001E-2</v>
      </c>
      <c r="DH168" t="s">
        <v>30</v>
      </c>
      <c r="DI168">
        <v>35000</v>
      </c>
      <c r="DJ168" t="s">
        <v>923</v>
      </c>
      <c r="DK168">
        <v>35000</v>
      </c>
      <c r="DL168" t="s">
        <v>783</v>
      </c>
      <c r="DM168" t="s">
        <v>2912</v>
      </c>
      <c r="DN168" t="s">
        <v>2913</v>
      </c>
      <c r="DO168" t="s">
        <v>2914</v>
      </c>
      <c r="DP168">
        <v>7.4222200000000002E-2</v>
      </c>
      <c r="DV168" t="s">
        <v>787</v>
      </c>
      <c r="DW168">
        <v>328.745</v>
      </c>
      <c r="DX168" t="s">
        <v>25</v>
      </c>
      <c r="DY168" t="s">
        <v>36</v>
      </c>
      <c r="DZ168" t="s">
        <v>27</v>
      </c>
      <c r="EA168">
        <v>0.78016200000000002</v>
      </c>
      <c r="EB168" t="s">
        <v>28</v>
      </c>
      <c r="EC168">
        <v>499771</v>
      </c>
      <c r="ED168" t="s">
        <v>29</v>
      </c>
      <c r="EE168">
        <v>9.0041154903999998E-2</v>
      </c>
      <c r="EF168" t="s">
        <v>30</v>
      </c>
      <c r="EG168">
        <v>45000</v>
      </c>
      <c r="EH168" t="s">
        <v>923</v>
      </c>
      <c r="EI168">
        <v>45000</v>
      </c>
      <c r="EJ168" t="s">
        <v>783</v>
      </c>
      <c r="EK168" t="s">
        <v>3501</v>
      </c>
      <c r="EL168" t="s">
        <v>3502</v>
      </c>
      <c r="EM168" t="s">
        <v>3503</v>
      </c>
      <c r="EN168">
        <v>7.3983699999999999E-2</v>
      </c>
      <c r="ET168" t="s">
        <v>787</v>
      </c>
      <c r="EU168">
        <v>331.40899999999999</v>
      </c>
      <c r="EV168" t="s">
        <v>25</v>
      </c>
      <c r="EW168" t="s">
        <v>36</v>
      </c>
      <c r="EX168" t="s">
        <v>27</v>
      </c>
      <c r="EY168">
        <v>0.77728699999999995</v>
      </c>
      <c r="EZ168" t="s">
        <v>28</v>
      </c>
      <c r="FA168">
        <v>499427</v>
      </c>
      <c r="FB168" t="s">
        <v>29</v>
      </c>
      <c r="FC168">
        <v>0.110126126888</v>
      </c>
      <c r="FD168" t="s">
        <v>30</v>
      </c>
      <c r="FE168">
        <v>55000</v>
      </c>
      <c r="FF168" t="s">
        <v>923</v>
      </c>
      <c r="FG168">
        <v>55000</v>
      </c>
      <c r="FH168" t="s">
        <v>783</v>
      </c>
      <c r="FI168" t="s">
        <v>4083</v>
      </c>
      <c r="FJ168" t="s">
        <v>4084</v>
      </c>
      <c r="FK168" t="s">
        <v>4085</v>
      </c>
      <c r="FL168">
        <v>7.8014799999999995E-2</v>
      </c>
      <c r="FR168" t="s">
        <v>787</v>
      </c>
      <c r="FS168">
        <v>375.63600000000002</v>
      </c>
      <c r="FT168" t="s">
        <v>25</v>
      </c>
      <c r="FU168" t="s">
        <v>36</v>
      </c>
      <c r="FV168" t="s">
        <v>27</v>
      </c>
      <c r="FW168">
        <v>0.72945300000000002</v>
      </c>
      <c r="FX168" t="s">
        <v>28</v>
      </c>
      <c r="FY168">
        <v>500309</v>
      </c>
      <c r="FZ168" t="s">
        <v>29</v>
      </c>
      <c r="GA168">
        <v>1.9987637119999999E-3</v>
      </c>
      <c r="GB168" t="s">
        <v>30</v>
      </c>
      <c r="GC168">
        <v>1000</v>
      </c>
      <c r="GD168" t="s">
        <v>923</v>
      </c>
      <c r="GE168">
        <v>1000</v>
      </c>
      <c r="GF168" t="s">
        <v>783</v>
      </c>
      <c r="GG168" t="s">
        <v>5062</v>
      </c>
      <c r="GH168" t="s">
        <v>5063</v>
      </c>
      <c r="GI168" t="s">
        <v>5064</v>
      </c>
      <c r="GJ168">
        <v>9.0859499999999996E-2</v>
      </c>
      <c r="GP168" t="s">
        <v>787</v>
      </c>
      <c r="GQ168">
        <v>339.28</v>
      </c>
      <c r="GR168" t="s">
        <v>25</v>
      </c>
      <c r="GS168" t="s">
        <v>36</v>
      </c>
      <c r="GT168" t="s">
        <v>27</v>
      </c>
      <c r="GU168">
        <v>0.76284399999999997</v>
      </c>
      <c r="GV168" t="s">
        <v>28</v>
      </c>
      <c r="GW168">
        <v>506489</v>
      </c>
      <c r="GX168" t="s">
        <v>29</v>
      </c>
      <c r="GY168">
        <v>1.9743749960000001E-2</v>
      </c>
      <c r="GZ168" t="s">
        <v>30</v>
      </c>
      <c r="HA168">
        <v>10000</v>
      </c>
      <c r="HB168" t="s">
        <v>923</v>
      </c>
      <c r="HC168">
        <v>10000</v>
      </c>
      <c r="HD168" t="s">
        <v>783</v>
      </c>
      <c r="HE168" t="s">
        <v>5467</v>
      </c>
      <c r="HF168" t="s">
        <v>5468</v>
      </c>
      <c r="HG168" t="s">
        <v>5469</v>
      </c>
      <c r="HH168">
        <v>6.4995300000000006E-2</v>
      </c>
      <c r="HN168" t="s">
        <v>787</v>
      </c>
      <c r="HO168">
        <v>330.71100000000001</v>
      </c>
      <c r="HP168" t="s">
        <v>25</v>
      </c>
      <c r="HQ168" t="s">
        <v>36</v>
      </c>
      <c r="HR168" t="s">
        <v>27</v>
      </c>
      <c r="HS168">
        <v>0.77800100000000005</v>
      </c>
      <c r="HT168" t="s">
        <v>28</v>
      </c>
      <c r="HU168">
        <v>499563</v>
      </c>
      <c r="HV168" t="s">
        <v>29</v>
      </c>
      <c r="HW168">
        <v>0.13011359900800001</v>
      </c>
      <c r="HX168" t="s">
        <v>30</v>
      </c>
      <c r="HY168">
        <v>65000</v>
      </c>
      <c r="HZ168" t="s">
        <v>923</v>
      </c>
      <c r="IA168">
        <v>65000</v>
      </c>
      <c r="IB168" t="s">
        <v>783</v>
      </c>
      <c r="IC168" t="s">
        <v>6051</v>
      </c>
      <c r="ID168" t="s">
        <v>6052</v>
      </c>
      <c r="IE168" t="s">
        <v>6053</v>
      </c>
      <c r="IF168">
        <v>7.8926200000000002E-2</v>
      </c>
    </row>
    <row r="169" spans="6:240">
      <c r="F169" t="s">
        <v>777</v>
      </c>
      <c r="G169">
        <v>631.78099999999995</v>
      </c>
      <c r="H169" t="s">
        <v>25</v>
      </c>
      <c r="I169" t="s">
        <v>757</v>
      </c>
      <c r="J169" t="s">
        <v>27</v>
      </c>
      <c r="K169">
        <v>0.79524499999999998</v>
      </c>
      <c r="L169" t="s">
        <v>28</v>
      </c>
      <c r="M169">
        <v>250283</v>
      </c>
      <c r="N169" t="s">
        <v>29</v>
      </c>
      <c r="O169">
        <v>1.1986444395E-2</v>
      </c>
      <c r="P169" t="s">
        <v>30</v>
      </c>
      <c r="Q169">
        <v>3000</v>
      </c>
      <c r="R169" t="s">
        <v>923</v>
      </c>
      <c r="S169">
        <v>3000</v>
      </c>
      <c r="T169" t="s">
        <v>778</v>
      </c>
      <c r="U169" t="s">
        <v>4674</v>
      </c>
      <c r="V169" t="s">
        <v>4675</v>
      </c>
      <c r="W169" t="s">
        <v>4676</v>
      </c>
      <c r="X169">
        <v>9.0296699999999994E-2</v>
      </c>
      <c r="AD169" t="s">
        <v>777</v>
      </c>
      <c r="AE169">
        <v>650.63199999999995</v>
      </c>
      <c r="AF169" t="s">
        <v>25</v>
      </c>
      <c r="AG169" t="s">
        <v>757</v>
      </c>
      <c r="AH169" t="s">
        <v>27</v>
      </c>
      <c r="AI169">
        <v>0.78364</v>
      </c>
      <c r="AJ169" t="s">
        <v>28</v>
      </c>
      <c r="AK169">
        <v>250283</v>
      </c>
      <c r="AL169" t="s">
        <v>29</v>
      </c>
      <c r="AM169">
        <v>1.9977374324999998E-2</v>
      </c>
      <c r="AN169" t="s">
        <v>30</v>
      </c>
      <c r="AO169">
        <v>5000</v>
      </c>
      <c r="AP169" t="s">
        <v>923</v>
      </c>
      <c r="AQ169">
        <v>5000</v>
      </c>
      <c r="AR169" t="s">
        <v>778</v>
      </c>
      <c r="AS169" t="s">
        <v>1146</v>
      </c>
      <c r="AT169" t="s">
        <v>1147</v>
      </c>
      <c r="AU169" t="s">
        <v>1148</v>
      </c>
      <c r="AV169">
        <v>9.64338E-2</v>
      </c>
      <c r="BB169" t="s">
        <v>777</v>
      </c>
      <c r="BC169">
        <v>657.798</v>
      </c>
      <c r="BD169" t="s">
        <v>25</v>
      </c>
      <c r="BE169" t="s">
        <v>757</v>
      </c>
      <c r="BF169" t="s">
        <v>27</v>
      </c>
      <c r="BG169">
        <v>0.78188899999999995</v>
      </c>
      <c r="BH169" t="s">
        <v>28</v>
      </c>
      <c r="BI169">
        <v>248666</v>
      </c>
      <c r="BJ169" t="s">
        <v>29</v>
      </c>
      <c r="BK169">
        <v>6.0321825434999997E-2</v>
      </c>
      <c r="BL169" t="s">
        <v>30</v>
      </c>
      <c r="BM169">
        <v>15000</v>
      </c>
      <c r="BN169" t="s">
        <v>923</v>
      </c>
      <c r="BO169">
        <v>15000</v>
      </c>
      <c r="BP169" t="s">
        <v>778</v>
      </c>
      <c r="BQ169" t="s">
        <v>1740</v>
      </c>
      <c r="BR169" t="s">
        <v>1741</v>
      </c>
      <c r="BS169" t="s">
        <v>1742</v>
      </c>
      <c r="BT169">
        <v>7.5790800000000005E-2</v>
      </c>
      <c r="BZ169" t="s">
        <v>777</v>
      </c>
      <c r="CA169">
        <v>674.03700000000003</v>
      </c>
      <c r="CB169" t="s">
        <v>25</v>
      </c>
      <c r="CC169" t="s">
        <v>757</v>
      </c>
      <c r="CD169" t="s">
        <v>27</v>
      </c>
      <c r="CE169">
        <v>0.76841000000000004</v>
      </c>
      <c r="CF169" t="s">
        <v>28</v>
      </c>
      <c r="CG169">
        <v>251264</v>
      </c>
      <c r="CH169" t="s">
        <v>29</v>
      </c>
      <c r="CI169">
        <v>9.9496872165E-2</v>
      </c>
      <c r="CJ169" t="s">
        <v>30</v>
      </c>
      <c r="CK169">
        <v>25000</v>
      </c>
      <c r="CL169" t="s">
        <v>923</v>
      </c>
      <c r="CM169">
        <v>25000</v>
      </c>
      <c r="CN169" t="s">
        <v>778</v>
      </c>
      <c r="CO169" t="s">
        <v>2323</v>
      </c>
      <c r="CP169" t="s">
        <v>2324</v>
      </c>
      <c r="CQ169" t="s">
        <v>2325</v>
      </c>
      <c r="CR169">
        <v>8.4060999999999997E-2</v>
      </c>
      <c r="CX169" t="s">
        <v>777</v>
      </c>
      <c r="CY169">
        <v>670.048</v>
      </c>
      <c r="CZ169" t="s">
        <v>25</v>
      </c>
      <c r="DA169" t="s">
        <v>757</v>
      </c>
      <c r="DB169" t="s">
        <v>27</v>
      </c>
      <c r="DC169">
        <v>0.77273999999999998</v>
      </c>
      <c r="DD169" t="s">
        <v>28</v>
      </c>
      <c r="DE169">
        <v>249935</v>
      </c>
      <c r="DF169" t="s">
        <v>29</v>
      </c>
      <c r="DG169">
        <v>0.14003622400499999</v>
      </c>
      <c r="DH169" t="s">
        <v>30</v>
      </c>
      <c r="DI169">
        <v>35000</v>
      </c>
      <c r="DJ169" t="s">
        <v>923</v>
      </c>
      <c r="DK169">
        <v>35000</v>
      </c>
      <c r="DL169" t="s">
        <v>778</v>
      </c>
      <c r="DM169" t="s">
        <v>2915</v>
      </c>
      <c r="DN169" t="s">
        <v>2916</v>
      </c>
      <c r="DO169" t="s">
        <v>2917</v>
      </c>
      <c r="DP169">
        <v>7.7221200000000004E-2</v>
      </c>
      <c r="DV169" t="s">
        <v>777</v>
      </c>
      <c r="DW169">
        <v>664.58299999999997</v>
      </c>
      <c r="DX169" t="s">
        <v>25</v>
      </c>
      <c r="DY169" t="s">
        <v>757</v>
      </c>
      <c r="DZ169" t="s">
        <v>27</v>
      </c>
      <c r="EA169">
        <v>0.77452900000000002</v>
      </c>
      <c r="EB169" t="s">
        <v>28</v>
      </c>
      <c r="EC169">
        <v>250827</v>
      </c>
      <c r="ED169" t="s">
        <v>29</v>
      </c>
      <c r="EE169">
        <v>0.17940617146499999</v>
      </c>
      <c r="EF169" t="s">
        <v>30</v>
      </c>
      <c r="EG169">
        <v>45000</v>
      </c>
      <c r="EH169" t="s">
        <v>923</v>
      </c>
      <c r="EI169">
        <v>45000</v>
      </c>
      <c r="EJ169" t="s">
        <v>778</v>
      </c>
      <c r="EK169" t="s">
        <v>3504</v>
      </c>
      <c r="EL169" t="s">
        <v>3505</v>
      </c>
      <c r="EM169" t="s">
        <v>3506</v>
      </c>
      <c r="EN169">
        <v>7.4636300000000003E-2</v>
      </c>
      <c r="ET169" t="s">
        <v>777</v>
      </c>
      <c r="EU169">
        <v>675.34299999999996</v>
      </c>
      <c r="EV169" t="s">
        <v>25</v>
      </c>
      <c r="EW169" t="s">
        <v>757</v>
      </c>
      <c r="EX169" t="s">
        <v>27</v>
      </c>
      <c r="EY169">
        <v>0.767119</v>
      </c>
      <c r="EZ169" t="s">
        <v>28</v>
      </c>
      <c r="FA169">
        <v>251623</v>
      </c>
      <c r="FB169" t="s">
        <v>29</v>
      </c>
      <c r="FC169">
        <v>0.21858121819500001</v>
      </c>
      <c r="FD169" t="s">
        <v>30</v>
      </c>
      <c r="FE169">
        <v>55000</v>
      </c>
      <c r="FF169" t="s">
        <v>923</v>
      </c>
      <c r="FG169">
        <v>55000</v>
      </c>
      <c r="FH169" t="s">
        <v>778</v>
      </c>
      <c r="FI169" t="s">
        <v>4086</v>
      </c>
      <c r="FJ169" t="s">
        <v>4087</v>
      </c>
      <c r="FK169" t="s">
        <v>4088</v>
      </c>
      <c r="FL169">
        <v>8.2823099999999997E-2</v>
      </c>
      <c r="FR169" t="s">
        <v>777</v>
      </c>
      <c r="FS169">
        <v>617.53200000000004</v>
      </c>
      <c r="FT169" t="s">
        <v>25</v>
      </c>
      <c r="FU169" t="s">
        <v>757</v>
      </c>
      <c r="FV169" t="s">
        <v>27</v>
      </c>
      <c r="FW169">
        <v>0.80437099999999995</v>
      </c>
      <c r="FX169" t="s">
        <v>28</v>
      </c>
      <c r="FY169">
        <v>250281</v>
      </c>
      <c r="FZ169" t="s">
        <v>29</v>
      </c>
      <c r="GA169">
        <v>3.9955144649999998E-3</v>
      </c>
      <c r="GB169" t="s">
        <v>30</v>
      </c>
      <c r="GC169">
        <v>1000</v>
      </c>
      <c r="GD169" t="s">
        <v>923</v>
      </c>
      <c r="GE169">
        <v>1000</v>
      </c>
      <c r="GF169" t="s">
        <v>778</v>
      </c>
      <c r="GG169" t="s">
        <v>5065</v>
      </c>
      <c r="GH169" t="s">
        <v>5066</v>
      </c>
      <c r="GI169" t="s">
        <v>5067</v>
      </c>
      <c r="GJ169">
        <v>2.8962000000000002E-2</v>
      </c>
      <c r="GP169" t="s">
        <v>777</v>
      </c>
      <c r="GQ169">
        <v>656.48900000000003</v>
      </c>
      <c r="GR169" t="s">
        <v>25</v>
      </c>
      <c r="GS169" t="s">
        <v>757</v>
      </c>
      <c r="GT169" t="s">
        <v>27</v>
      </c>
      <c r="GU169">
        <v>0.78298400000000001</v>
      </c>
      <c r="GV169" t="s">
        <v>28</v>
      </c>
      <c r="GW169">
        <v>248465</v>
      </c>
      <c r="GX169" t="s">
        <v>29</v>
      </c>
      <c r="GY169">
        <v>4.0247050244999999E-2</v>
      </c>
      <c r="GZ169" t="s">
        <v>30</v>
      </c>
      <c r="HA169">
        <v>10000</v>
      </c>
      <c r="HB169" t="s">
        <v>923</v>
      </c>
      <c r="HC169">
        <v>10000</v>
      </c>
      <c r="HD169" t="s">
        <v>778</v>
      </c>
      <c r="HE169" t="s">
        <v>5470</v>
      </c>
      <c r="HF169" t="s">
        <v>5471</v>
      </c>
      <c r="HG169" t="s">
        <v>5472</v>
      </c>
      <c r="HH169">
        <v>7.0847999999999994E-2</v>
      </c>
      <c r="HN169" t="s">
        <v>777</v>
      </c>
      <c r="HO169">
        <v>654.46900000000005</v>
      </c>
      <c r="HP169" t="s">
        <v>25</v>
      </c>
      <c r="HQ169" t="s">
        <v>757</v>
      </c>
      <c r="HR169" t="s">
        <v>27</v>
      </c>
      <c r="HS169">
        <v>0.77987099999999998</v>
      </c>
      <c r="HT169" t="s">
        <v>28</v>
      </c>
      <c r="HU169">
        <v>251226</v>
      </c>
      <c r="HV169" t="s">
        <v>29</v>
      </c>
      <c r="HW169">
        <v>0.25873076857499999</v>
      </c>
      <c r="HX169" t="s">
        <v>30</v>
      </c>
      <c r="HY169">
        <v>65000</v>
      </c>
      <c r="HZ169" t="s">
        <v>923</v>
      </c>
      <c r="IA169">
        <v>65000</v>
      </c>
      <c r="IB169" t="s">
        <v>778</v>
      </c>
      <c r="IC169" t="s">
        <v>6054</v>
      </c>
      <c r="ID169" t="s">
        <v>6055</v>
      </c>
      <c r="IE169" t="s">
        <v>6056</v>
      </c>
      <c r="IF169">
        <v>7.5209300000000007E-2</v>
      </c>
    </row>
    <row r="170" spans="6:240">
      <c r="F170" t="s">
        <v>782</v>
      </c>
      <c r="G170">
        <v>332.71</v>
      </c>
      <c r="H170" t="s">
        <v>25</v>
      </c>
      <c r="I170" t="s">
        <v>36</v>
      </c>
      <c r="J170" t="s">
        <v>27</v>
      </c>
      <c r="K170">
        <v>0.78135600000000005</v>
      </c>
      <c r="L170" t="s">
        <v>28</v>
      </c>
      <c r="M170">
        <v>492307</v>
      </c>
      <c r="N170" t="s">
        <v>29</v>
      </c>
      <c r="O170">
        <v>6.0937630000000003E-3</v>
      </c>
      <c r="P170" t="s">
        <v>30</v>
      </c>
      <c r="Q170">
        <v>3000</v>
      </c>
      <c r="R170" t="s">
        <v>923</v>
      </c>
      <c r="S170">
        <v>3000</v>
      </c>
      <c r="T170" t="s">
        <v>783</v>
      </c>
      <c r="U170" t="s">
        <v>4677</v>
      </c>
      <c r="V170" t="s">
        <v>4678</v>
      </c>
      <c r="W170" t="s">
        <v>4679</v>
      </c>
      <c r="X170">
        <v>7.0158899999999996E-2</v>
      </c>
      <c r="AD170" t="s">
        <v>782</v>
      </c>
      <c r="AE170">
        <v>331.43099999999998</v>
      </c>
      <c r="AF170" t="s">
        <v>25</v>
      </c>
      <c r="AG170" t="s">
        <v>36</v>
      </c>
      <c r="AH170" t="s">
        <v>27</v>
      </c>
      <c r="AI170">
        <v>0.78035299999999996</v>
      </c>
      <c r="AJ170" t="s">
        <v>28</v>
      </c>
      <c r="AK170">
        <v>495478</v>
      </c>
      <c r="AL170" t="s">
        <v>29</v>
      </c>
      <c r="AM170">
        <v>1.0091257423999999E-2</v>
      </c>
      <c r="AN170" t="s">
        <v>30</v>
      </c>
      <c r="AO170">
        <v>5000</v>
      </c>
      <c r="AP170" t="s">
        <v>923</v>
      </c>
      <c r="AQ170">
        <v>5000</v>
      </c>
      <c r="AR170" t="s">
        <v>783</v>
      </c>
      <c r="AS170" t="s">
        <v>1149</v>
      </c>
      <c r="AT170" t="s">
        <v>1150</v>
      </c>
      <c r="AU170" t="s">
        <v>1151</v>
      </c>
      <c r="AV170">
        <v>7.2807300000000005E-2</v>
      </c>
      <c r="BB170" t="s">
        <v>782</v>
      </c>
      <c r="BC170">
        <v>339.46699999999998</v>
      </c>
      <c r="BD170" t="s">
        <v>25</v>
      </c>
      <c r="BE170" t="s">
        <v>36</v>
      </c>
      <c r="BF170" t="s">
        <v>27</v>
      </c>
      <c r="BG170">
        <v>0.76482700000000003</v>
      </c>
      <c r="BH170" t="s">
        <v>28</v>
      </c>
      <c r="BI170">
        <v>503588</v>
      </c>
      <c r="BJ170" t="s">
        <v>29</v>
      </c>
      <c r="BK170">
        <v>2.9786243952E-2</v>
      </c>
      <c r="BL170" t="s">
        <v>30</v>
      </c>
      <c r="BM170">
        <v>15000</v>
      </c>
      <c r="BN170" t="s">
        <v>923</v>
      </c>
      <c r="BO170">
        <v>15000</v>
      </c>
      <c r="BP170" t="s">
        <v>783</v>
      </c>
      <c r="BQ170" t="s">
        <v>1743</v>
      </c>
      <c r="BR170" t="s">
        <v>1744</v>
      </c>
      <c r="BS170" t="s">
        <v>1745</v>
      </c>
      <c r="BT170">
        <v>8.0995800000000007E-2</v>
      </c>
      <c r="BZ170" t="s">
        <v>782</v>
      </c>
      <c r="CA170">
        <v>334.17399999999998</v>
      </c>
      <c r="CB170" t="s">
        <v>25</v>
      </c>
      <c r="CC170" t="s">
        <v>36</v>
      </c>
      <c r="CD170" t="s">
        <v>27</v>
      </c>
      <c r="CE170">
        <v>0.77186900000000003</v>
      </c>
      <c r="CF170" t="s">
        <v>28</v>
      </c>
      <c r="CG170">
        <v>502273</v>
      </c>
      <c r="CH170" t="s">
        <v>29</v>
      </c>
      <c r="CI170">
        <v>4.9773702071999999E-2</v>
      </c>
      <c r="CJ170" t="s">
        <v>30</v>
      </c>
      <c r="CK170">
        <v>25000</v>
      </c>
      <c r="CL170" t="s">
        <v>923</v>
      </c>
      <c r="CM170">
        <v>25000</v>
      </c>
      <c r="CN170" t="s">
        <v>783</v>
      </c>
      <c r="CO170" t="s">
        <v>2326</v>
      </c>
      <c r="CP170" t="s">
        <v>2327</v>
      </c>
      <c r="CQ170" t="s">
        <v>2328</v>
      </c>
      <c r="CR170">
        <v>7.7111700000000005E-2</v>
      </c>
      <c r="CX170" t="s">
        <v>782</v>
      </c>
      <c r="CY170">
        <v>332.21600000000001</v>
      </c>
      <c r="CZ170" t="s">
        <v>25</v>
      </c>
      <c r="DA170" t="s">
        <v>36</v>
      </c>
      <c r="DB170" t="s">
        <v>27</v>
      </c>
      <c r="DC170">
        <v>0.77457399999999998</v>
      </c>
      <c r="DD170" t="s">
        <v>28</v>
      </c>
      <c r="DE170">
        <v>501712</v>
      </c>
      <c r="DF170" t="s">
        <v>29</v>
      </c>
      <c r="DG170">
        <v>6.9761174191999994E-2</v>
      </c>
      <c r="DH170" t="s">
        <v>30</v>
      </c>
      <c r="DI170">
        <v>35000</v>
      </c>
      <c r="DJ170" t="s">
        <v>923</v>
      </c>
      <c r="DK170">
        <v>35000</v>
      </c>
      <c r="DL170" t="s">
        <v>783</v>
      </c>
      <c r="DM170" t="s">
        <v>2918</v>
      </c>
      <c r="DN170" t="s">
        <v>2919</v>
      </c>
      <c r="DO170" t="s">
        <v>2920</v>
      </c>
      <c r="DP170">
        <v>7.2254499999999999E-2</v>
      </c>
      <c r="DV170" t="s">
        <v>782</v>
      </c>
      <c r="DW170">
        <v>333.822</v>
      </c>
      <c r="DX170" t="s">
        <v>25</v>
      </c>
      <c r="DY170" t="s">
        <v>36</v>
      </c>
      <c r="DZ170" t="s">
        <v>27</v>
      </c>
      <c r="EA170">
        <v>0.773787</v>
      </c>
      <c r="EB170" t="s">
        <v>28</v>
      </c>
      <c r="EC170">
        <v>500313</v>
      </c>
      <c r="ED170" t="s">
        <v>29</v>
      </c>
      <c r="EE170">
        <v>8.9943646040000005E-2</v>
      </c>
      <c r="EF170" t="s">
        <v>30</v>
      </c>
      <c r="EG170">
        <v>45000</v>
      </c>
      <c r="EH170" t="s">
        <v>923</v>
      </c>
      <c r="EI170">
        <v>45000</v>
      </c>
      <c r="EJ170" t="s">
        <v>783</v>
      </c>
      <c r="EK170" t="s">
        <v>3507</v>
      </c>
      <c r="EL170" t="s">
        <v>3508</v>
      </c>
      <c r="EM170" t="s">
        <v>3509</v>
      </c>
      <c r="EN170">
        <v>7.2707599999999997E-2</v>
      </c>
      <c r="ET170" t="s">
        <v>782</v>
      </c>
      <c r="EU170">
        <v>335.47199999999998</v>
      </c>
      <c r="EV170" t="s">
        <v>25</v>
      </c>
      <c r="EW170" t="s">
        <v>36</v>
      </c>
      <c r="EX170" t="s">
        <v>27</v>
      </c>
      <c r="EY170">
        <v>0.77153899999999997</v>
      </c>
      <c r="EZ170" t="s">
        <v>28</v>
      </c>
      <c r="FA170">
        <v>500757</v>
      </c>
      <c r="FB170" t="s">
        <v>29</v>
      </c>
      <c r="FC170">
        <v>0.109833618296</v>
      </c>
      <c r="FD170" t="s">
        <v>30</v>
      </c>
      <c r="FE170">
        <v>55000</v>
      </c>
      <c r="FF170" t="s">
        <v>923</v>
      </c>
      <c r="FG170">
        <v>55000</v>
      </c>
      <c r="FH170" t="s">
        <v>783</v>
      </c>
      <c r="FI170" t="s">
        <v>4089</v>
      </c>
      <c r="FJ170" t="s">
        <v>4090</v>
      </c>
      <c r="FK170" t="s">
        <v>4091</v>
      </c>
      <c r="FL170">
        <v>7.2701600000000005E-2</v>
      </c>
      <c r="FR170" t="s">
        <v>782</v>
      </c>
      <c r="FS170">
        <v>383.05599999999998</v>
      </c>
      <c r="FT170" t="s">
        <v>25</v>
      </c>
      <c r="FU170" t="s">
        <v>36</v>
      </c>
      <c r="FV170" t="s">
        <v>27</v>
      </c>
      <c r="FW170">
        <v>0.73976699999999995</v>
      </c>
      <c r="FX170" t="s">
        <v>28</v>
      </c>
      <c r="FY170">
        <v>477032</v>
      </c>
      <c r="FZ170" t="s">
        <v>29</v>
      </c>
      <c r="GA170">
        <v>2.096296576E-3</v>
      </c>
      <c r="GB170" t="s">
        <v>30</v>
      </c>
      <c r="GC170">
        <v>1000</v>
      </c>
      <c r="GD170" t="s">
        <v>923</v>
      </c>
      <c r="GE170">
        <v>1000</v>
      </c>
      <c r="GF170" t="s">
        <v>783</v>
      </c>
      <c r="GG170" t="s">
        <v>5068</v>
      </c>
      <c r="GH170" t="s">
        <v>5069</v>
      </c>
      <c r="GI170" t="s">
        <v>5070</v>
      </c>
      <c r="GJ170">
        <v>0.106387</v>
      </c>
      <c r="GP170" t="s">
        <v>782</v>
      </c>
      <c r="GQ170">
        <v>338.47699999999998</v>
      </c>
      <c r="GR170" t="s">
        <v>25</v>
      </c>
      <c r="GS170" t="s">
        <v>36</v>
      </c>
      <c r="GT170" t="s">
        <v>27</v>
      </c>
      <c r="GU170">
        <v>0.76563199999999998</v>
      </c>
      <c r="GV170" t="s">
        <v>28</v>
      </c>
      <c r="GW170">
        <v>504000</v>
      </c>
      <c r="GX170" t="s">
        <v>29</v>
      </c>
      <c r="GY170">
        <v>1.9841257824000001E-2</v>
      </c>
      <c r="GZ170" t="s">
        <v>30</v>
      </c>
      <c r="HA170">
        <v>10000</v>
      </c>
      <c r="HB170" t="s">
        <v>923</v>
      </c>
      <c r="HC170">
        <v>10000</v>
      </c>
      <c r="HD170" t="s">
        <v>783</v>
      </c>
      <c r="HE170" t="s">
        <v>5473</v>
      </c>
      <c r="HF170" t="s">
        <v>5474</v>
      </c>
      <c r="HG170" t="s">
        <v>5475</v>
      </c>
      <c r="HH170">
        <v>7.6764700000000005E-2</v>
      </c>
      <c r="HN170" t="s">
        <v>782</v>
      </c>
      <c r="HO170">
        <v>333.97500000000002</v>
      </c>
      <c r="HP170" t="s">
        <v>25</v>
      </c>
      <c r="HQ170" t="s">
        <v>36</v>
      </c>
      <c r="HR170" t="s">
        <v>27</v>
      </c>
      <c r="HS170">
        <v>0.77361000000000002</v>
      </c>
      <c r="HT170" t="s">
        <v>28</v>
      </c>
      <c r="HU170">
        <v>500313</v>
      </c>
      <c r="HV170" t="s">
        <v>29</v>
      </c>
      <c r="HW170">
        <v>0.12991859028</v>
      </c>
      <c r="HX170" t="s">
        <v>30</v>
      </c>
      <c r="HY170">
        <v>65000</v>
      </c>
      <c r="HZ170" t="s">
        <v>923</v>
      </c>
      <c r="IA170">
        <v>65000</v>
      </c>
      <c r="IB170" t="s">
        <v>783</v>
      </c>
      <c r="IC170" t="s">
        <v>6057</v>
      </c>
      <c r="ID170" t="s">
        <v>6058</v>
      </c>
      <c r="IE170" t="s">
        <v>6059</v>
      </c>
      <c r="IF170">
        <v>7.1026199999999998E-2</v>
      </c>
    </row>
    <row r="171" spans="6:240">
      <c r="F171" t="s">
        <v>787</v>
      </c>
      <c r="G171">
        <v>631.78099999999995</v>
      </c>
      <c r="H171" t="s">
        <v>25</v>
      </c>
      <c r="I171" t="s">
        <v>757</v>
      </c>
      <c r="J171" t="s">
        <v>27</v>
      </c>
      <c r="K171">
        <v>0.79524499999999998</v>
      </c>
      <c r="L171" t="s">
        <v>28</v>
      </c>
      <c r="M171">
        <v>250283</v>
      </c>
      <c r="N171" t="s">
        <v>29</v>
      </c>
      <c r="O171">
        <v>1.1986444395E-2</v>
      </c>
      <c r="P171" t="s">
        <v>30</v>
      </c>
      <c r="Q171">
        <v>3000</v>
      </c>
      <c r="R171" t="s">
        <v>923</v>
      </c>
      <c r="S171">
        <v>3000</v>
      </c>
      <c r="T171" t="s">
        <v>788</v>
      </c>
      <c r="U171" t="s">
        <v>4674</v>
      </c>
      <c r="V171" t="s">
        <v>4675</v>
      </c>
      <c r="W171" t="s">
        <v>4676</v>
      </c>
      <c r="X171">
        <v>9.0296699999999994E-2</v>
      </c>
      <c r="AD171" t="s">
        <v>787</v>
      </c>
      <c r="AE171">
        <v>650.63199999999995</v>
      </c>
      <c r="AF171" t="s">
        <v>25</v>
      </c>
      <c r="AG171" t="s">
        <v>757</v>
      </c>
      <c r="AH171" t="s">
        <v>27</v>
      </c>
      <c r="AI171">
        <v>0.78364</v>
      </c>
      <c r="AJ171" t="s">
        <v>28</v>
      </c>
      <c r="AK171">
        <v>250283</v>
      </c>
      <c r="AL171" t="s">
        <v>29</v>
      </c>
      <c r="AM171">
        <v>1.9977374324999998E-2</v>
      </c>
      <c r="AN171" t="s">
        <v>30</v>
      </c>
      <c r="AO171">
        <v>5000</v>
      </c>
      <c r="AP171" t="s">
        <v>923</v>
      </c>
      <c r="AQ171">
        <v>5000</v>
      </c>
      <c r="AR171" t="s">
        <v>788</v>
      </c>
      <c r="AS171" t="s">
        <v>1146</v>
      </c>
      <c r="AT171" t="s">
        <v>1147</v>
      </c>
      <c r="AU171" t="s">
        <v>1148</v>
      </c>
      <c r="AV171">
        <v>9.64338E-2</v>
      </c>
      <c r="BB171" t="s">
        <v>787</v>
      </c>
      <c r="BC171">
        <v>657.798</v>
      </c>
      <c r="BD171" t="s">
        <v>25</v>
      </c>
      <c r="BE171" t="s">
        <v>757</v>
      </c>
      <c r="BF171" t="s">
        <v>27</v>
      </c>
      <c r="BG171">
        <v>0.78188899999999995</v>
      </c>
      <c r="BH171" t="s">
        <v>28</v>
      </c>
      <c r="BI171">
        <v>248666</v>
      </c>
      <c r="BJ171" t="s">
        <v>29</v>
      </c>
      <c r="BK171">
        <v>6.0321825434999997E-2</v>
      </c>
      <c r="BL171" t="s">
        <v>30</v>
      </c>
      <c r="BM171">
        <v>15000</v>
      </c>
      <c r="BN171" t="s">
        <v>923</v>
      </c>
      <c r="BO171">
        <v>15000</v>
      </c>
      <c r="BP171" t="s">
        <v>788</v>
      </c>
      <c r="BQ171" t="s">
        <v>1740</v>
      </c>
      <c r="BR171" t="s">
        <v>1741</v>
      </c>
      <c r="BS171" t="s">
        <v>1742</v>
      </c>
      <c r="BT171">
        <v>7.5790800000000005E-2</v>
      </c>
      <c r="BZ171" t="s">
        <v>787</v>
      </c>
      <c r="CA171">
        <v>674.03700000000003</v>
      </c>
      <c r="CB171" t="s">
        <v>25</v>
      </c>
      <c r="CC171" t="s">
        <v>757</v>
      </c>
      <c r="CD171" t="s">
        <v>27</v>
      </c>
      <c r="CE171">
        <v>0.76841000000000004</v>
      </c>
      <c r="CF171" t="s">
        <v>28</v>
      </c>
      <c r="CG171">
        <v>251264</v>
      </c>
      <c r="CH171" t="s">
        <v>29</v>
      </c>
      <c r="CI171">
        <v>9.9496872165E-2</v>
      </c>
      <c r="CJ171" t="s">
        <v>30</v>
      </c>
      <c r="CK171">
        <v>25000</v>
      </c>
      <c r="CL171" t="s">
        <v>923</v>
      </c>
      <c r="CM171">
        <v>25000</v>
      </c>
      <c r="CN171" t="s">
        <v>788</v>
      </c>
      <c r="CO171" t="s">
        <v>2323</v>
      </c>
      <c r="CP171" t="s">
        <v>2324</v>
      </c>
      <c r="CQ171" t="s">
        <v>2325</v>
      </c>
      <c r="CR171">
        <v>8.4060999999999997E-2</v>
      </c>
      <c r="CX171" t="s">
        <v>787</v>
      </c>
      <c r="CY171">
        <v>670.048</v>
      </c>
      <c r="CZ171" t="s">
        <v>25</v>
      </c>
      <c r="DA171" t="s">
        <v>757</v>
      </c>
      <c r="DB171" t="s">
        <v>27</v>
      </c>
      <c r="DC171">
        <v>0.77273999999999998</v>
      </c>
      <c r="DD171" t="s">
        <v>28</v>
      </c>
      <c r="DE171">
        <v>249935</v>
      </c>
      <c r="DF171" t="s">
        <v>29</v>
      </c>
      <c r="DG171">
        <v>0.14003622400499999</v>
      </c>
      <c r="DH171" t="s">
        <v>30</v>
      </c>
      <c r="DI171">
        <v>35000</v>
      </c>
      <c r="DJ171" t="s">
        <v>923</v>
      </c>
      <c r="DK171">
        <v>35000</v>
      </c>
      <c r="DL171" t="s">
        <v>788</v>
      </c>
      <c r="DM171" t="s">
        <v>2915</v>
      </c>
      <c r="DN171" t="s">
        <v>2916</v>
      </c>
      <c r="DO171" t="s">
        <v>2917</v>
      </c>
      <c r="DP171">
        <v>7.7221200000000004E-2</v>
      </c>
      <c r="DV171" t="s">
        <v>787</v>
      </c>
      <c r="DW171">
        <v>664.58299999999997</v>
      </c>
      <c r="DX171" t="s">
        <v>25</v>
      </c>
      <c r="DY171" t="s">
        <v>757</v>
      </c>
      <c r="DZ171" t="s">
        <v>27</v>
      </c>
      <c r="EA171">
        <v>0.77452900000000002</v>
      </c>
      <c r="EB171" t="s">
        <v>28</v>
      </c>
      <c r="EC171">
        <v>250827</v>
      </c>
      <c r="ED171" t="s">
        <v>29</v>
      </c>
      <c r="EE171">
        <v>0.17940617146499999</v>
      </c>
      <c r="EF171" t="s">
        <v>30</v>
      </c>
      <c r="EG171">
        <v>45000</v>
      </c>
      <c r="EH171" t="s">
        <v>923</v>
      </c>
      <c r="EI171">
        <v>45000</v>
      </c>
      <c r="EJ171" t="s">
        <v>788</v>
      </c>
      <c r="EK171" t="s">
        <v>3504</v>
      </c>
      <c r="EL171" t="s">
        <v>3505</v>
      </c>
      <c r="EM171" t="s">
        <v>3506</v>
      </c>
      <c r="EN171">
        <v>7.4636300000000003E-2</v>
      </c>
      <c r="ET171" t="s">
        <v>787</v>
      </c>
      <c r="EU171">
        <v>675.34299999999996</v>
      </c>
      <c r="EV171" t="s">
        <v>25</v>
      </c>
      <c r="EW171" t="s">
        <v>757</v>
      </c>
      <c r="EX171" t="s">
        <v>27</v>
      </c>
      <c r="EY171">
        <v>0.767119</v>
      </c>
      <c r="EZ171" t="s">
        <v>28</v>
      </c>
      <c r="FA171">
        <v>251623</v>
      </c>
      <c r="FB171" t="s">
        <v>29</v>
      </c>
      <c r="FC171">
        <v>0.21858121819500001</v>
      </c>
      <c r="FD171" t="s">
        <v>30</v>
      </c>
      <c r="FE171">
        <v>55000</v>
      </c>
      <c r="FF171" t="s">
        <v>923</v>
      </c>
      <c r="FG171">
        <v>55000</v>
      </c>
      <c r="FH171" t="s">
        <v>788</v>
      </c>
      <c r="FI171" t="s">
        <v>4086</v>
      </c>
      <c r="FJ171" t="s">
        <v>4087</v>
      </c>
      <c r="FK171" t="s">
        <v>4088</v>
      </c>
      <c r="FL171">
        <v>8.2823099999999997E-2</v>
      </c>
      <c r="FR171" t="s">
        <v>787</v>
      </c>
      <c r="FS171">
        <v>617.53200000000004</v>
      </c>
      <c r="FT171" t="s">
        <v>25</v>
      </c>
      <c r="FU171" t="s">
        <v>757</v>
      </c>
      <c r="FV171" t="s">
        <v>27</v>
      </c>
      <c r="FW171">
        <v>0.80437099999999995</v>
      </c>
      <c r="FX171" t="s">
        <v>28</v>
      </c>
      <c r="FY171">
        <v>250281</v>
      </c>
      <c r="FZ171" t="s">
        <v>29</v>
      </c>
      <c r="GA171">
        <v>3.9955144649999998E-3</v>
      </c>
      <c r="GB171" t="s">
        <v>30</v>
      </c>
      <c r="GC171">
        <v>1000</v>
      </c>
      <c r="GD171" t="s">
        <v>923</v>
      </c>
      <c r="GE171">
        <v>1000</v>
      </c>
      <c r="GF171" t="s">
        <v>788</v>
      </c>
      <c r="GG171" t="s">
        <v>5065</v>
      </c>
      <c r="GH171" t="s">
        <v>5066</v>
      </c>
      <c r="GI171" t="s">
        <v>5067</v>
      </c>
      <c r="GJ171">
        <v>2.8962000000000002E-2</v>
      </c>
      <c r="GP171" t="s">
        <v>787</v>
      </c>
      <c r="GQ171">
        <v>656.48900000000003</v>
      </c>
      <c r="GR171" t="s">
        <v>25</v>
      </c>
      <c r="GS171" t="s">
        <v>757</v>
      </c>
      <c r="GT171" t="s">
        <v>27</v>
      </c>
      <c r="GU171">
        <v>0.78298400000000001</v>
      </c>
      <c r="GV171" t="s">
        <v>28</v>
      </c>
      <c r="GW171">
        <v>248465</v>
      </c>
      <c r="GX171" t="s">
        <v>29</v>
      </c>
      <c r="GY171">
        <v>4.0247050244999999E-2</v>
      </c>
      <c r="GZ171" t="s">
        <v>30</v>
      </c>
      <c r="HA171">
        <v>10000</v>
      </c>
      <c r="HB171" t="s">
        <v>923</v>
      </c>
      <c r="HC171">
        <v>10000</v>
      </c>
      <c r="HD171" t="s">
        <v>788</v>
      </c>
      <c r="HE171" t="s">
        <v>5470</v>
      </c>
      <c r="HF171" t="s">
        <v>5471</v>
      </c>
      <c r="HG171" t="s">
        <v>5472</v>
      </c>
      <c r="HH171">
        <v>7.0847999999999994E-2</v>
      </c>
      <c r="HN171" t="s">
        <v>787</v>
      </c>
      <c r="HO171">
        <v>654.46900000000005</v>
      </c>
      <c r="HP171" t="s">
        <v>25</v>
      </c>
      <c r="HQ171" t="s">
        <v>757</v>
      </c>
      <c r="HR171" t="s">
        <v>27</v>
      </c>
      <c r="HS171">
        <v>0.77987099999999998</v>
      </c>
      <c r="HT171" t="s">
        <v>28</v>
      </c>
      <c r="HU171">
        <v>251226</v>
      </c>
      <c r="HV171" t="s">
        <v>29</v>
      </c>
      <c r="HW171">
        <v>0.25873076857499999</v>
      </c>
      <c r="HX171" t="s">
        <v>30</v>
      </c>
      <c r="HY171">
        <v>65000</v>
      </c>
      <c r="HZ171" t="s">
        <v>923</v>
      </c>
      <c r="IA171">
        <v>65000</v>
      </c>
      <c r="IB171" t="s">
        <v>788</v>
      </c>
      <c r="IC171" t="s">
        <v>6054</v>
      </c>
      <c r="ID171" t="s">
        <v>6055</v>
      </c>
      <c r="IE171" t="s">
        <v>6056</v>
      </c>
      <c r="IF171">
        <v>7.5209300000000007E-2</v>
      </c>
    </row>
    <row r="172" spans="6:240">
      <c r="F172" t="s">
        <v>787</v>
      </c>
      <c r="G172">
        <v>332.71</v>
      </c>
      <c r="H172" t="s">
        <v>25</v>
      </c>
      <c r="I172" t="s">
        <v>36</v>
      </c>
      <c r="J172" t="s">
        <v>27</v>
      </c>
      <c r="K172">
        <v>0.78135600000000005</v>
      </c>
      <c r="L172" t="s">
        <v>28</v>
      </c>
      <c r="M172">
        <v>492307</v>
      </c>
      <c r="N172" t="s">
        <v>29</v>
      </c>
      <c r="O172">
        <v>6.0937630000000003E-3</v>
      </c>
      <c r="P172" t="s">
        <v>30</v>
      </c>
      <c r="Q172">
        <v>3000</v>
      </c>
      <c r="R172" t="s">
        <v>923</v>
      </c>
      <c r="S172">
        <v>3000</v>
      </c>
      <c r="T172" t="s">
        <v>783</v>
      </c>
      <c r="U172" t="s">
        <v>4677</v>
      </c>
      <c r="V172" t="s">
        <v>4678</v>
      </c>
      <c r="W172" t="s">
        <v>4679</v>
      </c>
      <c r="X172">
        <v>7.0158899999999996E-2</v>
      </c>
      <c r="AD172" t="s">
        <v>787</v>
      </c>
      <c r="AE172">
        <v>331.43099999999998</v>
      </c>
      <c r="AF172" t="s">
        <v>25</v>
      </c>
      <c r="AG172" t="s">
        <v>36</v>
      </c>
      <c r="AH172" t="s">
        <v>27</v>
      </c>
      <c r="AI172">
        <v>0.78035299999999996</v>
      </c>
      <c r="AJ172" t="s">
        <v>28</v>
      </c>
      <c r="AK172">
        <v>495478</v>
      </c>
      <c r="AL172" t="s">
        <v>29</v>
      </c>
      <c r="AM172">
        <v>1.0091257423999999E-2</v>
      </c>
      <c r="AN172" t="s">
        <v>30</v>
      </c>
      <c r="AO172">
        <v>5000</v>
      </c>
      <c r="AP172" t="s">
        <v>923</v>
      </c>
      <c r="AQ172">
        <v>5000</v>
      </c>
      <c r="AR172" t="s">
        <v>783</v>
      </c>
      <c r="AS172" t="s">
        <v>1149</v>
      </c>
      <c r="AT172" t="s">
        <v>1150</v>
      </c>
      <c r="AU172" t="s">
        <v>1151</v>
      </c>
      <c r="AV172">
        <v>7.2807300000000005E-2</v>
      </c>
      <c r="BB172" t="s">
        <v>787</v>
      </c>
      <c r="BC172">
        <v>339.46699999999998</v>
      </c>
      <c r="BD172" t="s">
        <v>25</v>
      </c>
      <c r="BE172" t="s">
        <v>36</v>
      </c>
      <c r="BF172" t="s">
        <v>27</v>
      </c>
      <c r="BG172">
        <v>0.76482700000000003</v>
      </c>
      <c r="BH172" t="s">
        <v>28</v>
      </c>
      <c r="BI172">
        <v>503588</v>
      </c>
      <c r="BJ172" t="s">
        <v>29</v>
      </c>
      <c r="BK172">
        <v>2.9786243952E-2</v>
      </c>
      <c r="BL172" t="s">
        <v>30</v>
      </c>
      <c r="BM172">
        <v>15000</v>
      </c>
      <c r="BN172" t="s">
        <v>923</v>
      </c>
      <c r="BO172">
        <v>15000</v>
      </c>
      <c r="BP172" t="s">
        <v>783</v>
      </c>
      <c r="BQ172" t="s">
        <v>1743</v>
      </c>
      <c r="BR172" t="s">
        <v>1744</v>
      </c>
      <c r="BS172" t="s">
        <v>1745</v>
      </c>
      <c r="BT172">
        <v>8.0995800000000007E-2</v>
      </c>
      <c r="BZ172" t="s">
        <v>787</v>
      </c>
      <c r="CA172">
        <v>334.17399999999998</v>
      </c>
      <c r="CB172" t="s">
        <v>25</v>
      </c>
      <c r="CC172" t="s">
        <v>36</v>
      </c>
      <c r="CD172" t="s">
        <v>27</v>
      </c>
      <c r="CE172">
        <v>0.77186900000000003</v>
      </c>
      <c r="CF172" t="s">
        <v>28</v>
      </c>
      <c r="CG172">
        <v>502273</v>
      </c>
      <c r="CH172" t="s">
        <v>29</v>
      </c>
      <c r="CI172">
        <v>4.9773702071999999E-2</v>
      </c>
      <c r="CJ172" t="s">
        <v>30</v>
      </c>
      <c r="CK172">
        <v>25000</v>
      </c>
      <c r="CL172" t="s">
        <v>923</v>
      </c>
      <c r="CM172">
        <v>25000</v>
      </c>
      <c r="CN172" t="s">
        <v>783</v>
      </c>
      <c r="CO172" t="s">
        <v>2326</v>
      </c>
      <c r="CP172" t="s">
        <v>2327</v>
      </c>
      <c r="CQ172" t="s">
        <v>2328</v>
      </c>
      <c r="CR172">
        <v>7.7111700000000005E-2</v>
      </c>
      <c r="CX172" t="s">
        <v>787</v>
      </c>
      <c r="CY172">
        <v>332.21600000000001</v>
      </c>
      <c r="CZ172" t="s">
        <v>25</v>
      </c>
      <c r="DA172" t="s">
        <v>36</v>
      </c>
      <c r="DB172" t="s">
        <v>27</v>
      </c>
      <c r="DC172">
        <v>0.77457399999999998</v>
      </c>
      <c r="DD172" t="s">
        <v>28</v>
      </c>
      <c r="DE172">
        <v>501712</v>
      </c>
      <c r="DF172" t="s">
        <v>29</v>
      </c>
      <c r="DG172">
        <v>6.9761174191999994E-2</v>
      </c>
      <c r="DH172" t="s">
        <v>30</v>
      </c>
      <c r="DI172">
        <v>35000</v>
      </c>
      <c r="DJ172" t="s">
        <v>923</v>
      </c>
      <c r="DK172">
        <v>35000</v>
      </c>
      <c r="DL172" t="s">
        <v>783</v>
      </c>
      <c r="DM172" t="s">
        <v>2918</v>
      </c>
      <c r="DN172" t="s">
        <v>2919</v>
      </c>
      <c r="DO172" t="s">
        <v>2920</v>
      </c>
      <c r="DP172">
        <v>7.2254499999999999E-2</v>
      </c>
      <c r="DV172" t="s">
        <v>787</v>
      </c>
      <c r="DW172">
        <v>333.822</v>
      </c>
      <c r="DX172" t="s">
        <v>25</v>
      </c>
      <c r="DY172" t="s">
        <v>36</v>
      </c>
      <c r="DZ172" t="s">
        <v>27</v>
      </c>
      <c r="EA172">
        <v>0.773787</v>
      </c>
      <c r="EB172" t="s">
        <v>28</v>
      </c>
      <c r="EC172">
        <v>500313</v>
      </c>
      <c r="ED172" t="s">
        <v>29</v>
      </c>
      <c r="EE172">
        <v>8.9943646040000005E-2</v>
      </c>
      <c r="EF172" t="s">
        <v>30</v>
      </c>
      <c r="EG172">
        <v>45000</v>
      </c>
      <c r="EH172" t="s">
        <v>923</v>
      </c>
      <c r="EI172">
        <v>45000</v>
      </c>
      <c r="EJ172" t="s">
        <v>783</v>
      </c>
      <c r="EK172" t="s">
        <v>3507</v>
      </c>
      <c r="EL172" t="s">
        <v>3508</v>
      </c>
      <c r="EM172" t="s">
        <v>3509</v>
      </c>
      <c r="EN172">
        <v>7.2707599999999997E-2</v>
      </c>
      <c r="ET172" t="s">
        <v>787</v>
      </c>
      <c r="EU172">
        <v>335.47199999999998</v>
      </c>
      <c r="EV172" t="s">
        <v>25</v>
      </c>
      <c r="EW172" t="s">
        <v>36</v>
      </c>
      <c r="EX172" t="s">
        <v>27</v>
      </c>
      <c r="EY172">
        <v>0.77153899999999997</v>
      </c>
      <c r="EZ172" t="s">
        <v>28</v>
      </c>
      <c r="FA172">
        <v>500757</v>
      </c>
      <c r="FB172" t="s">
        <v>29</v>
      </c>
      <c r="FC172">
        <v>0.109833618296</v>
      </c>
      <c r="FD172" t="s">
        <v>30</v>
      </c>
      <c r="FE172">
        <v>55000</v>
      </c>
      <c r="FF172" t="s">
        <v>923</v>
      </c>
      <c r="FG172">
        <v>55000</v>
      </c>
      <c r="FH172" t="s">
        <v>783</v>
      </c>
      <c r="FI172" t="s">
        <v>4089</v>
      </c>
      <c r="FJ172" t="s">
        <v>4090</v>
      </c>
      <c r="FK172" t="s">
        <v>4091</v>
      </c>
      <c r="FL172">
        <v>7.2701600000000005E-2</v>
      </c>
      <c r="FR172" t="s">
        <v>787</v>
      </c>
      <c r="FS172">
        <v>383.05599999999998</v>
      </c>
      <c r="FT172" t="s">
        <v>25</v>
      </c>
      <c r="FU172" t="s">
        <v>36</v>
      </c>
      <c r="FV172" t="s">
        <v>27</v>
      </c>
      <c r="FW172">
        <v>0.73976699999999995</v>
      </c>
      <c r="FX172" t="s">
        <v>28</v>
      </c>
      <c r="FY172">
        <v>477032</v>
      </c>
      <c r="FZ172" t="s">
        <v>29</v>
      </c>
      <c r="GA172">
        <v>2.096296576E-3</v>
      </c>
      <c r="GB172" t="s">
        <v>30</v>
      </c>
      <c r="GC172">
        <v>1000</v>
      </c>
      <c r="GD172" t="s">
        <v>923</v>
      </c>
      <c r="GE172">
        <v>1000</v>
      </c>
      <c r="GF172" t="s">
        <v>783</v>
      </c>
      <c r="GG172" t="s">
        <v>5068</v>
      </c>
      <c r="GH172" t="s">
        <v>5069</v>
      </c>
      <c r="GI172" t="s">
        <v>5070</v>
      </c>
      <c r="GJ172">
        <v>0.106387</v>
      </c>
      <c r="GP172" t="s">
        <v>787</v>
      </c>
      <c r="GQ172">
        <v>338.47699999999998</v>
      </c>
      <c r="GR172" t="s">
        <v>25</v>
      </c>
      <c r="GS172" t="s">
        <v>36</v>
      </c>
      <c r="GT172" t="s">
        <v>27</v>
      </c>
      <c r="GU172">
        <v>0.76563199999999998</v>
      </c>
      <c r="GV172" t="s">
        <v>28</v>
      </c>
      <c r="GW172">
        <v>504000</v>
      </c>
      <c r="GX172" t="s">
        <v>29</v>
      </c>
      <c r="GY172">
        <v>1.9841257824000001E-2</v>
      </c>
      <c r="GZ172" t="s">
        <v>30</v>
      </c>
      <c r="HA172">
        <v>10000</v>
      </c>
      <c r="HB172" t="s">
        <v>923</v>
      </c>
      <c r="HC172">
        <v>10000</v>
      </c>
      <c r="HD172" t="s">
        <v>783</v>
      </c>
      <c r="HE172" t="s">
        <v>5473</v>
      </c>
      <c r="HF172" t="s">
        <v>5474</v>
      </c>
      <c r="HG172" t="s">
        <v>5475</v>
      </c>
      <c r="HH172">
        <v>7.6764700000000005E-2</v>
      </c>
      <c r="HN172" t="s">
        <v>787</v>
      </c>
      <c r="HO172">
        <v>333.97500000000002</v>
      </c>
      <c r="HP172" t="s">
        <v>25</v>
      </c>
      <c r="HQ172" t="s">
        <v>36</v>
      </c>
      <c r="HR172" t="s">
        <v>27</v>
      </c>
      <c r="HS172">
        <v>0.77361000000000002</v>
      </c>
      <c r="HT172" t="s">
        <v>28</v>
      </c>
      <c r="HU172">
        <v>500313</v>
      </c>
      <c r="HV172" t="s">
        <v>29</v>
      </c>
      <c r="HW172">
        <v>0.12991859028</v>
      </c>
      <c r="HX172" t="s">
        <v>30</v>
      </c>
      <c r="HY172">
        <v>65000</v>
      </c>
      <c r="HZ172" t="s">
        <v>923</v>
      </c>
      <c r="IA172">
        <v>65000</v>
      </c>
      <c r="IB172" t="s">
        <v>783</v>
      </c>
      <c r="IC172" t="s">
        <v>6057</v>
      </c>
      <c r="ID172" t="s">
        <v>6058</v>
      </c>
      <c r="IE172" t="s">
        <v>6059</v>
      </c>
      <c r="IF172">
        <v>7.1026199999999998E-2</v>
      </c>
    </row>
    <row r="173" spans="6:240">
      <c r="F173" t="s">
        <v>777</v>
      </c>
      <c r="G173">
        <v>689.81600000000003</v>
      </c>
      <c r="H173" t="s">
        <v>25</v>
      </c>
      <c r="I173" t="s">
        <v>757</v>
      </c>
      <c r="J173" t="s">
        <v>27</v>
      </c>
      <c r="K173">
        <v>0.75484600000000002</v>
      </c>
      <c r="L173" t="s">
        <v>28</v>
      </c>
      <c r="M173">
        <v>254420</v>
      </c>
      <c r="N173" t="s">
        <v>29</v>
      </c>
      <c r="O173">
        <v>1.1791543664999999E-2</v>
      </c>
      <c r="P173" t="s">
        <v>30</v>
      </c>
      <c r="Q173">
        <v>3000</v>
      </c>
      <c r="R173" t="s">
        <v>923</v>
      </c>
      <c r="S173">
        <v>3000</v>
      </c>
      <c r="T173" t="s">
        <v>778</v>
      </c>
      <c r="U173" t="s">
        <v>4680</v>
      </c>
      <c r="V173" t="s">
        <v>4681</v>
      </c>
      <c r="W173" t="s">
        <v>4682</v>
      </c>
      <c r="X173">
        <v>0.106919</v>
      </c>
      <c r="AD173" t="s">
        <v>777</v>
      </c>
      <c r="AE173">
        <v>692.90599999999995</v>
      </c>
      <c r="AF173" t="s">
        <v>25</v>
      </c>
      <c r="AG173" t="s">
        <v>757</v>
      </c>
      <c r="AH173" t="s">
        <v>27</v>
      </c>
      <c r="AI173">
        <v>0.75564600000000004</v>
      </c>
      <c r="AJ173" t="s">
        <v>28</v>
      </c>
      <c r="AK173">
        <v>252749</v>
      </c>
      <c r="AL173" t="s">
        <v>29</v>
      </c>
      <c r="AM173">
        <v>1.9782473594999999E-2</v>
      </c>
      <c r="AN173" t="s">
        <v>30</v>
      </c>
      <c r="AO173">
        <v>5000</v>
      </c>
      <c r="AP173" t="s">
        <v>923</v>
      </c>
      <c r="AQ173">
        <v>5000</v>
      </c>
      <c r="AR173" t="s">
        <v>778</v>
      </c>
      <c r="AS173" t="s">
        <v>1152</v>
      </c>
      <c r="AT173" t="s">
        <v>1153</v>
      </c>
      <c r="AU173" t="s">
        <v>1154</v>
      </c>
      <c r="AV173">
        <v>0.104862</v>
      </c>
      <c r="BB173" t="s">
        <v>777</v>
      </c>
      <c r="BC173">
        <v>702.74599999999998</v>
      </c>
      <c r="BD173" t="s">
        <v>25</v>
      </c>
      <c r="BE173" t="s">
        <v>757</v>
      </c>
      <c r="BF173" t="s">
        <v>27</v>
      </c>
      <c r="BG173">
        <v>0.75524800000000003</v>
      </c>
      <c r="BH173" t="s">
        <v>28</v>
      </c>
      <c r="BI173">
        <v>249472</v>
      </c>
      <c r="BJ173" t="s">
        <v>29</v>
      </c>
      <c r="BK173">
        <v>6.0126924705000001E-2</v>
      </c>
      <c r="BL173" t="s">
        <v>30</v>
      </c>
      <c r="BM173">
        <v>15000</v>
      </c>
      <c r="BN173" t="s">
        <v>923</v>
      </c>
      <c r="BO173">
        <v>15000</v>
      </c>
      <c r="BP173" t="s">
        <v>778</v>
      </c>
      <c r="BQ173" t="s">
        <v>1746</v>
      </c>
      <c r="BR173" t="s">
        <v>1747</v>
      </c>
      <c r="BS173" t="s">
        <v>1748</v>
      </c>
      <c r="BT173">
        <v>7.5165099999999999E-2</v>
      </c>
      <c r="BZ173" t="s">
        <v>777</v>
      </c>
      <c r="CA173">
        <v>662.41899999999998</v>
      </c>
      <c r="CB173" t="s">
        <v>25</v>
      </c>
      <c r="CC173" t="s">
        <v>757</v>
      </c>
      <c r="CD173" t="s">
        <v>27</v>
      </c>
      <c r="CE173">
        <v>0.77815000000000001</v>
      </c>
      <c r="CF173" t="s">
        <v>28</v>
      </c>
      <c r="CG173">
        <v>249311</v>
      </c>
      <c r="CH173" t="s">
        <v>29</v>
      </c>
      <c r="CI173">
        <v>0.100276475085</v>
      </c>
      <c r="CJ173" t="s">
        <v>30</v>
      </c>
      <c r="CK173">
        <v>25000</v>
      </c>
      <c r="CL173" t="s">
        <v>923</v>
      </c>
      <c r="CM173">
        <v>25000</v>
      </c>
      <c r="CN173" t="s">
        <v>778</v>
      </c>
      <c r="CO173" t="s">
        <v>2329</v>
      </c>
      <c r="CP173" t="s">
        <v>2330</v>
      </c>
      <c r="CQ173" t="s">
        <v>2331</v>
      </c>
      <c r="CR173">
        <v>6.8717100000000003E-2</v>
      </c>
      <c r="CX173" t="s">
        <v>777</v>
      </c>
      <c r="CY173">
        <v>669.303</v>
      </c>
      <c r="CZ173" t="s">
        <v>25</v>
      </c>
      <c r="DA173" t="s">
        <v>757</v>
      </c>
      <c r="DB173" t="s">
        <v>27</v>
      </c>
      <c r="DC173">
        <v>0.77263199999999999</v>
      </c>
      <c r="DD173" t="s">
        <v>28</v>
      </c>
      <c r="DE173">
        <v>250284</v>
      </c>
      <c r="DF173" t="s">
        <v>29</v>
      </c>
      <c r="DG173">
        <v>0.13984132327500001</v>
      </c>
      <c r="DH173" t="s">
        <v>30</v>
      </c>
      <c r="DI173">
        <v>35000</v>
      </c>
      <c r="DJ173" t="s">
        <v>923</v>
      </c>
      <c r="DK173">
        <v>35000</v>
      </c>
      <c r="DL173" t="s">
        <v>778</v>
      </c>
      <c r="DM173" t="s">
        <v>2921</v>
      </c>
      <c r="DN173" t="s">
        <v>2922</v>
      </c>
      <c r="DO173" t="s">
        <v>2923</v>
      </c>
      <c r="DP173">
        <v>7.0470099999999994E-2</v>
      </c>
      <c r="DV173" t="s">
        <v>777</v>
      </c>
      <c r="DW173">
        <v>673.16300000000001</v>
      </c>
      <c r="DX173" t="s">
        <v>25</v>
      </c>
      <c r="DY173" t="s">
        <v>757</v>
      </c>
      <c r="DZ173" t="s">
        <v>27</v>
      </c>
      <c r="EA173">
        <v>0.77208200000000005</v>
      </c>
      <c r="EB173" t="s">
        <v>28</v>
      </c>
      <c r="EC173">
        <v>249203</v>
      </c>
      <c r="ED173" t="s">
        <v>29</v>
      </c>
      <c r="EE173">
        <v>0.180575575845</v>
      </c>
      <c r="EF173" t="s">
        <v>30</v>
      </c>
      <c r="EG173">
        <v>45000</v>
      </c>
      <c r="EH173" t="s">
        <v>923</v>
      </c>
      <c r="EI173">
        <v>45000</v>
      </c>
      <c r="EJ173" t="s">
        <v>778</v>
      </c>
      <c r="EK173" t="s">
        <v>3510</v>
      </c>
      <c r="EL173" t="s">
        <v>3511</v>
      </c>
      <c r="EM173" t="s">
        <v>3512</v>
      </c>
      <c r="EN173">
        <v>7.4025800000000003E-2</v>
      </c>
      <c r="ET173" t="s">
        <v>777</v>
      </c>
      <c r="EU173">
        <v>666.78800000000001</v>
      </c>
      <c r="EV173" t="s">
        <v>25</v>
      </c>
      <c r="EW173" t="s">
        <v>757</v>
      </c>
      <c r="EX173" t="s">
        <v>27</v>
      </c>
      <c r="EY173">
        <v>0.77305599999999997</v>
      </c>
      <c r="EZ173" t="s">
        <v>28</v>
      </c>
      <c r="FA173">
        <v>250951</v>
      </c>
      <c r="FB173" t="s">
        <v>29</v>
      </c>
      <c r="FC173">
        <v>0.21916592038499999</v>
      </c>
      <c r="FD173" t="s">
        <v>30</v>
      </c>
      <c r="FE173">
        <v>55000</v>
      </c>
      <c r="FF173" t="s">
        <v>923</v>
      </c>
      <c r="FG173">
        <v>55000</v>
      </c>
      <c r="FH173" t="s">
        <v>778</v>
      </c>
      <c r="FI173" t="s">
        <v>4092</v>
      </c>
      <c r="FJ173" t="s">
        <v>4093</v>
      </c>
      <c r="FK173" t="s">
        <v>4094</v>
      </c>
      <c r="FL173">
        <v>7.4833700000000003E-2</v>
      </c>
      <c r="FR173" t="s">
        <v>777</v>
      </c>
      <c r="FS173">
        <v>582.39800000000002</v>
      </c>
      <c r="FT173" t="s">
        <v>25</v>
      </c>
      <c r="FU173" t="s">
        <v>757</v>
      </c>
      <c r="FV173" t="s">
        <v>27</v>
      </c>
      <c r="FW173">
        <v>0.80782500000000002</v>
      </c>
      <c r="FX173" t="s">
        <v>28</v>
      </c>
      <c r="FY173">
        <v>263115</v>
      </c>
      <c r="FZ173" t="s">
        <v>29</v>
      </c>
      <c r="GA173">
        <v>3.8006137350000001E-3</v>
      </c>
      <c r="GB173" t="s">
        <v>30</v>
      </c>
      <c r="GC173">
        <v>1000</v>
      </c>
      <c r="GD173" t="s">
        <v>923</v>
      </c>
      <c r="GE173">
        <v>1000</v>
      </c>
      <c r="GF173" t="s">
        <v>778</v>
      </c>
      <c r="GG173" t="s">
        <v>5071</v>
      </c>
      <c r="GH173" t="s">
        <v>5072</v>
      </c>
      <c r="GI173" t="s">
        <v>5073</v>
      </c>
      <c r="GJ173">
        <v>3.2175299999999997E-2</v>
      </c>
      <c r="GP173" t="s">
        <v>777</v>
      </c>
      <c r="GQ173">
        <v>676.36900000000003</v>
      </c>
      <c r="GR173" t="s">
        <v>25</v>
      </c>
      <c r="GS173" t="s">
        <v>757</v>
      </c>
      <c r="GT173" t="s">
        <v>27</v>
      </c>
      <c r="GU173">
        <v>0.76952200000000004</v>
      </c>
      <c r="GV173" t="s">
        <v>28</v>
      </c>
      <c r="GW173">
        <v>249674</v>
      </c>
      <c r="GX173" t="s">
        <v>29</v>
      </c>
      <c r="GY173">
        <v>4.0052149515000003E-2</v>
      </c>
      <c r="GZ173" t="s">
        <v>30</v>
      </c>
      <c r="HA173">
        <v>10000</v>
      </c>
      <c r="HB173" t="s">
        <v>923</v>
      </c>
      <c r="HC173">
        <v>10000</v>
      </c>
      <c r="HD173" t="s">
        <v>778</v>
      </c>
      <c r="HE173" t="s">
        <v>5476</v>
      </c>
      <c r="HF173" t="s">
        <v>5477</v>
      </c>
      <c r="HG173" t="s">
        <v>5478</v>
      </c>
      <c r="HH173">
        <v>7.5147199999999997E-2</v>
      </c>
      <c r="HN173" t="s">
        <v>777</v>
      </c>
      <c r="HO173">
        <v>660.99199999999996</v>
      </c>
      <c r="HP173" t="s">
        <v>25</v>
      </c>
      <c r="HQ173" t="s">
        <v>757</v>
      </c>
      <c r="HR173" t="s">
        <v>27</v>
      </c>
      <c r="HS173">
        <v>0.77630600000000005</v>
      </c>
      <c r="HT173" t="s">
        <v>28</v>
      </c>
      <c r="HU173">
        <v>251037</v>
      </c>
      <c r="HV173" t="s">
        <v>29</v>
      </c>
      <c r="HW173">
        <v>0.25892566930499999</v>
      </c>
      <c r="HX173" t="s">
        <v>30</v>
      </c>
      <c r="HY173">
        <v>65000</v>
      </c>
      <c r="HZ173" t="s">
        <v>923</v>
      </c>
      <c r="IA173">
        <v>65000</v>
      </c>
      <c r="IB173" t="s">
        <v>778</v>
      </c>
      <c r="IC173" t="s">
        <v>6060</v>
      </c>
      <c r="ID173" t="s">
        <v>6061</v>
      </c>
      <c r="IE173" t="s">
        <v>6062</v>
      </c>
      <c r="IF173">
        <v>7.3462799999999995E-2</v>
      </c>
    </row>
    <row r="174" spans="6:240">
      <c r="F174" t="s">
        <v>782</v>
      </c>
      <c r="G174">
        <v>343.68599999999998</v>
      </c>
      <c r="H174" t="s">
        <v>25</v>
      </c>
      <c r="I174" t="s">
        <v>36</v>
      </c>
      <c r="J174" t="s">
        <v>27</v>
      </c>
      <c r="K174">
        <v>0.76877799999999996</v>
      </c>
      <c r="L174" t="s">
        <v>28</v>
      </c>
      <c r="M174">
        <v>492307</v>
      </c>
      <c r="N174" t="s">
        <v>29</v>
      </c>
      <c r="O174">
        <v>6.0937550000000002E-3</v>
      </c>
      <c r="P174" t="s">
        <v>30</v>
      </c>
      <c r="Q174">
        <v>3000</v>
      </c>
      <c r="R174" t="s">
        <v>923</v>
      </c>
      <c r="S174">
        <v>3000</v>
      </c>
      <c r="T174" t="s">
        <v>783</v>
      </c>
      <c r="U174" t="s">
        <v>4683</v>
      </c>
      <c r="V174" t="s">
        <v>4684</v>
      </c>
      <c r="W174" t="s">
        <v>4685</v>
      </c>
      <c r="X174">
        <v>7.9886299999999993E-2</v>
      </c>
      <c r="AD174" t="s">
        <v>782</v>
      </c>
      <c r="AE174">
        <v>337.63299999999998</v>
      </c>
      <c r="AF174" t="s">
        <v>25</v>
      </c>
      <c r="AG174" t="s">
        <v>36</v>
      </c>
      <c r="AH174" t="s">
        <v>27</v>
      </c>
      <c r="AI174">
        <v>0.76940900000000001</v>
      </c>
      <c r="AJ174" t="s">
        <v>28</v>
      </c>
      <c r="AK174">
        <v>500313</v>
      </c>
      <c r="AL174" t="s">
        <v>29</v>
      </c>
      <c r="AM174">
        <v>9.9937495599999992E-3</v>
      </c>
      <c r="AN174" t="s">
        <v>30</v>
      </c>
      <c r="AO174">
        <v>5000</v>
      </c>
      <c r="AP174" t="s">
        <v>923</v>
      </c>
      <c r="AQ174">
        <v>5000</v>
      </c>
      <c r="AR174" t="s">
        <v>783</v>
      </c>
      <c r="AS174" t="s">
        <v>1155</v>
      </c>
      <c r="AT174" t="s">
        <v>1156</v>
      </c>
      <c r="AU174" t="s">
        <v>1157</v>
      </c>
      <c r="AV174">
        <v>7.7013700000000004E-2</v>
      </c>
      <c r="BB174" t="s">
        <v>782</v>
      </c>
      <c r="BC174">
        <v>344.00299999999999</v>
      </c>
      <c r="BD174" t="s">
        <v>25</v>
      </c>
      <c r="BE174" t="s">
        <v>36</v>
      </c>
      <c r="BF174" t="s">
        <v>27</v>
      </c>
      <c r="BG174">
        <v>0.76225100000000001</v>
      </c>
      <c r="BH174" t="s">
        <v>28</v>
      </c>
      <c r="BI174">
        <v>500313</v>
      </c>
      <c r="BJ174" t="s">
        <v>29</v>
      </c>
      <c r="BK174">
        <v>2.998123368E-2</v>
      </c>
      <c r="BL174" t="s">
        <v>30</v>
      </c>
      <c r="BM174">
        <v>15000</v>
      </c>
      <c r="BN174" t="s">
        <v>923</v>
      </c>
      <c r="BO174">
        <v>15000</v>
      </c>
      <c r="BP174" t="s">
        <v>783</v>
      </c>
      <c r="BQ174" t="s">
        <v>1749</v>
      </c>
      <c r="BR174" t="s">
        <v>1750</v>
      </c>
      <c r="BS174" t="s">
        <v>1751</v>
      </c>
      <c r="BT174">
        <v>8.0814800000000006E-2</v>
      </c>
      <c r="BZ174" t="s">
        <v>782</v>
      </c>
      <c r="CA174">
        <v>335.72</v>
      </c>
      <c r="CB174" t="s">
        <v>25</v>
      </c>
      <c r="CC174" t="s">
        <v>36</v>
      </c>
      <c r="CD174" t="s">
        <v>27</v>
      </c>
      <c r="CE174">
        <v>0.77310100000000004</v>
      </c>
      <c r="CF174" t="s">
        <v>28</v>
      </c>
      <c r="CG174">
        <v>498368</v>
      </c>
      <c r="CH174" t="s">
        <v>29</v>
      </c>
      <c r="CI174">
        <v>5.0163693528E-2</v>
      </c>
      <c r="CJ174" t="s">
        <v>30</v>
      </c>
      <c r="CK174">
        <v>25000</v>
      </c>
      <c r="CL174" t="s">
        <v>923</v>
      </c>
      <c r="CM174">
        <v>25000</v>
      </c>
      <c r="CN174" t="s">
        <v>783</v>
      </c>
      <c r="CO174" t="s">
        <v>2332</v>
      </c>
      <c r="CP174" t="s">
        <v>2333</v>
      </c>
      <c r="CQ174" t="s">
        <v>2334</v>
      </c>
      <c r="CR174">
        <v>8.0823199999999998E-2</v>
      </c>
      <c r="CX174" t="s">
        <v>782</v>
      </c>
      <c r="CY174">
        <v>333.58199999999999</v>
      </c>
      <c r="CZ174" t="s">
        <v>25</v>
      </c>
      <c r="DA174" t="s">
        <v>36</v>
      </c>
      <c r="DB174" t="s">
        <v>27</v>
      </c>
      <c r="DC174">
        <v>0.77514300000000003</v>
      </c>
      <c r="DD174" t="s">
        <v>28</v>
      </c>
      <c r="DE174">
        <v>498923</v>
      </c>
      <c r="DF174" t="s">
        <v>29</v>
      </c>
      <c r="DG174">
        <v>7.0151165648000002E-2</v>
      </c>
      <c r="DH174" t="s">
        <v>30</v>
      </c>
      <c r="DI174">
        <v>35000</v>
      </c>
      <c r="DJ174" t="s">
        <v>923</v>
      </c>
      <c r="DK174">
        <v>35000</v>
      </c>
      <c r="DL174" t="s">
        <v>783</v>
      </c>
      <c r="DM174" t="s">
        <v>2924</v>
      </c>
      <c r="DN174" t="s">
        <v>2925</v>
      </c>
      <c r="DO174" t="s">
        <v>2926</v>
      </c>
      <c r="DP174">
        <v>7.8680799999999995E-2</v>
      </c>
      <c r="DV174" t="s">
        <v>782</v>
      </c>
      <c r="DW174">
        <v>330.62</v>
      </c>
      <c r="DX174" t="s">
        <v>25</v>
      </c>
      <c r="DY174" t="s">
        <v>36</v>
      </c>
      <c r="DZ174" t="s">
        <v>27</v>
      </c>
      <c r="EA174">
        <v>0.77836700000000003</v>
      </c>
      <c r="EB174" t="s">
        <v>28</v>
      </c>
      <c r="EC174">
        <v>499231</v>
      </c>
      <c r="ED174" t="s">
        <v>29</v>
      </c>
      <c r="EE174">
        <v>9.0138637768000004E-2</v>
      </c>
      <c r="EF174" t="s">
        <v>30</v>
      </c>
      <c r="EG174">
        <v>45000</v>
      </c>
      <c r="EH174" t="s">
        <v>923</v>
      </c>
      <c r="EI174">
        <v>45000</v>
      </c>
      <c r="EJ174" t="s">
        <v>783</v>
      </c>
      <c r="EK174" t="s">
        <v>3513</v>
      </c>
      <c r="EL174" t="s">
        <v>3514</v>
      </c>
      <c r="EM174" t="s">
        <v>3515</v>
      </c>
      <c r="EN174">
        <v>7.8688900000000006E-2</v>
      </c>
      <c r="ET174" t="s">
        <v>782</v>
      </c>
      <c r="EU174">
        <v>332.22</v>
      </c>
      <c r="EV174" t="s">
        <v>25</v>
      </c>
      <c r="EW174" t="s">
        <v>36</v>
      </c>
      <c r="EX174" t="s">
        <v>27</v>
      </c>
      <c r="EY174">
        <v>0.77668099999999995</v>
      </c>
      <c r="EZ174" t="s">
        <v>28</v>
      </c>
      <c r="FA174">
        <v>498986</v>
      </c>
      <c r="FB174" t="s">
        <v>29</v>
      </c>
      <c r="FC174">
        <v>0.110223609752</v>
      </c>
      <c r="FD174" t="s">
        <v>30</v>
      </c>
      <c r="FE174">
        <v>55000</v>
      </c>
      <c r="FF174" t="s">
        <v>923</v>
      </c>
      <c r="FG174">
        <v>55000</v>
      </c>
      <c r="FH174" t="s">
        <v>783</v>
      </c>
      <c r="FI174" t="s">
        <v>4095</v>
      </c>
      <c r="FJ174" t="s">
        <v>4096</v>
      </c>
      <c r="FK174" t="s">
        <v>4097</v>
      </c>
      <c r="FL174">
        <v>7.7843099999999998E-2</v>
      </c>
      <c r="FR174" t="s">
        <v>782</v>
      </c>
      <c r="FS174">
        <v>343.28300000000002</v>
      </c>
      <c r="FT174" t="s">
        <v>25</v>
      </c>
      <c r="FU174" t="s">
        <v>36</v>
      </c>
      <c r="FV174" t="s">
        <v>27</v>
      </c>
      <c r="FW174">
        <v>0.76305900000000004</v>
      </c>
      <c r="FX174" t="s">
        <v>28</v>
      </c>
      <c r="FY174">
        <v>500301</v>
      </c>
      <c r="FZ174" t="s">
        <v>29</v>
      </c>
      <c r="GA174">
        <v>1.998795712E-3</v>
      </c>
      <c r="GB174" t="s">
        <v>30</v>
      </c>
      <c r="GC174">
        <v>1000</v>
      </c>
      <c r="GD174" t="s">
        <v>923</v>
      </c>
      <c r="GE174">
        <v>1000</v>
      </c>
      <c r="GF174" t="s">
        <v>783</v>
      </c>
      <c r="GG174" t="s">
        <v>5074</v>
      </c>
      <c r="GH174" t="s">
        <v>5075</v>
      </c>
      <c r="GI174" t="s">
        <v>5076</v>
      </c>
      <c r="GJ174">
        <v>2.1987699999999999E-2</v>
      </c>
      <c r="GP174" t="s">
        <v>782</v>
      </c>
      <c r="GQ174">
        <v>340.86</v>
      </c>
      <c r="GR174" t="s">
        <v>25</v>
      </c>
      <c r="GS174" t="s">
        <v>36</v>
      </c>
      <c r="GT174" t="s">
        <v>27</v>
      </c>
      <c r="GU174">
        <v>0.76668999999999998</v>
      </c>
      <c r="GV174" t="s">
        <v>28</v>
      </c>
      <c r="GW174">
        <v>499095</v>
      </c>
      <c r="GX174" t="s">
        <v>29</v>
      </c>
      <c r="GY174">
        <v>2.0036247552000001E-2</v>
      </c>
      <c r="GZ174" t="s">
        <v>30</v>
      </c>
      <c r="HA174">
        <v>10000</v>
      </c>
      <c r="HB174" t="s">
        <v>923</v>
      </c>
      <c r="HC174">
        <v>10000</v>
      </c>
      <c r="HD174" t="s">
        <v>783</v>
      </c>
      <c r="HE174" t="s">
        <v>5479</v>
      </c>
      <c r="HF174" t="s">
        <v>5480</v>
      </c>
      <c r="HG174" t="s">
        <v>5481</v>
      </c>
      <c r="HH174">
        <v>8.2041699999999995E-2</v>
      </c>
      <c r="HN174" t="s">
        <v>782</v>
      </c>
      <c r="HO174">
        <v>333.15300000000002</v>
      </c>
      <c r="HP174" t="s">
        <v>25</v>
      </c>
      <c r="HQ174" t="s">
        <v>36</v>
      </c>
      <c r="HR174" t="s">
        <v>27</v>
      </c>
      <c r="HS174">
        <v>0.77485400000000004</v>
      </c>
      <c r="HT174" t="s">
        <v>28</v>
      </c>
      <c r="HU174">
        <v>499938</v>
      </c>
      <c r="HV174" t="s">
        <v>29</v>
      </c>
      <c r="HW174">
        <v>0.13001608214400001</v>
      </c>
      <c r="HX174" t="s">
        <v>30</v>
      </c>
      <c r="HY174">
        <v>65000</v>
      </c>
      <c r="HZ174" t="s">
        <v>923</v>
      </c>
      <c r="IA174">
        <v>65000</v>
      </c>
      <c r="IB174" t="s">
        <v>783</v>
      </c>
      <c r="IC174" t="s">
        <v>6063</v>
      </c>
      <c r="ID174" t="s">
        <v>6064</v>
      </c>
      <c r="IE174" t="s">
        <v>6065</v>
      </c>
      <c r="IF174">
        <v>7.9151100000000002E-2</v>
      </c>
    </row>
    <row r="175" spans="6:240">
      <c r="F175" t="s">
        <v>787</v>
      </c>
      <c r="G175">
        <v>689.81600000000003</v>
      </c>
      <c r="H175" t="s">
        <v>25</v>
      </c>
      <c r="I175" t="s">
        <v>757</v>
      </c>
      <c r="J175" t="s">
        <v>27</v>
      </c>
      <c r="K175">
        <v>0.75484600000000002</v>
      </c>
      <c r="L175" t="s">
        <v>28</v>
      </c>
      <c r="M175">
        <v>254420</v>
      </c>
      <c r="N175" t="s">
        <v>29</v>
      </c>
      <c r="O175">
        <v>1.1791543664999999E-2</v>
      </c>
      <c r="P175" t="s">
        <v>30</v>
      </c>
      <c r="Q175">
        <v>3000</v>
      </c>
      <c r="R175" t="s">
        <v>923</v>
      </c>
      <c r="S175">
        <v>3000</v>
      </c>
      <c r="T175" t="s">
        <v>788</v>
      </c>
      <c r="U175" t="s">
        <v>4680</v>
      </c>
      <c r="V175" t="s">
        <v>4681</v>
      </c>
      <c r="W175" t="s">
        <v>4682</v>
      </c>
      <c r="X175">
        <v>0.106919</v>
      </c>
      <c r="AD175" t="s">
        <v>787</v>
      </c>
      <c r="AE175">
        <v>692.90599999999995</v>
      </c>
      <c r="AF175" t="s">
        <v>25</v>
      </c>
      <c r="AG175" t="s">
        <v>757</v>
      </c>
      <c r="AH175" t="s">
        <v>27</v>
      </c>
      <c r="AI175">
        <v>0.75564600000000004</v>
      </c>
      <c r="AJ175" t="s">
        <v>28</v>
      </c>
      <c r="AK175">
        <v>252749</v>
      </c>
      <c r="AL175" t="s">
        <v>29</v>
      </c>
      <c r="AM175">
        <v>1.9782473594999999E-2</v>
      </c>
      <c r="AN175" t="s">
        <v>30</v>
      </c>
      <c r="AO175">
        <v>5000</v>
      </c>
      <c r="AP175" t="s">
        <v>923</v>
      </c>
      <c r="AQ175">
        <v>5000</v>
      </c>
      <c r="AR175" t="s">
        <v>788</v>
      </c>
      <c r="AS175" t="s">
        <v>1152</v>
      </c>
      <c r="AT175" t="s">
        <v>1153</v>
      </c>
      <c r="AU175" t="s">
        <v>1154</v>
      </c>
      <c r="AV175">
        <v>0.104862</v>
      </c>
      <c r="BB175" t="s">
        <v>787</v>
      </c>
      <c r="BC175">
        <v>702.74599999999998</v>
      </c>
      <c r="BD175" t="s">
        <v>25</v>
      </c>
      <c r="BE175" t="s">
        <v>757</v>
      </c>
      <c r="BF175" t="s">
        <v>27</v>
      </c>
      <c r="BG175">
        <v>0.75524800000000003</v>
      </c>
      <c r="BH175" t="s">
        <v>28</v>
      </c>
      <c r="BI175">
        <v>249472</v>
      </c>
      <c r="BJ175" t="s">
        <v>29</v>
      </c>
      <c r="BK175">
        <v>6.0126924705000001E-2</v>
      </c>
      <c r="BL175" t="s">
        <v>30</v>
      </c>
      <c r="BM175">
        <v>15000</v>
      </c>
      <c r="BN175" t="s">
        <v>923</v>
      </c>
      <c r="BO175">
        <v>15000</v>
      </c>
      <c r="BP175" t="s">
        <v>788</v>
      </c>
      <c r="BQ175" t="s">
        <v>1746</v>
      </c>
      <c r="BR175" t="s">
        <v>1747</v>
      </c>
      <c r="BS175" t="s">
        <v>1748</v>
      </c>
      <c r="BT175">
        <v>7.5165099999999999E-2</v>
      </c>
      <c r="BZ175" t="s">
        <v>787</v>
      </c>
      <c r="CA175">
        <v>662.41899999999998</v>
      </c>
      <c r="CB175" t="s">
        <v>25</v>
      </c>
      <c r="CC175" t="s">
        <v>757</v>
      </c>
      <c r="CD175" t="s">
        <v>27</v>
      </c>
      <c r="CE175">
        <v>0.77815000000000001</v>
      </c>
      <c r="CF175" t="s">
        <v>28</v>
      </c>
      <c r="CG175">
        <v>249311</v>
      </c>
      <c r="CH175" t="s">
        <v>29</v>
      </c>
      <c r="CI175">
        <v>0.100276475085</v>
      </c>
      <c r="CJ175" t="s">
        <v>30</v>
      </c>
      <c r="CK175">
        <v>25000</v>
      </c>
      <c r="CL175" t="s">
        <v>923</v>
      </c>
      <c r="CM175">
        <v>25000</v>
      </c>
      <c r="CN175" t="s">
        <v>788</v>
      </c>
      <c r="CO175" t="s">
        <v>2329</v>
      </c>
      <c r="CP175" t="s">
        <v>2330</v>
      </c>
      <c r="CQ175" t="s">
        <v>2331</v>
      </c>
      <c r="CR175">
        <v>6.8717100000000003E-2</v>
      </c>
      <c r="CX175" t="s">
        <v>787</v>
      </c>
      <c r="CY175">
        <v>669.303</v>
      </c>
      <c r="CZ175" t="s">
        <v>25</v>
      </c>
      <c r="DA175" t="s">
        <v>757</v>
      </c>
      <c r="DB175" t="s">
        <v>27</v>
      </c>
      <c r="DC175">
        <v>0.77263199999999999</v>
      </c>
      <c r="DD175" t="s">
        <v>28</v>
      </c>
      <c r="DE175">
        <v>250284</v>
      </c>
      <c r="DF175" t="s">
        <v>29</v>
      </c>
      <c r="DG175">
        <v>0.13984132327500001</v>
      </c>
      <c r="DH175" t="s">
        <v>30</v>
      </c>
      <c r="DI175">
        <v>35000</v>
      </c>
      <c r="DJ175" t="s">
        <v>923</v>
      </c>
      <c r="DK175">
        <v>35000</v>
      </c>
      <c r="DL175" t="s">
        <v>788</v>
      </c>
      <c r="DM175" t="s">
        <v>2921</v>
      </c>
      <c r="DN175" t="s">
        <v>2922</v>
      </c>
      <c r="DO175" t="s">
        <v>2923</v>
      </c>
      <c r="DP175">
        <v>7.0470099999999994E-2</v>
      </c>
      <c r="DV175" t="s">
        <v>787</v>
      </c>
      <c r="DW175">
        <v>673.16300000000001</v>
      </c>
      <c r="DX175" t="s">
        <v>25</v>
      </c>
      <c r="DY175" t="s">
        <v>757</v>
      </c>
      <c r="DZ175" t="s">
        <v>27</v>
      </c>
      <c r="EA175">
        <v>0.77208200000000005</v>
      </c>
      <c r="EB175" t="s">
        <v>28</v>
      </c>
      <c r="EC175">
        <v>249203</v>
      </c>
      <c r="ED175" t="s">
        <v>29</v>
      </c>
      <c r="EE175">
        <v>0.180575575845</v>
      </c>
      <c r="EF175" t="s">
        <v>30</v>
      </c>
      <c r="EG175">
        <v>45000</v>
      </c>
      <c r="EH175" t="s">
        <v>923</v>
      </c>
      <c r="EI175">
        <v>45000</v>
      </c>
      <c r="EJ175" t="s">
        <v>788</v>
      </c>
      <c r="EK175" t="s">
        <v>3510</v>
      </c>
      <c r="EL175" t="s">
        <v>3511</v>
      </c>
      <c r="EM175" t="s">
        <v>3512</v>
      </c>
      <c r="EN175">
        <v>7.4025800000000003E-2</v>
      </c>
      <c r="ET175" t="s">
        <v>787</v>
      </c>
      <c r="EU175">
        <v>666.78800000000001</v>
      </c>
      <c r="EV175" t="s">
        <v>25</v>
      </c>
      <c r="EW175" t="s">
        <v>757</v>
      </c>
      <c r="EX175" t="s">
        <v>27</v>
      </c>
      <c r="EY175">
        <v>0.77305599999999997</v>
      </c>
      <c r="EZ175" t="s">
        <v>28</v>
      </c>
      <c r="FA175">
        <v>250951</v>
      </c>
      <c r="FB175" t="s">
        <v>29</v>
      </c>
      <c r="FC175">
        <v>0.21916592038499999</v>
      </c>
      <c r="FD175" t="s">
        <v>30</v>
      </c>
      <c r="FE175">
        <v>55000</v>
      </c>
      <c r="FF175" t="s">
        <v>923</v>
      </c>
      <c r="FG175">
        <v>55000</v>
      </c>
      <c r="FH175" t="s">
        <v>788</v>
      </c>
      <c r="FI175" t="s">
        <v>4092</v>
      </c>
      <c r="FJ175" t="s">
        <v>4093</v>
      </c>
      <c r="FK175" t="s">
        <v>4094</v>
      </c>
      <c r="FL175">
        <v>7.4833700000000003E-2</v>
      </c>
      <c r="FR175" t="s">
        <v>787</v>
      </c>
      <c r="FS175">
        <v>582.39800000000002</v>
      </c>
      <c r="FT175" t="s">
        <v>25</v>
      </c>
      <c r="FU175" t="s">
        <v>757</v>
      </c>
      <c r="FV175" t="s">
        <v>27</v>
      </c>
      <c r="FW175">
        <v>0.80782500000000002</v>
      </c>
      <c r="FX175" t="s">
        <v>28</v>
      </c>
      <c r="FY175">
        <v>263115</v>
      </c>
      <c r="FZ175" t="s">
        <v>29</v>
      </c>
      <c r="GA175">
        <v>3.8006137350000001E-3</v>
      </c>
      <c r="GB175" t="s">
        <v>30</v>
      </c>
      <c r="GC175">
        <v>1000</v>
      </c>
      <c r="GD175" t="s">
        <v>923</v>
      </c>
      <c r="GE175">
        <v>1000</v>
      </c>
      <c r="GF175" t="s">
        <v>788</v>
      </c>
      <c r="GG175" t="s">
        <v>5071</v>
      </c>
      <c r="GH175" t="s">
        <v>5072</v>
      </c>
      <c r="GI175" t="s">
        <v>5073</v>
      </c>
      <c r="GJ175">
        <v>3.2175299999999997E-2</v>
      </c>
      <c r="GP175" t="s">
        <v>787</v>
      </c>
      <c r="GQ175">
        <v>676.36900000000003</v>
      </c>
      <c r="GR175" t="s">
        <v>25</v>
      </c>
      <c r="GS175" t="s">
        <v>757</v>
      </c>
      <c r="GT175" t="s">
        <v>27</v>
      </c>
      <c r="GU175">
        <v>0.76952200000000004</v>
      </c>
      <c r="GV175" t="s">
        <v>28</v>
      </c>
      <c r="GW175">
        <v>249674</v>
      </c>
      <c r="GX175" t="s">
        <v>29</v>
      </c>
      <c r="GY175">
        <v>4.0052149515000003E-2</v>
      </c>
      <c r="GZ175" t="s">
        <v>30</v>
      </c>
      <c r="HA175">
        <v>10000</v>
      </c>
      <c r="HB175" t="s">
        <v>923</v>
      </c>
      <c r="HC175">
        <v>10000</v>
      </c>
      <c r="HD175" t="s">
        <v>788</v>
      </c>
      <c r="HE175" t="s">
        <v>5476</v>
      </c>
      <c r="HF175" t="s">
        <v>5477</v>
      </c>
      <c r="HG175" t="s">
        <v>5478</v>
      </c>
      <c r="HH175">
        <v>7.5147199999999997E-2</v>
      </c>
      <c r="HN175" t="s">
        <v>787</v>
      </c>
      <c r="HO175">
        <v>660.99199999999996</v>
      </c>
      <c r="HP175" t="s">
        <v>25</v>
      </c>
      <c r="HQ175" t="s">
        <v>757</v>
      </c>
      <c r="HR175" t="s">
        <v>27</v>
      </c>
      <c r="HS175">
        <v>0.77630600000000005</v>
      </c>
      <c r="HT175" t="s">
        <v>28</v>
      </c>
      <c r="HU175">
        <v>251037</v>
      </c>
      <c r="HV175" t="s">
        <v>29</v>
      </c>
      <c r="HW175">
        <v>0.25892566930499999</v>
      </c>
      <c r="HX175" t="s">
        <v>30</v>
      </c>
      <c r="HY175">
        <v>65000</v>
      </c>
      <c r="HZ175" t="s">
        <v>923</v>
      </c>
      <c r="IA175">
        <v>65000</v>
      </c>
      <c r="IB175" t="s">
        <v>788</v>
      </c>
      <c r="IC175" t="s">
        <v>6060</v>
      </c>
      <c r="ID175" t="s">
        <v>6061</v>
      </c>
      <c r="IE175" t="s">
        <v>6062</v>
      </c>
      <c r="IF175">
        <v>7.3462799999999995E-2</v>
      </c>
    </row>
    <row r="176" spans="6:240">
      <c r="F176" t="s">
        <v>787</v>
      </c>
      <c r="G176">
        <v>343.68599999999998</v>
      </c>
      <c r="H176" t="s">
        <v>25</v>
      </c>
      <c r="I176" t="s">
        <v>36</v>
      </c>
      <c r="J176" t="s">
        <v>27</v>
      </c>
      <c r="K176">
        <v>0.76877799999999996</v>
      </c>
      <c r="L176" t="s">
        <v>28</v>
      </c>
      <c r="M176">
        <v>492307</v>
      </c>
      <c r="N176" t="s">
        <v>29</v>
      </c>
      <c r="O176">
        <v>6.0937550000000002E-3</v>
      </c>
      <c r="P176" t="s">
        <v>30</v>
      </c>
      <c r="Q176">
        <v>3000</v>
      </c>
      <c r="R176" t="s">
        <v>923</v>
      </c>
      <c r="S176">
        <v>3000</v>
      </c>
      <c r="T176" t="s">
        <v>783</v>
      </c>
      <c r="U176" t="s">
        <v>4683</v>
      </c>
      <c r="V176" t="s">
        <v>4684</v>
      </c>
      <c r="W176" t="s">
        <v>4685</v>
      </c>
      <c r="X176">
        <v>7.9886299999999993E-2</v>
      </c>
      <c r="AD176" t="s">
        <v>787</v>
      </c>
      <c r="AE176">
        <v>337.63299999999998</v>
      </c>
      <c r="AF176" t="s">
        <v>25</v>
      </c>
      <c r="AG176" t="s">
        <v>36</v>
      </c>
      <c r="AH176" t="s">
        <v>27</v>
      </c>
      <c r="AI176">
        <v>0.76940900000000001</v>
      </c>
      <c r="AJ176" t="s">
        <v>28</v>
      </c>
      <c r="AK176">
        <v>500313</v>
      </c>
      <c r="AL176" t="s">
        <v>29</v>
      </c>
      <c r="AM176">
        <v>9.9937495599999992E-3</v>
      </c>
      <c r="AN176" t="s">
        <v>30</v>
      </c>
      <c r="AO176">
        <v>5000</v>
      </c>
      <c r="AP176" t="s">
        <v>923</v>
      </c>
      <c r="AQ176">
        <v>5000</v>
      </c>
      <c r="AR176" t="s">
        <v>783</v>
      </c>
      <c r="AS176" t="s">
        <v>1155</v>
      </c>
      <c r="AT176" t="s">
        <v>1156</v>
      </c>
      <c r="AU176" t="s">
        <v>1157</v>
      </c>
      <c r="AV176">
        <v>7.7013700000000004E-2</v>
      </c>
      <c r="BB176" t="s">
        <v>787</v>
      </c>
      <c r="BC176">
        <v>344.00299999999999</v>
      </c>
      <c r="BD176" t="s">
        <v>25</v>
      </c>
      <c r="BE176" t="s">
        <v>36</v>
      </c>
      <c r="BF176" t="s">
        <v>27</v>
      </c>
      <c r="BG176">
        <v>0.76225100000000001</v>
      </c>
      <c r="BH176" t="s">
        <v>28</v>
      </c>
      <c r="BI176">
        <v>500313</v>
      </c>
      <c r="BJ176" t="s">
        <v>29</v>
      </c>
      <c r="BK176">
        <v>2.998123368E-2</v>
      </c>
      <c r="BL176" t="s">
        <v>30</v>
      </c>
      <c r="BM176">
        <v>15000</v>
      </c>
      <c r="BN176" t="s">
        <v>923</v>
      </c>
      <c r="BO176">
        <v>15000</v>
      </c>
      <c r="BP176" t="s">
        <v>783</v>
      </c>
      <c r="BQ176" t="s">
        <v>1749</v>
      </c>
      <c r="BR176" t="s">
        <v>1750</v>
      </c>
      <c r="BS176" t="s">
        <v>1751</v>
      </c>
      <c r="BT176">
        <v>8.0814800000000006E-2</v>
      </c>
      <c r="BZ176" t="s">
        <v>787</v>
      </c>
      <c r="CA176">
        <v>335.72</v>
      </c>
      <c r="CB176" t="s">
        <v>25</v>
      </c>
      <c r="CC176" t="s">
        <v>36</v>
      </c>
      <c r="CD176" t="s">
        <v>27</v>
      </c>
      <c r="CE176">
        <v>0.77310100000000004</v>
      </c>
      <c r="CF176" t="s">
        <v>28</v>
      </c>
      <c r="CG176">
        <v>498368</v>
      </c>
      <c r="CH176" t="s">
        <v>29</v>
      </c>
      <c r="CI176">
        <v>5.0163693528E-2</v>
      </c>
      <c r="CJ176" t="s">
        <v>30</v>
      </c>
      <c r="CK176">
        <v>25000</v>
      </c>
      <c r="CL176" t="s">
        <v>923</v>
      </c>
      <c r="CM176">
        <v>25000</v>
      </c>
      <c r="CN176" t="s">
        <v>783</v>
      </c>
      <c r="CO176" t="s">
        <v>2332</v>
      </c>
      <c r="CP176" t="s">
        <v>2333</v>
      </c>
      <c r="CQ176" t="s">
        <v>2334</v>
      </c>
      <c r="CR176">
        <v>8.0823199999999998E-2</v>
      </c>
      <c r="CX176" t="s">
        <v>787</v>
      </c>
      <c r="CY176">
        <v>333.58199999999999</v>
      </c>
      <c r="CZ176" t="s">
        <v>25</v>
      </c>
      <c r="DA176" t="s">
        <v>36</v>
      </c>
      <c r="DB176" t="s">
        <v>27</v>
      </c>
      <c r="DC176">
        <v>0.77514300000000003</v>
      </c>
      <c r="DD176" t="s">
        <v>28</v>
      </c>
      <c r="DE176">
        <v>498923</v>
      </c>
      <c r="DF176" t="s">
        <v>29</v>
      </c>
      <c r="DG176">
        <v>7.0151165648000002E-2</v>
      </c>
      <c r="DH176" t="s">
        <v>30</v>
      </c>
      <c r="DI176">
        <v>35000</v>
      </c>
      <c r="DJ176" t="s">
        <v>923</v>
      </c>
      <c r="DK176">
        <v>35000</v>
      </c>
      <c r="DL176" t="s">
        <v>783</v>
      </c>
      <c r="DM176" t="s">
        <v>2924</v>
      </c>
      <c r="DN176" t="s">
        <v>2925</v>
      </c>
      <c r="DO176" t="s">
        <v>2926</v>
      </c>
      <c r="DP176">
        <v>7.8680799999999995E-2</v>
      </c>
      <c r="DV176" t="s">
        <v>787</v>
      </c>
      <c r="DW176">
        <v>330.62</v>
      </c>
      <c r="DX176" t="s">
        <v>25</v>
      </c>
      <c r="DY176" t="s">
        <v>36</v>
      </c>
      <c r="DZ176" t="s">
        <v>27</v>
      </c>
      <c r="EA176">
        <v>0.77836700000000003</v>
      </c>
      <c r="EB176" t="s">
        <v>28</v>
      </c>
      <c r="EC176">
        <v>499231</v>
      </c>
      <c r="ED176" t="s">
        <v>29</v>
      </c>
      <c r="EE176">
        <v>9.0138637768000004E-2</v>
      </c>
      <c r="EF176" t="s">
        <v>30</v>
      </c>
      <c r="EG176">
        <v>45000</v>
      </c>
      <c r="EH176" t="s">
        <v>923</v>
      </c>
      <c r="EI176">
        <v>45000</v>
      </c>
      <c r="EJ176" t="s">
        <v>783</v>
      </c>
      <c r="EK176" t="s">
        <v>3513</v>
      </c>
      <c r="EL176" t="s">
        <v>3514</v>
      </c>
      <c r="EM176" t="s">
        <v>3515</v>
      </c>
      <c r="EN176">
        <v>7.8688900000000006E-2</v>
      </c>
      <c r="ET176" t="s">
        <v>787</v>
      </c>
      <c r="EU176">
        <v>332.22</v>
      </c>
      <c r="EV176" t="s">
        <v>25</v>
      </c>
      <c r="EW176" t="s">
        <v>36</v>
      </c>
      <c r="EX176" t="s">
        <v>27</v>
      </c>
      <c r="EY176">
        <v>0.77668099999999995</v>
      </c>
      <c r="EZ176" t="s">
        <v>28</v>
      </c>
      <c r="FA176">
        <v>498986</v>
      </c>
      <c r="FB176" t="s">
        <v>29</v>
      </c>
      <c r="FC176">
        <v>0.110223609752</v>
      </c>
      <c r="FD176" t="s">
        <v>30</v>
      </c>
      <c r="FE176">
        <v>55000</v>
      </c>
      <c r="FF176" t="s">
        <v>923</v>
      </c>
      <c r="FG176">
        <v>55000</v>
      </c>
      <c r="FH176" t="s">
        <v>783</v>
      </c>
      <c r="FI176" t="s">
        <v>4095</v>
      </c>
      <c r="FJ176" t="s">
        <v>4096</v>
      </c>
      <c r="FK176" t="s">
        <v>4097</v>
      </c>
      <c r="FL176">
        <v>7.7843099999999998E-2</v>
      </c>
      <c r="FR176" t="s">
        <v>787</v>
      </c>
      <c r="FS176">
        <v>343.28300000000002</v>
      </c>
      <c r="FT176" t="s">
        <v>25</v>
      </c>
      <c r="FU176" t="s">
        <v>36</v>
      </c>
      <c r="FV176" t="s">
        <v>27</v>
      </c>
      <c r="FW176">
        <v>0.76305900000000004</v>
      </c>
      <c r="FX176" t="s">
        <v>28</v>
      </c>
      <c r="FY176">
        <v>500301</v>
      </c>
      <c r="FZ176" t="s">
        <v>29</v>
      </c>
      <c r="GA176">
        <v>1.998795712E-3</v>
      </c>
      <c r="GB176" t="s">
        <v>30</v>
      </c>
      <c r="GC176">
        <v>1000</v>
      </c>
      <c r="GD176" t="s">
        <v>923</v>
      </c>
      <c r="GE176">
        <v>1000</v>
      </c>
      <c r="GF176" t="s">
        <v>783</v>
      </c>
      <c r="GG176" t="s">
        <v>5074</v>
      </c>
      <c r="GH176" t="s">
        <v>5075</v>
      </c>
      <c r="GI176" t="s">
        <v>5076</v>
      </c>
      <c r="GJ176">
        <v>2.1987699999999999E-2</v>
      </c>
      <c r="GP176" t="s">
        <v>787</v>
      </c>
      <c r="GQ176">
        <v>340.86</v>
      </c>
      <c r="GR176" t="s">
        <v>25</v>
      </c>
      <c r="GS176" t="s">
        <v>36</v>
      </c>
      <c r="GT176" t="s">
        <v>27</v>
      </c>
      <c r="GU176">
        <v>0.76668999999999998</v>
      </c>
      <c r="GV176" t="s">
        <v>28</v>
      </c>
      <c r="GW176">
        <v>499095</v>
      </c>
      <c r="GX176" t="s">
        <v>29</v>
      </c>
      <c r="GY176">
        <v>2.0036247552000001E-2</v>
      </c>
      <c r="GZ176" t="s">
        <v>30</v>
      </c>
      <c r="HA176">
        <v>10000</v>
      </c>
      <c r="HB176" t="s">
        <v>923</v>
      </c>
      <c r="HC176">
        <v>10000</v>
      </c>
      <c r="HD176" t="s">
        <v>783</v>
      </c>
      <c r="HE176" t="s">
        <v>5479</v>
      </c>
      <c r="HF176" t="s">
        <v>5480</v>
      </c>
      <c r="HG176" t="s">
        <v>5481</v>
      </c>
      <c r="HH176">
        <v>8.2041699999999995E-2</v>
      </c>
      <c r="HN176" t="s">
        <v>787</v>
      </c>
      <c r="HO176">
        <v>333.15300000000002</v>
      </c>
      <c r="HP176" t="s">
        <v>25</v>
      </c>
      <c r="HQ176" t="s">
        <v>36</v>
      </c>
      <c r="HR176" t="s">
        <v>27</v>
      </c>
      <c r="HS176">
        <v>0.77485400000000004</v>
      </c>
      <c r="HT176" t="s">
        <v>28</v>
      </c>
      <c r="HU176">
        <v>499938</v>
      </c>
      <c r="HV176" t="s">
        <v>29</v>
      </c>
      <c r="HW176">
        <v>0.13001608214400001</v>
      </c>
      <c r="HX176" t="s">
        <v>30</v>
      </c>
      <c r="HY176">
        <v>65000</v>
      </c>
      <c r="HZ176" t="s">
        <v>923</v>
      </c>
      <c r="IA176">
        <v>65000</v>
      </c>
      <c r="IB176" t="s">
        <v>783</v>
      </c>
      <c r="IC176" t="s">
        <v>6063</v>
      </c>
      <c r="ID176" t="s">
        <v>6064</v>
      </c>
      <c r="IE176" t="s">
        <v>6065</v>
      </c>
      <c r="IF176">
        <v>7.9151100000000002E-2</v>
      </c>
    </row>
    <row r="177" spans="6:240">
      <c r="F177" t="s">
        <v>777</v>
      </c>
      <c r="G177">
        <v>691.88900000000001</v>
      </c>
      <c r="H177" t="s">
        <v>25</v>
      </c>
      <c r="I177" t="s">
        <v>757</v>
      </c>
      <c r="J177" t="s">
        <v>27</v>
      </c>
      <c r="K177">
        <v>0.753714</v>
      </c>
      <c r="L177" t="s">
        <v>28</v>
      </c>
      <c r="M177">
        <v>254420</v>
      </c>
      <c r="N177" t="s">
        <v>29</v>
      </c>
      <c r="O177">
        <v>1.1791543664999999E-2</v>
      </c>
      <c r="P177" t="s">
        <v>30</v>
      </c>
      <c r="Q177">
        <v>3000</v>
      </c>
      <c r="R177" t="s">
        <v>923</v>
      </c>
      <c r="S177">
        <v>3000</v>
      </c>
      <c r="T177" t="s">
        <v>778</v>
      </c>
      <c r="U177" t="s">
        <v>4686</v>
      </c>
      <c r="V177" t="s">
        <v>4687</v>
      </c>
      <c r="W177" t="s">
        <v>4688</v>
      </c>
      <c r="X177">
        <v>0.103871</v>
      </c>
      <c r="AD177" t="s">
        <v>777</v>
      </c>
      <c r="AE177">
        <v>670.53700000000003</v>
      </c>
      <c r="AF177" t="s">
        <v>25</v>
      </c>
      <c r="AG177" t="s">
        <v>757</v>
      </c>
      <c r="AH177" t="s">
        <v>27</v>
      </c>
      <c r="AI177">
        <v>0.76435299999999995</v>
      </c>
      <c r="AJ177" t="s">
        <v>28</v>
      </c>
      <c r="AK177">
        <v>255264</v>
      </c>
      <c r="AL177" t="s">
        <v>29</v>
      </c>
      <c r="AM177">
        <v>1.9587572865E-2</v>
      </c>
      <c r="AN177" t="s">
        <v>30</v>
      </c>
      <c r="AO177">
        <v>5000</v>
      </c>
      <c r="AP177" t="s">
        <v>923</v>
      </c>
      <c r="AQ177">
        <v>5000</v>
      </c>
      <c r="AR177" t="s">
        <v>778</v>
      </c>
      <c r="AS177" t="s">
        <v>1158</v>
      </c>
      <c r="AT177" t="s">
        <v>1159</v>
      </c>
      <c r="AU177" t="s">
        <v>1160</v>
      </c>
      <c r="AV177">
        <v>8.5827799999999996E-2</v>
      </c>
      <c r="BB177" t="s">
        <v>777</v>
      </c>
      <c r="BC177">
        <v>665.28</v>
      </c>
      <c r="BD177" t="s">
        <v>25</v>
      </c>
      <c r="BE177" t="s">
        <v>757</v>
      </c>
      <c r="BF177" t="s">
        <v>27</v>
      </c>
      <c r="BG177">
        <v>0.77496399999999999</v>
      </c>
      <c r="BH177" t="s">
        <v>28</v>
      </c>
      <c r="BI177">
        <v>250284</v>
      </c>
      <c r="BJ177" t="s">
        <v>29</v>
      </c>
      <c r="BK177">
        <v>5.9932023974999998E-2</v>
      </c>
      <c r="BL177" t="s">
        <v>30</v>
      </c>
      <c r="BM177">
        <v>15000</v>
      </c>
      <c r="BN177" t="s">
        <v>923</v>
      </c>
      <c r="BO177">
        <v>15000</v>
      </c>
      <c r="BP177" t="s">
        <v>778</v>
      </c>
      <c r="BQ177" t="s">
        <v>1752</v>
      </c>
      <c r="BR177" t="s">
        <v>1753</v>
      </c>
      <c r="BS177" t="s">
        <v>1754</v>
      </c>
      <c r="BT177">
        <v>6.9089200000000003E-2</v>
      </c>
      <c r="BZ177" t="s">
        <v>777</v>
      </c>
      <c r="CA177">
        <v>658.50599999999997</v>
      </c>
      <c r="CB177" t="s">
        <v>25</v>
      </c>
      <c r="CC177" t="s">
        <v>757</v>
      </c>
      <c r="CD177" t="s">
        <v>27</v>
      </c>
      <c r="CE177">
        <v>0.77589399999999997</v>
      </c>
      <c r="CF177" t="s">
        <v>28</v>
      </c>
      <c r="CG177">
        <v>252252</v>
      </c>
      <c r="CH177" t="s">
        <v>29</v>
      </c>
      <c r="CI177">
        <v>9.9107070704999994E-2</v>
      </c>
      <c r="CJ177" t="s">
        <v>30</v>
      </c>
      <c r="CK177">
        <v>25000</v>
      </c>
      <c r="CL177" t="s">
        <v>923</v>
      </c>
      <c r="CM177">
        <v>25000</v>
      </c>
      <c r="CN177" t="s">
        <v>778</v>
      </c>
      <c r="CO177" t="s">
        <v>2335</v>
      </c>
      <c r="CP177" t="s">
        <v>2336</v>
      </c>
      <c r="CQ177" t="s">
        <v>2337</v>
      </c>
      <c r="CR177">
        <v>7.5026300000000004E-2</v>
      </c>
      <c r="CX177" t="s">
        <v>777</v>
      </c>
      <c r="CY177">
        <v>660.74300000000005</v>
      </c>
      <c r="CZ177" t="s">
        <v>25</v>
      </c>
      <c r="DA177" t="s">
        <v>757</v>
      </c>
      <c r="DB177" t="s">
        <v>27</v>
      </c>
      <c r="DC177">
        <v>0.77436199999999999</v>
      </c>
      <c r="DD177" t="s">
        <v>28</v>
      </c>
      <c r="DE177">
        <v>252394</v>
      </c>
      <c r="DF177" t="s">
        <v>29</v>
      </c>
      <c r="DG177">
        <v>0.138671918895</v>
      </c>
      <c r="DH177" t="s">
        <v>30</v>
      </c>
      <c r="DI177">
        <v>35000</v>
      </c>
      <c r="DJ177" t="s">
        <v>923</v>
      </c>
      <c r="DK177">
        <v>35000</v>
      </c>
      <c r="DL177" t="s">
        <v>778</v>
      </c>
      <c r="DM177" t="s">
        <v>2927</v>
      </c>
      <c r="DN177" t="s">
        <v>2928</v>
      </c>
      <c r="DO177" t="s">
        <v>2929</v>
      </c>
      <c r="DP177">
        <v>7.7254199999999995E-2</v>
      </c>
      <c r="DV177" t="s">
        <v>777</v>
      </c>
      <c r="DW177">
        <v>668.95299999999997</v>
      </c>
      <c r="DX177" t="s">
        <v>25</v>
      </c>
      <c r="DY177" t="s">
        <v>757</v>
      </c>
      <c r="DZ177" t="s">
        <v>27</v>
      </c>
      <c r="EA177">
        <v>0.77241400000000004</v>
      </c>
      <c r="EB177" t="s">
        <v>28</v>
      </c>
      <c r="EC177">
        <v>250555</v>
      </c>
      <c r="ED177" t="s">
        <v>29</v>
      </c>
      <c r="EE177">
        <v>0.17960107219499999</v>
      </c>
      <c r="EF177" t="s">
        <v>30</v>
      </c>
      <c r="EG177">
        <v>45000</v>
      </c>
      <c r="EH177" t="s">
        <v>923</v>
      </c>
      <c r="EI177">
        <v>45000</v>
      </c>
      <c r="EJ177" t="s">
        <v>778</v>
      </c>
      <c r="EK177" t="s">
        <v>3516</v>
      </c>
      <c r="EL177" t="s">
        <v>3517</v>
      </c>
      <c r="EM177" t="s">
        <v>3518</v>
      </c>
      <c r="EN177">
        <v>7.5502799999999995E-2</v>
      </c>
      <c r="ET177" t="s">
        <v>777</v>
      </c>
      <c r="EU177">
        <v>662.34500000000003</v>
      </c>
      <c r="EV177" t="s">
        <v>25</v>
      </c>
      <c r="EW177" t="s">
        <v>757</v>
      </c>
      <c r="EX177" t="s">
        <v>27</v>
      </c>
      <c r="EY177">
        <v>0.77495499999999995</v>
      </c>
      <c r="EZ177" t="s">
        <v>28</v>
      </c>
      <c r="FA177">
        <v>251399</v>
      </c>
      <c r="FB177" t="s">
        <v>29</v>
      </c>
      <c r="FC177">
        <v>0.21877611892500001</v>
      </c>
      <c r="FD177" t="s">
        <v>30</v>
      </c>
      <c r="FE177">
        <v>55000</v>
      </c>
      <c r="FF177" t="s">
        <v>923</v>
      </c>
      <c r="FG177">
        <v>55000</v>
      </c>
      <c r="FH177" t="s">
        <v>778</v>
      </c>
      <c r="FI177" t="s">
        <v>4098</v>
      </c>
      <c r="FJ177" t="s">
        <v>4099</v>
      </c>
      <c r="FK177" t="s">
        <v>4100</v>
      </c>
      <c r="FL177">
        <v>8.0820299999999998E-2</v>
      </c>
      <c r="FR177" t="s">
        <v>777</v>
      </c>
      <c r="FS177">
        <v>652.43499999999995</v>
      </c>
      <c r="FT177" t="s">
        <v>25</v>
      </c>
      <c r="FU177" t="s">
        <v>757</v>
      </c>
      <c r="FV177" t="s">
        <v>27</v>
      </c>
      <c r="FW177">
        <v>0.78256000000000003</v>
      </c>
      <c r="FX177" t="s">
        <v>28</v>
      </c>
      <c r="FY177">
        <v>250281</v>
      </c>
      <c r="FZ177" t="s">
        <v>29</v>
      </c>
      <c r="GA177">
        <v>3.9955144649999998E-3</v>
      </c>
      <c r="GB177" t="s">
        <v>30</v>
      </c>
      <c r="GC177">
        <v>1000</v>
      </c>
      <c r="GD177" t="s">
        <v>923</v>
      </c>
      <c r="GE177">
        <v>1000</v>
      </c>
      <c r="GF177" t="s">
        <v>778</v>
      </c>
      <c r="GG177" t="s">
        <v>5077</v>
      </c>
      <c r="GH177" t="s">
        <v>5078</v>
      </c>
      <c r="GI177" t="s">
        <v>5079</v>
      </c>
      <c r="GJ177">
        <v>8.7810299999999994E-2</v>
      </c>
      <c r="GP177" t="s">
        <v>777</v>
      </c>
      <c r="GQ177">
        <v>646.22500000000002</v>
      </c>
      <c r="GR177" t="s">
        <v>25</v>
      </c>
      <c r="GS177" t="s">
        <v>757</v>
      </c>
      <c r="GT177" t="s">
        <v>27</v>
      </c>
      <c r="GU177">
        <v>0.78534700000000002</v>
      </c>
      <c r="GV177" t="s">
        <v>28</v>
      </c>
      <c r="GW177">
        <v>250895</v>
      </c>
      <c r="GX177" t="s">
        <v>29</v>
      </c>
      <c r="GY177">
        <v>3.9857248785E-2</v>
      </c>
      <c r="GZ177" t="s">
        <v>30</v>
      </c>
      <c r="HA177">
        <v>10000</v>
      </c>
      <c r="HB177" t="s">
        <v>923</v>
      </c>
      <c r="HC177">
        <v>10000</v>
      </c>
      <c r="HD177" t="s">
        <v>778</v>
      </c>
      <c r="HE177" t="s">
        <v>5482</v>
      </c>
      <c r="HF177" t="s">
        <v>5483</v>
      </c>
      <c r="HG177" t="s">
        <v>5484</v>
      </c>
      <c r="HH177">
        <v>7.6494800000000002E-2</v>
      </c>
      <c r="HN177" t="s">
        <v>777</v>
      </c>
      <c r="HO177">
        <v>660.90700000000004</v>
      </c>
      <c r="HP177" t="s">
        <v>25</v>
      </c>
      <c r="HQ177" t="s">
        <v>757</v>
      </c>
      <c r="HR177" t="s">
        <v>27</v>
      </c>
      <c r="HS177">
        <v>0.77606299999999995</v>
      </c>
      <c r="HT177" t="s">
        <v>28</v>
      </c>
      <c r="HU177">
        <v>251226</v>
      </c>
      <c r="HV177" t="s">
        <v>29</v>
      </c>
      <c r="HW177">
        <v>0.25873076857499999</v>
      </c>
      <c r="HX177" t="s">
        <v>30</v>
      </c>
      <c r="HY177">
        <v>65000</v>
      </c>
      <c r="HZ177" t="s">
        <v>923</v>
      </c>
      <c r="IA177">
        <v>65000</v>
      </c>
      <c r="IB177" t="s">
        <v>778</v>
      </c>
      <c r="IC177" t="s">
        <v>6066</v>
      </c>
      <c r="ID177" t="s">
        <v>6067</v>
      </c>
      <c r="IE177" t="s">
        <v>6068</v>
      </c>
      <c r="IF177">
        <v>7.3580400000000004E-2</v>
      </c>
    </row>
    <row r="178" spans="6:240">
      <c r="F178" t="s">
        <v>782</v>
      </c>
      <c r="G178">
        <v>337.28699999999998</v>
      </c>
      <c r="H178" t="s">
        <v>25</v>
      </c>
      <c r="I178" t="s">
        <v>36</v>
      </c>
      <c r="J178" t="s">
        <v>27</v>
      </c>
      <c r="K178">
        <v>0.76351899999999995</v>
      </c>
      <c r="L178" t="s">
        <v>28</v>
      </c>
      <c r="M178">
        <v>508581</v>
      </c>
      <c r="N178" t="s">
        <v>29</v>
      </c>
      <c r="O178">
        <v>5.8987682720000002E-3</v>
      </c>
      <c r="P178" t="s">
        <v>30</v>
      </c>
      <c r="Q178">
        <v>3000</v>
      </c>
      <c r="R178" t="s">
        <v>923</v>
      </c>
      <c r="S178">
        <v>3000</v>
      </c>
      <c r="T178" t="s">
        <v>783</v>
      </c>
      <c r="U178" t="s">
        <v>4689</v>
      </c>
      <c r="V178" t="s">
        <v>4690</v>
      </c>
      <c r="W178" t="s">
        <v>4691</v>
      </c>
      <c r="X178">
        <v>4.2306000000000003E-2</v>
      </c>
      <c r="AD178" t="s">
        <v>782</v>
      </c>
      <c r="AE178">
        <v>347.13900000000001</v>
      </c>
      <c r="AF178" t="s">
        <v>25</v>
      </c>
      <c r="AG178" t="s">
        <v>36</v>
      </c>
      <c r="AH178" t="s">
        <v>27</v>
      </c>
      <c r="AI178">
        <v>0.75880099999999995</v>
      </c>
      <c r="AJ178" t="s">
        <v>28</v>
      </c>
      <c r="AK178">
        <v>500312</v>
      </c>
      <c r="AL178" t="s">
        <v>29</v>
      </c>
      <c r="AM178">
        <v>9.9937625599999993E-3</v>
      </c>
      <c r="AN178" t="s">
        <v>30</v>
      </c>
      <c r="AO178">
        <v>5000</v>
      </c>
      <c r="AP178" t="s">
        <v>923</v>
      </c>
      <c r="AQ178">
        <v>5000</v>
      </c>
      <c r="AR178" t="s">
        <v>783</v>
      </c>
      <c r="AS178" t="s">
        <v>1161</v>
      </c>
      <c r="AT178" t="s">
        <v>1162</v>
      </c>
      <c r="AU178" t="s">
        <v>1163</v>
      </c>
      <c r="AV178">
        <v>5.5375599999999997E-2</v>
      </c>
      <c r="BB178" t="s">
        <v>782</v>
      </c>
      <c r="BC178">
        <v>333.72</v>
      </c>
      <c r="BD178" t="s">
        <v>25</v>
      </c>
      <c r="BE178" t="s">
        <v>36</v>
      </c>
      <c r="BF178" t="s">
        <v>27</v>
      </c>
      <c r="BG178">
        <v>0.77138399999999996</v>
      </c>
      <c r="BH178" t="s">
        <v>28</v>
      </c>
      <c r="BI178">
        <v>503588</v>
      </c>
      <c r="BJ178" t="s">
        <v>29</v>
      </c>
      <c r="BK178">
        <v>2.9786228952000001E-2</v>
      </c>
      <c r="BL178" t="s">
        <v>30</v>
      </c>
      <c r="BM178">
        <v>15000</v>
      </c>
      <c r="BN178" t="s">
        <v>923</v>
      </c>
      <c r="BO178">
        <v>15000</v>
      </c>
      <c r="BP178" t="s">
        <v>783</v>
      </c>
      <c r="BQ178" t="s">
        <v>1755</v>
      </c>
      <c r="BR178" t="s">
        <v>1756</v>
      </c>
      <c r="BS178" t="s">
        <v>1757</v>
      </c>
      <c r="BT178">
        <v>8.5672700000000004E-2</v>
      </c>
      <c r="BZ178" t="s">
        <v>782</v>
      </c>
      <c r="CA178">
        <v>328.30500000000001</v>
      </c>
      <c r="CB178" t="s">
        <v>25</v>
      </c>
      <c r="CC178" t="s">
        <v>36</v>
      </c>
      <c r="CD178" t="s">
        <v>27</v>
      </c>
      <c r="CE178">
        <v>0.77721099999999999</v>
      </c>
      <c r="CF178" t="s">
        <v>28</v>
      </c>
      <c r="CG178">
        <v>504249</v>
      </c>
      <c r="CH178" t="s">
        <v>29</v>
      </c>
      <c r="CI178">
        <v>4.9578707344000002E-2</v>
      </c>
      <c r="CJ178" t="s">
        <v>30</v>
      </c>
      <c r="CK178">
        <v>25000</v>
      </c>
      <c r="CL178" t="s">
        <v>923</v>
      </c>
      <c r="CM178">
        <v>25000</v>
      </c>
      <c r="CN178" t="s">
        <v>783</v>
      </c>
      <c r="CO178" t="s">
        <v>2338</v>
      </c>
      <c r="CP178" t="s">
        <v>2339</v>
      </c>
      <c r="CQ178" t="s">
        <v>2340</v>
      </c>
      <c r="CR178">
        <v>7.1141099999999999E-2</v>
      </c>
      <c r="CX178" t="s">
        <v>782</v>
      </c>
      <c r="CY178">
        <v>324.255</v>
      </c>
      <c r="CZ178" t="s">
        <v>25</v>
      </c>
      <c r="DA178" t="s">
        <v>36</v>
      </c>
      <c r="DB178" t="s">
        <v>27</v>
      </c>
      <c r="DC178">
        <v>0.78237999999999996</v>
      </c>
      <c r="DD178" t="s">
        <v>28</v>
      </c>
      <c r="DE178">
        <v>503824</v>
      </c>
      <c r="DF178" t="s">
        <v>29</v>
      </c>
      <c r="DG178">
        <v>6.94686796E-2</v>
      </c>
      <c r="DH178" t="s">
        <v>30</v>
      </c>
      <c r="DI178">
        <v>35000</v>
      </c>
      <c r="DJ178" t="s">
        <v>923</v>
      </c>
      <c r="DK178">
        <v>35000</v>
      </c>
      <c r="DL178" t="s">
        <v>783</v>
      </c>
      <c r="DM178" t="s">
        <v>2930</v>
      </c>
      <c r="DN178" t="s">
        <v>2931</v>
      </c>
      <c r="DO178" t="s">
        <v>2932</v>
      </c>
      <c r="DP178">
        <v>6.9960800000000004E-2</v>
      </c>
      <c r="DV178" t="s">
        <v>782</v>
      </c>
      <c r="DW178">
        <v>325.887</v>
      </c>
      <c r="DX178" t="s">
        <v>25</v>
      </c>
      <c r="DY178" t="s">
        <v>36</v>
      </c>
      <c r="DZ178" t="s">
        <v>27</v>
      </c>
      <c r="EA178">
        <v>0.78145100000000001</v>
      </c>
      <c r="EB178" t="s">
        <v>28</v>
      </c>
      <c r="EC178">
        <v>502492</v>
      </c>
      <c r="ED178" t="s">
        <v>29</v>
      </c>
      <c r="EE178">
        <v>8.9553651583999999E-2</v>
      </c>
      <c r="EF178" t="s">
        <v>30</v>
      </c>
      <c r="EG178">
        <v>45000</v>
      </c>
      <c r="EH178" t="s">
        <v>923</v>
      </c>
      <c r="EI178">
        <v>45000</v>
      </c>
      <c r="EJ178" t="s">
        <v>783</v>
      </c>
      <c r="EK178" t="s">
        <v>3519</v>
      </c>
      <c r="EL178" t="s">
        <v>3520</v>
      </c>
      <c r="EM178" t="s">
        <v>3521</v>
      </c>
      <c r="EN178">
        <v>7.1246299999999999E-2</v>
      </c>
      <c r="ET178" t="s">
        <v>782</v>
      </c>
      <c r="EU178">
        <v>330.31700000000001</v>
      </c>
      <c r="EV178" t="s">
        <v>25</v>
      </c>
      <c r="EW178" t="s">
        <v>36</v>
      </c>
      <c r="EX178" t="s">
        <v>27</v>
      </c>
      <c r="EY178">
        <v>0.77649999999999997</v>
      </c>
      <c r="EZ178" t="s">
        <v>28</v>
      </c>
      <c r="FA178">
        <v>502095</v>
      </c>
      <c r="FB178" t="s">
        <v>29</v>
      </c>
      <c r="FC178">
        <v>0.109541123704</v>
      </c>
      <c r="FD178" t="s">
        <v>30</v>
      </c>
      <c r="FE178">
        <v>55000</v>
      </c>
      <c r="FF178" t="s">
        <v>923</v>
      </c>
      <c r="FG178">
        <v>55000</v>
      </c>
      <c r="FH178" t="s">
        <v>783</v>
      </c>
      <c r="FI178" t="s">
        <v>4101</v>
      </c>
      <c r="FJ178" t="s">
        <v>4102</v>
      </c>
      <c r="FK178" t="s">
        <v>4103</v>
      </c>
      <c r="FL178">
        <v>7.5142700000000007E-2</v>
      </c>
      <c r="FR178" t="s">
        <v>782</v>
      </c>
      <c r="FS178">
        <v>348.79599999999999</v>
      </c>
      <c r="FT178" t="s">
        <v>25</v>
      </c>
      <c r="FU178" t="s">
        <v>36</v>
      </c>
      <c r="FV178" t="s">
        <v>27</v>
      </c>
      <c r="FW178">
        <v>0.75700299999999998</v>
      </c>
      <c r="FX178" t="s">
        <v>28</v>
      </c>
      <c r="FY178">
        <v>500304</v>
      </c>
      <c r="FZ178" t="s">
        <v>29</v>
      </c>
      <c r="GA178">
        <v>1.9987847120000002E-3</v>
      </c>
      <c r="GB178" t="s">
        <v>30</v>
      </c>
      <c r="GC178">
        <v>1000</v>
      </c>
      <c r="GD178" t="s">
        <v>923</v>
      </c>
      <c r="GE178">
        <v>1000</v>
      </c>
      <c r="GF178" t="s">
        <v>783</v>
      </c>
      <c r="GG178" t="s">
        <v>5080</v>
      </c>
      <c r="GH178" t="s">
        <v>5081</v>
      </c>
      <c r="GI178" t="s">
        <v>5082</v>
      </c>
      <c r="GJ178">
        <v>6.6526600000000005E-2</v>
      </c>
      <c r="GP178" t="s">
        <v>782</v>
      </c>
      <c r="GQ178">
        <v>336.25099999999998</v>
      </c>
      <c r="GR178" t="s">
        <v>25</v>
      </c>
      <c r="GS178" t="s">
        <v>36</v>
      </c>
      <c r="GT178" t="s">
        <v>27</v>
      </c>
      <c r="GU178">
        <v>0.76627199999999995</v>
      </c>
      <c r="GV178" t="s">
        <v>28</v>
      </c>
      <c r="GW178">
        <v>506490</v>
      </c>
      <c r="GX178" t="s">
        <v>29</v>
      </c>
      <c r="GY178">
        <v>1.9743742960000001E-2</v>
      </c>
      <c r="GZ178" t="s">
        <v>30</v>
      </c>
      <c r="HA178">
        <v>10000</v>
      </c>
      <c r="HB178" t="s">
        <v>923</v>
      </c>
      <c r="HC178">
        <v>10000</v>
      </c>
      <c r="HD178" t="s">
        <v>783</v>
      </c>
      <c r="HE178" t="s">
        <v>5485</v>
      </c>
      <c r="HF178" t="s">
        <v>5486</v>
      </c>
      <c r="HG178" t="s">
        <v>5487</v>
      </c>
      <c r="HH178">
        <v>8.8567000000000007E-2</v>
      </c>
      <c r="HN178" t="s">
        <v>782</v>
      </c>
      <c r="HO178">
        <v>329.24299999999999</v>
      </c>
      <c r="HP178" t="s">
        <v>25</v>
      </c>
      <c r="HQ178" t="s">
        <v>36</v>
      </c>
      <c r="HR178" t="s">
        <v>27</v>
      </c>
      <c r="HS178">
        <v>0.77797899999999998</v>
      </c>
      <c r="HT178" t="s">
        <v>28</v>
      </c>
      <c r="HU178">
        <v>501820</v>
      </c>
      <c r="HV178" t="s">
        <v>29</v>
      </c>
      <c r="HW178">
        <v>0.129528595824</v>
      </c>
      <c r="HX178" t="s">
        <v>30</v>
      </c>
      <c r="HY178">
        <v>65000</v>
      </c>
      <c r="HZ178" t="s">
        <v>923</v>
      </c>
      <c r="IA178">
        <v>65000</v>
      </c>
      <c r="IB178" t="s">
        <v>783</v>
      </c>
      <c r="IC178" t="s">
        <v>6069</v>
      </c>
      <c r="ID178" t="s">
        <v>6070</v>
      </c>
      <c r="IE178" t="s">
        <v>6071</v>
      </c>
      <c r="IF178">
        <v>7.4254200000000006E-2</v>
      </c>
    </row>
    <row r="179" spans="6:240">
      <c r="F179" t="s">
        <v>787</v>
      </c>
      <c r="G179">
        <v>691.88900000000001</v>
      </c>
      <c r="H179" t="s">
        <v>25</v>
      </c>
      <c r="I179" t="s">
        <v>757</v>
      </c>
      <c r="J179" t="s">
        <v>27</v>
      </c>
      <c r="K179">
        <v>0.753714</v>
      </c>
      <c r="L179" t="s">
        <v>28</v>
      </c>
      <c r="M179">
        <v>254420</v>
      </c>
      <c r="N179" t="s">
        <v>29</v>
      </c>
      <c r="O179">
        <v>1.1791543664999999E-2</v>
      </c>
      <c r="P179" t="s">
        <v>30</v>
      </c>
      <c r="Q179">
        <v>3000</v>
      </c>
      <c r="R179" t="s">
        <v>923</v>
      </c>
      <c r="S179">
        <v>3000</v>
      </c>
      <c r="T179" t="s">
        <v>788</v>
      </c>
      <c r="U179" t="s">
        <v>4686</v>
      </c>
      <c r="V179" t="s">
        <v>4687</v>
      </c>
      <c r="W179" t="s">
        <v>4688</v>
      </c>
      <c r="X179">
        <v>0.103871</v>
      </c>
      <c r="AD179" t="s">
        <v>787</v>
      </c>
      <c r="AE179">
        <v>670.53700000000003</v>
      </c>
      <c r="AF179" t="s">
        <v>25</v>
      </c>
      <c r="AG179" t="s">
        <v>757</v>
      </c>
      <c r="AH179" t="s">
        <v>27</v>
      </c>
      <c r="AI179">
        <v>0.76435299999999995</v>
      </c>
      <c r="AJ179" t="s">
        <v>28</v>
      </c>
      <c r="AK179">
        <v>255264</v>
      </c>
      <c r="AL179" t="s">
        <v>29</v>
      </c>
      <c r="AM179">
        <v>1.9587572865E-2</v>
      </c>
      <c r="AN179" t="s">
        <v>30</v>
      </c>
      <c r="AO179">
        <v>5000</v>
      </c>
      <c r="AP179" t="s">
        <v>923</v>
      </c>
      <c r="AQ179">
        <v>5000</v>
      </c>
      <c r="AR179" t="s">
        <v>788</v>
      </c>
      <c r="AS179" t="s">
        <v>1158</v>
      </c>
      <c r="AT179" t="s">
        <v>1159</v>
      </c>
      <c r="AU179" t="s">
        <v>1160</v>
      </c>
      <c r="AV179">
        <v>8.5827799999999996E-2</v>
      </c>
      <c r="BB179" t="s">
        <v>787</v>
      </c>
      <c r="BC179">
        <v>665.28</v>
      </c>
      <c r="BD179" t="s">
        <v>25</v>
      </c>
      <c r="BE179" t="s">
        <v>757</v>
      </c>
      <c r="BF179" t="s">
        <v>27</v>
      </c>
      <c r="BG179">
        <v>0.77496399999999999</v>
      </c>
      <c r="BH179" t="s">
        <v>28</v>
      </c>
      <c r="BI179">
        <v>250284</v>
      </c>
      <c r="BJ179" t="s">
        <v>29</v>
      </c>
      <c r="BK179">
        <v>5.9932023974999998E-2</v>
      </c>
      <c r="BL179" t="s">
        <v>30</v>
      </c>
      <c r="BM179">
        <v>15000</v>
      </c>
      <c r="BN179" t="s">
        <v>923</v>
      </c>
      <c r="BO179">
        <v>15000</v>
      </c>
      <c r="BP179" t="s">
        <v>788</v>
      </c>
      <c r="BQ179" t="s">
        <v>1752</v>
      </c>
      <c r="BR179" t="s">
        <v>1753</v>
      </c>
      <c r="BS179" t="s">
        <v>1754</v>
      </c>
      <c r="BT179">
        <v>6.9089200000000003E-2</v>
      </c>
      <c r="BZ179" t="s">
        <v>787</v>
      </c>
      <c r="CA179">
        <v>658.50599999999997</v>
      </c>
      <c r="CB179" t="s">
        <v>25</v>
      </c>
      <c r="CC179" t="s">
        <v>757</v>
      </c>
      <c r="CD179" t="s">
        <v>27</v>
      </c>
      <c r="CE179">
        <v>0.77589399999999997</v>
      </c>
      <c r="CF179" t="s">
        <v>28</v>
      </c>
      <c r="CG179">
        <v>252252</v>
      </c>
      <c r="CH179" t="s">
        <v>29</v>
      </c>
      <c r="CI179">
        <v>9.9107070704999994E-2</v>
      </c>
      <c r="CJ179" t="s">
        <v>30</v>
      </c>
      <c r="CK179">
        <v>25000</v>
      </c>
      <c r="CL179" t="s">
        <v>923</v>
      </c>
      <c r="CM179">
        <v>25000</v>
      </c>
      <c r="CN179" t="s">
        <v>788</v>
      </c>
      <c r="CO179" t="s">
        <v>2335</v>
      </c>
      <c r="CP179" t="s">
        <v>2336</v>
      </c>
      <c r="CQ179" t="s">
        <v>2337</v>
      </c>
      <c r="CR179">
        <v>7.5026300000000004E-2</v>
      </c>
      <c r="CX179" t="s">
        <v>787</v>
      </c>
      <c r="CY179">
        <v>660.74300000000005</v>
      </c>
      <c r="CZ179" t="s">
        <v>25</v>
      </c>
      <c r="DA179" t="s">
        <v>757</v>
      </c>
      <c r="DB179" t="s">
        <v>27</v>
      </c>
      <c r="DC179">
        <v>0.77436199999999999</v>
      </c>
      <c r="DD179" t="s">
        <v>28</v>
      </c>
      <c r="DE179">
        <v>252394</v>
      </c>
      <c r="DF179" t="s">
        <v>29</v>
      </c>
      <c r="DG179">
        <v>0.138671918895</v>
      </c>
      <c r="DH179" t="s">
        <v>30</v>
      </c>
      <c r="DI179">
        <v>35000</v>
      </c>
      <c r="DJ179" t="s">
        <v>923</v>
      </c>
      <c r="DK179">
        <v>35000</v>
      </c>
      <c r="DL179" t="s">
        <v>788</v>
      </c>
      <c r="DM179" t="s">
        <v>2927</v>
      </c>
      <c r="DN179" t="s">
        <v>2928</v>
      </c>
      <c r="DO179" t="s">
        <v>2929</v>
      </c>
      <c r="DP179">
        <v>7.7254199999999995E-2</v>
      </c>
      <c r="DV179" t="s">
        <v>787</v>
      </c>
      <c r="DW179">
        <v>668.95299999999997</v>
      </c>
      <c r="DX179" t="s">
        <v>25</v>
      </c>
      <c r="DY179" t="s">
        <v>757</v>
      </c>
      <c r="DZ179" t="s">
        <v>27</v>
      </c>
      <c r="EA179">
        <v>0.77241400000000004</v>
      </c>
      <c r="EB179" t="s">
        <v>28</v>
      </c>
      <c r="EC179">
        <v>250555</v>
      </c>
      <c r="ED179" t="s">
        <v>29</v>
      </c>
      <c r="EE179">
        <v>0.17960107219499999</v>
      </c>
      <c r="EF179" t="s">
        <v>30</v>
      </c>
      <c r="EG179">
        <v>45000</v>
      </c>
      <c r="EH179" t="s">
        <v>923</v>
      </c>
      <c r="EI179">
        <v>45000</v>
      </c>
      <c r="EJ179" t="s">
        <v>788</v>
      </c>
      <c r="EK179" t="s">
        <v>3516</v>
      </c>
      <c r="EL179" t="s">
        <v>3517</v>
      </c>
      <c r="EM179" t="s">
        <v>3518</v>
      </c>
      <c r="EN179">
        <v>7.5502799999999995E-2</v>
      </c>
      <c r="ET179" t="s">
        <v>787</v>
      </c>
      <c r="EU179">
        <v>662.34500000000003</v>
      </c>
      <c r="EV179" t="s">
        <v>25</v>
      </c>
      <c r="EW179" t="s">
        <v>757</v>
      </c>
      <c r="EX179" t="s">
        <v>27</v>
      </c>
      <c r="EY179">
        <v>0.77495499999999995</v>
      </c>
      <c r="EZ179" t="s">
        <v>28</v>
      </c>
      <c r="FA179">
        <v>251399</v>
      </c>
      <c r="FB179" t="s">
        <v>29</v>
      </c>
      <c r="FC179">
        <v>0.21877611892500001</v>
      </c>
      <c r="FD179" t="s">
        <v>30</v>
      </c>
      <c r="FE179">
        <v>55000</v>
      </c>
      <c r="FF179" t="s">
        <v>923</v>
      </c>
      <c r="FG179">
        <v>55000</v>
      </c>
      <c r="FH179" t="s">
        <v>788</v>
      </c>
      <c r="FI179" t="s">
        <v>4098</v>
      </c>
      <c r="FJ179" t="s">
        <v>4099</v>
      </c>
      <c r="FK179" t="s">
        <v>4100</v>
      </c>
      <c r="FL179">
        <v>8.0820299999999998E-2</v>
      </c>
      <c r="FR179" t="s">
        <v>787</v>
      </c>
      <c r="FS179">
        <v>652.43499999999995</v>
      </c>
      <c r="FT179" t="s">
        <v>25</v>
      </c>
      <c r="FU179" t="s">
        <v>757</v>
      </c>
      <c r="FV179" t="s">
        <v>27</v>
      </c>
      <c r="FW179">
        <v>0.78256000000000003</v>
      </c>
      <c r="FX179" t="s">
        <v>28</v>
      </c>
      <c r="FY179">
        <v>250281</v>
      </c>
      <c r="FZ179" t="s">
        <v>29</v>
      </c>
      <c r="GA179">
        <v>3.9955144649999998E-3</v>
      </c>
      <c r="GB179" t="s">
        <v>30</v>
      </c>
      <c r="GC179">
        <v>1000</v>
      </c>
      <c r="GD179" t="s">
        <v>923</v>
      </c>
      <c r="GE179">
        <v>1000</v>
      </c>
      <c r="GF179" t="s">
        <v>788</v>
      </c>
      <c r="GG179" t="s">
        <v>5077</v>
      </c>
      <c r="GH179" t="s">
        <v>5078</v>
      </c>
      <c r="GI179" t="s">
        <v>5079</v>
      </c>
      <c r="GJ179">
        <v>8.7810299999999994E-2</v>
      </c>
      <c r="GP179" t="s">
        <v>787</v>
      </c>
      <c r="GQ179">
        <v>646.22500000000002</v>
      </c>
      <c r="GR179" t="s">
        <v>25</v>
      </c>
      <c r="GS179" t="s">
        <v>757</v>
      </c>
      <c r="GT179" t="s">
        <v>27</v>
      </c>
      <c r="GU179">
        <v>0.78534700000000002</v>
      </c>
      <c r="GV179" t="s">
        <v>28</v>
      </c>
      <c r="GW179">
        <v>250895</v>
      </c>
      <c r="GX179" t="s">
        <v>29</v>
      </c>
      <c r="GY179">
        <v>3.9857248785E-2</v>
      </c>
      <c r="GZ179" t="s">
        <v>30</v>
      </c>
      <c r="HA179">
        <v>10000</v>
      </c>
      <c r="HB179" t="s">
        <v>923</v>
      </c>
      <c r="HC179">
        <v>10000</v>
      </c>
      <c r="HD179" t="s">
        <v>788</v>
      </c>
      <c r="HE179" t="s">
        <v>5482</v>
      </c>
      <c r="HF179" t="s">
        <v>5483</v>
      </c>
      <c r="HG179" t="s">
        <v>5484</v>
      </c>
      <c r="HH179">
        <v>7.6494800000000002E-2</v>
      </c>
      <c r="HN179" t="s">
        <v>787</v>
      </c>
      <c r="HO179">
        <v>660.90700000000004</v>
      </c>
      <c r="HP179" t="s">
        <v>25</v>
      </c>
      <c r="HQ179" t="s">
        <v>757</v>
      </c>
      <c r="HR179" t="s">
        <v>27</v>
      </c>
      <c r="HS179">
        <v>0.77606299999999995</v>
      </c>
      <c r="HT179" t="s">
        <v>28</v>
      </c>
      <c r="HU179">
        <v>251226</v>
      </c>
      <c r="HV179" t="s">
        <v>29</v>
      </c>
      <c r="HW179">
        <v>0.25873076857499999</v>
      </c>
      <c r="HX179" t="s">
        <v>30</v>
      </c>
      <c r="HY179">
        <v>65000</v>
      </c>
      <c r="HZ179" t="s">
        <v>923</v>
      </c>
      <c r="IA179">
        <v>65000</v>
      </c>
      <c r="IB179" t="s">
        <v>788</v>
      </c>
      <c r="IC179" t="s">
        <v>6066</v>
      </c>
      <c r="ID179" t="s">
        <v>6067</v>
      </c>
      <c r="IE179" t="s">
        <v>6068</v>
      </c>
      <c r="IF179">
        <v>7.3580400000000004E-2</v>
      </c>
    </row>
    <row r="180" spans="6:240">
      <c r="F180" t="s">
        <v>787</v>
      </c>
      <c r="G180">
        <v>337.28699999999998</v>
      </c>
      <c r="H180" t="s">
        <v>25</v>
      </c>
      <c r="I180" t="s">
        <v>36</v>
      </c>
      <c r="J180" t="s">
        <v>27</v>
      </c>
      <c r="K180">
        <v>0.76351899999999995</v>
      </c>
      <c r="L180" t="s">
        <v>28</v>
      </c>
      <c r="M180">
        <v>508581</v>
      </c>
      <c r="N180" t="s">
        <v>29</v>
      </c>
      <c r="O180">
        <v>5.8987682720000002E-3</v>
      </c>
      <c r="P180" t="s">
        <v>30</v>
      </c>
      <c r="Q180">
        <v>3000</v>
      </c>
      <c r="R180" t="s">
        <v>923</v>
      </c>
      <c r="S180">
        <v>3000</v>
      </c>
      <c r="T180" t="s">
        <v>783</v>
      </c>
      <c r="U180" t="s">
        <v>4689</v>
      </c>
      <c r="V180" t="s">
        <v>4690</v>
      </c>
      <c r="W180" t="s">
        <v>4691</v>
      </c>
      <c r="X180">
        <v>4.2306000000000003E-2</v>
      </c>
      <c r="AD180" t="s">
        <v>787</v>
      </c>
      <c r="AE180">
        <v>347.13900000000001</v>
      </c>
      <c r="AF180" t="s">
        <v>25</v>
      </c>
      <c r="AG180" t="s">
        <v>36</v>
      </c>
      <c r="AH180" t="s">
        <v>27</v>
      </c>
      <c r="AI180">
        <v>0.75880099999999995</v>
      </c>
      <c r="AJ180" t="s">
        <v>28</v>
      </c>
      <c r="AK180">
        <v>500312</v>
      </c>
      <c r="AL180" t="s">
        <v>29</v>
      </c>
      <c r="AM180">
        <v>9.9937625599999993E-3</v>
      </c>
      <c r="AN180" t="s">
        <v>30</v>
      </c>
      <c r="AO180">
        <v>5000</v>
      </c>
      <c r="AP180" t="s">
        <v>923</v>
      </c>
      <c r="AQ180">
        <v>5000</v>
      </c>
      <c r="AR180" t="s">
        <v>783</v>
      </c>
      <c r="AS180" t="s">
        <v>1161</v>
      </c>
      <c r="AT180" t="s">
        <v>1162</v>
      </c>
      <c r="AU180" t="s">
        <v>1163</v>
      </c>
      <c r="AV180">
        <v>5.5375599999999997E-2</v>
      </c>
      <c r="BB180" t="s">
        <v>787</v>
      </c>
      <c r="BC180">
        <v>333.72</v>
      </c>
      <c r="BD180" t="s">
        <v>25</v>
      </c>
      <c r="BE180" t="s">
        <v>36</v>
      </c>
      <c r="BF180" t="s">
        <v>27</v>
      </c>
      <c r="BG180">
        <v>0.77138399999999996</v>
      </c>
      <c r="BH180" t="s">
        <v>28</v>
      </c>
      <c r="BI180">
        <v>503588</v>
      </c>
      <c r="BJ180" t="s">
        <v>29</v>
      </c>
      <c r="BK180">
        <v>2.9786228952000001E-2</v>
      </c>
      <c r="BL180" t="s">
        <v>30</v>
      </c>
      <c r="BM180">
        <v>15000</v>
      </c>
      <c r="BN180" t="s">
        <v>923</v>
      </c>
      <c r="BO180">
        <v>15000</v>
      </c>
      <c r="BP180" t="s">
        <v>783</v>
      </c>
      <c r="BQ180" t="s">
        <v>1755</v>
      </c>
      <c r="BR180" t="s">
        <v>1756</v>
      </c>
      <c r="BS180" t="s">
        <v>1757</v>
      </c>
      <c r="BT180">
        <v>8.5672700000000004E-2</v>
      </c>
      <c r="BZ180" t="s">
        <v>787</v>
      </c>
      <c r="CA180">
        <v>328.30500000000001</v>
      </c>
      <c r="CB180" t="s">
        <v>25</v>
      </c>
      <c r="CC180" t="s">
        <v>36</v>
      </c>
      <c r="CD180" t="s">
        <v>27</v>
      </c>
      <c r="CE180">
        <v>0.77721099999999999</v>
      </c>
      <c r="CF180" t="s">
        <v>28</v>
      </c>
      <c r="CG180">
        <v>504249</v>
      </c>
      <c r="CH180" t="s">
        <v>29</v>
      </c>
      <c r="CI180">
        <v>4.9578707344000002E-2</v>
      </c>
      <c r="CJ180" t="s">
        <v>30</v>
      </c>
      <c r="CK180">
        <v>25000</v>
      </c>
      <c r="CL180" t="s">
        <v>923</v>
      </c>
      <c r="CM180">
        <v>25000</v>
      </c>
      <c r="CN180" t="s">
        <v>783</v>
      </c>
      <c r="CO180" t="s">
        <v>2338</v>
      </c>
      <c r="CP180" t="s">
        <v>2339</v>
      </c>
      <c r="CQ180" t="s">
        <v>2340</v>
      </c>
      <c r="CR180">
        <v>7.1141099999999999E-2</v>
      </c>
      <c r="CX180" t="s">
        <v>787</v>
      </c>
      <c r="CY180">
        <v>324.255</v>
      </c>
      <c r="CZ180" t="s">
        <v>25</v>
      </c>
      <c r="DA180" t="s">
        <v>36</v>
      </c>
      <c r="DB180" t="s">
        <v>27</v>
      </c>
      <c r="DC180">
        <v>0.78237999999999996</v>
      </c>
      <c r="DD180" t="s">
        <v>28</v>
      </c>
      <c r="DE180">
        <v>503824</v>
      </c>
      <c r="DF180" t="s">
        <v>29</v>
      </c>
      <c r="DG180">
        <v>6.94686796E-2</v>
      </c>
      <c r="DH180" t="s">
        <v>30</v>
      </c>
      <c r="DI180">
        <v>35000</v>
      </c>
      <c r="DJ180" t="s">
        <v>923</v>
      </c>
      <c r="DK180">
        <v>35000</v>
      </c>
      <c r="DL180" t="s">
        <v>783</v>
      </c>
      <c r="DM180" t="s">
        <v>2930</v>
      </c>
      <c r="DN180" t="s">
        <v>2931</v>
      </c>
      <c r="DO180" t="s">
        <v>2932</v>
      </c>
      <c r="DP180">
        <v>6.9960800000000004E-2</v>
      </c>
      <c r="DV180" t="s">
        <v>787</v>
      </c>
      <c r="DW180">
        <v>325.887</v>
      </c>
      <c r="DX180" t="s">
        <v>25</v>
      </c>
      <c r="DY180" t="s">
        <v>36</v>
      </c>
      <c r="DZ180" t="s">
        <v>27</v>
      </c>
      <c r="EA180">
        <v>0.78145100000000001</v>
      </c>
      <c r="EB180" t="s">
        <v>28</v>
      </c>
      <c r="EC180">
        <v>502492</v>
      </c>
      <c r="ED180" t="s">
        <v>29</v>
      </c>
      <c r="EE180">
        <v>8.9553651583999999E-2</v>
      </c>
      <c r="EF180" t="s">
        <v>30</v>
      </c>
      <c r="EG180">
        <v>45000</v>
      </c>
      <c r="EH180" t="s">
        <v>923</v>
      </c>
      <c r="EI180">
        <v>45000</v>
      </c>
      <c r="EJ180" t="s">
        <v>783</v>
      </c>
      <c r="EK180" t="s">
        <v>3519</v>
      </c>
      <c r="EL180" t="s">
        <v>3520</v>
      </c>
      <c r="EM180" t="s">
        <v>3521</v>
      </c>
      <c r="EN180">
        <v>7.1246299999999999E-2</v>
      </c>
      <c r="ET180" t="s">
        <v>787</v>
      </c>
      <c r="EU180">
        <v>330.31700000000001</v>
      </c>
      <c r="EV180" t="s">
        <v>25</v>
      </c>
      <c r="EW180" t="s">
        <v>36</v>
      </c>
      <c r="EX180" t="s">
        <v>27</v>
      </c>
      <c r="EY180">
        <v>0.77649999999999997</v>
      </c>
      <c r="EZ180" t="s">
        <v>28</v>
      </c>
      <c r="FA180">
        <v>502095</v>
      </c>
      <c r="FB180" t="s">
        <v>29</v>
      </c>
      <c r="FC180">
        <v>0.109541123704</v>
      </c>
      <c r="FD180" t="s">
        <v>30</v>
      </c>
      <c r="FE180">
        <v>55000</v>
      </c>
      <c r="FF180" t="s">
        <v>923</v>
      </c>
      <c r="FG180">
        <v>55000</v>
      </c>
      <c r="FH180" t="s">
        <v>783</v>
      </c>
      <c r="FI180" t="s">
        <v>4101</v>
      </c>
      <c r="FJ180" t="s">
        <v>4102</v>
      </c>
      <c r="FK180" t="s">
        <v>4103</v>
      </c>
      <c r="FL180">
        <v>7.5142700000000007E-2</v>
      </c>
      <c r="FR180" t="s">
        <v>787</v>
      </c>
      <c r="FS180">
        <v>348.79599999999999</v>
      </c>
      <c r="FT180" t="s">
        <v>25</v>
      </c>
      <c r="FU180" t="s">
        <v>36</v>
      </c>
      <c r="FV180" t="s">
        <v>27</v>
      </c>
      <c r="FW180">
        <v>0.75700299999999998</v>
      </c>
      <c r="FX180" t="s">
        <v>28</v>
      </c>
      <c r="FY180">
        <v>500304</v>
      </c>
      <c r="FZ180" t="s">
        <v>29</v>
      </c>
      <c r="GA180">
        <v>1.9987847120000002E-3</v>
      </c>
      <c r="GB180" t="s">
        <v>30</v>
      </c>
      <c r="GC180">
        <v>1000</v>
      </c>
      <c r="GD180" t="s">
        <v>923</v>
      </c>
      <c r="GE180">
        <v>1000</v>
      </c>
      <c r="GF180" t="s">
        <v>783</v>
      </c>
      <c r="GG180" t="s">
        <v>5080</v>
      </c>
      <c r="GH180" t="s">
        <v>5081</v>
      </c>
      <c r="GI180" t="s">
        <v>5082</v>
      </c>
      <c r="GJ180">
        <v>6.6526600000000005E-2</v>
      </c>
      <c r="GP180" t="s">
        <v>787</v>
      </c>
      <c r="GQ180">
        <v>336.25099999999998</v>
      </c>
      <c r="GR180" t="s">
        <v>25</v>
      </c>
      <c r="GS180" t="s">
        <v>36</v>
      </c>
      <c r="GT180" t="s">
        <v>27</v>
      </c>
      <c r="GU180">
        <v>0.76627199999999995</v>
      </c>
      <c r="GV180" t="s">
        <v>28</v>
      </c>
      <c r="GW180">
        <v>506490</v>
      </c>
      <c r="GX180" t="s">
        <v>29</v>
      </c>
      <c r="GY180">
        <v>1.9743742960000001E-2</v>
      </c>
      <c r="GZ180" t="s">
        <v>30</v>
      </c>
      <c r="HA180">
        <v>10000</v>
      </c>
      <c r="HB180" t="s">
        <v>923</v>
      </c>
      <c r="HC180">
        <v>10000</v>
      </c>
      <c r="HD180" t="s">
        <v>783</v>
      </c>
      <c r="HE180" t="s">
        <v>5485</v>
      </c>
      <c r="HF180" t="s">
        <v>5486</v>
      </c>
      <c r="HG180" t="s">
        <v>5487</v>
      </c>
      <c r="HH180">
        <v>8.8567000000000007E-2</v>
      </c>
      <c r="HN180" t="s">
        <v>787</v>
      </c>
      <c r="HO180">
        <v>329.24299999999999</v>
      </c>
      <c r="HP180" t="s">
        <v>25</v>
      </c>
      <c r="HQ180" t="s">
        <v>36</v>
      </c>
      <c r="HR180" t="s">
        <v>27</v>
      </c>
      <c r="HS180">
        <v>0.77797899999999998</v>
      </c>
      <c r="HT180" t="s">
        <v>28</v>
      </c>
      <c r="HU180">
        <v>501820</v>
      </c>
      <c r="HV180" t="s">
        <v>29</v>
      </c>
      <c r="HW180">
        <v>0.129528595824</v>
      </c>
      <c r="HX180" t="s">
        <v>30</v>
      </c>
      <c r="HY180">
        <v>65000</v>
      </c>
      <c r="HZ180" t="s">
        <v>923</v>
      </c>
      <c r="IA180">
        <v>65000</v>
      </c>
      <c r="IB180" t="s">
        <v>783</v>
      </c>
      <c r="IC180" t="s">
        <v>6069</v>
      </c>
      <c r="ID180" t="s">
        <v>6070</v>
      </c>
      <c r="IE180" t="s">
        <v>6071</v>
      </c>
      <c r="IF180">
        <v>7.4254200000000006E-2</v>
      </c>
    </row>
    <row r="181" spans="6:240">
      <c r="F181" t="s">
        <v>777</v>
      </c>
      <c r="G181">
        <v>660.798</v>
      </c>
      <c r="H181" t="s">
        <v>25</v>
      </c>
      <c r="I181" t="s">
        <v>757</v>
      </c>
      <c r="J181" t="s">
        <v>27</v>
      </c>
      <c r="K181">
        <v>0.77758899999999997</v>
      </c>
      <c r="L181" t="s">
        <v>28</v>
      </c>
      <c r="M181">
        <v>250283</v>
      </c>
      <c r="N181" t="s">
        <v>29</v>
      </c>
      <c r="O181">
        <v>1.1986444395E-2</v>
      </c>
      <c r="P181" t="s">
        <v>30</v>
      </c>
      <c r="Q181">
        <v>3000</v>
      </c>
      <c r="R181" t="s">
        <v>923</v>
      </c>
      <c r="S181">
        <v>3000</v>
      </c>
      <c r="T181" t="s">
        <v>778</v>
      </c>
      <c r="U181" t="s">
        <v>4692</v>
      </c>
      <c r="V181" t="s">
        <v>4693</v>
      </c>
      <c r="W181" t="s">
        <v>4694</v>
      </c>
      <c r="X181">
        <v>7.2985599999999998E-2</v>
      </c>
      <c r="AD181" t="s">
        <v>777</v>
      </c>
      <c r="AE181">
        <v>638.827</v>
      </c>
      <c r="AF181" t="s">
        <v>25</v>
      </c>
      <c r="AG181" t="s">
        <v>757</v>
      </c>
      <c r="AH181" t="s">
        <v>27</v>
      </c>
      <c r="AI181">
        <v>0.78698000000000001</v>
      </c>
      <c r="AJ181" t="s">
        <v>28</v>
      </c>
      <c r="AK181">
        <v>252749</v>
      </c>
      <c r="AL181" t="s">
        <v>29</v>
      </c>
      <c r="AM181">
        <v>1.9782473594999999E-2</v>
      </c>
      <c r="AN181" t="s">
        <v>30</v>
      </c>
      <c r="AO181">
        <v>5000</v>
      </c>
      <c r="AP181" t="s">
        <v>923</v>
      </c>
      <c r="AQ181">
        <v>5000</v>
      </c>
      <c r="AR181" t="s">
        <v>778</v>
      </c>
      <c r="AS181" t="s">
        <v>1164</v>
      </c>
      <c r="AT181" t="s">
        <v>1165</v>
      </c>
      <c r="AU181" t="s">
        <v>1166</v>
      </c>
      <c r="AV181">
        <v>5.6053699999999998E-2</v>
      </c>
      <c r="BB181" t="s">
        <v>777</v>
      </c>
      <c r="BC181">
        <v>664.93600000000004</v>
      </c>
      <c r="BD181" t="s">
        <v>25</v>
      </c>
      <c r="BE181" t="s">
        <v>757</v>
      </c>
      <c r="BF181" t="s">
        <v>27</v>
      </c>
      <c r="BG181">
        <v>0.77516499999999999</v>
      </c>
      <c r="BH181" t="s">
        <v>28</v>
      </c>
      <c r="BI181">
        <v>250284</v>
      </c>
      <c r="BJ181" t="s">
        <v>29</v>
      </c>
      <c r="BK181">
        <v>5.9932023974999998E-2</v>
      </c>
      <c r="BL181" t="s">
        <v>30</v>
      </c>
      <c r="BM181">
        <v>15000</v>
      </c>
      <c r="BN181" t="s">
        <v>923</v>
      </c>
      <c r="BO181">
        <v>15000</v>
      </c>
      <c r="BP181" t="s">
        <v>778</v>
      </c>
      <c r="BQ181" t="s">
        <v>1758</v>
      </c>
      <c r="BR181" t="s">
        <v>1759</v>
      </c>
      <c r="BS181" t="s">
        <v>1760</v>
      </c>
      <c r="BT181">
        <v>7.3394500000000001E-2</v>
      </c>
      <c r="BZ181" t="s">
        <v>777</v>
      </c>
      <c r="CA181">
        <v>650.625</v>
      </c>
      <c r="CB181" t="s">
        <v>25</v>
      </c>
      <c r="CC181" t="s">
        <v>757</v>
      </c>
      <c r="CD181" t="s">
        <v>27</v>
      </c>
      <c r="CE181">
        <v>0.78440799999999999</v>
      </c>
      <c r="CF181" t="s">
        <v>28</v>
      </c>
      <c r="CG181">
        <v>249796</v>
      </c>
      <c r="CH181" t="s">
        <v>29</v>
      </c>
      <c r="CI181">
        <v>0.10008157435499999</v>
      </c>
      <c r="CJ181" t="s">
        <v>30</v>
      </c>
      <c r="CK181">
        <v>25000</v>
      </c>
      <c r="CL181" t="s">
        <v>923</v>
      </c>
      <c r="CM181">
        <v>25000</v>
      </c>
      <c r="CN181" t="s">
        <v>778</v>
      </c>
      <c r="CO181" t="s">
        <v>2341</v>
      </c>
      <c r="CP181" t="s">
        <v>2342</v>
      </c>
      <c r="CQ181" t="s">
        <v>2343</v>
      </c>
      <c r="CR181">
        <v>7.8185099999999993E-2</v>
      </c>
      <c r="CX181" t="s">
        <v>777</v>
      </c>
      <c r="CY181">
        <v>648.39400000000001</v>
      </c>
      <c r="CZ181" t="s">
        <v>25</v>
      </c>
      <c r="DA181" t="s">
        <v>757</v>
      </c>
      <c r="DB181" t="s">
        <v>27</v>
      </c>
      <c r="DC181">
        <v>0.78608299999999998</v>
      </c>
      <c r="DD181" t="s">
        <v>28</v>
      </c>
      <c r="DE181">
        <v>249588</v>
      </c>
      <c r="DF181" t="s">
        <v>29</v>
      </c>
      <c r="DG181">
        <v>0.14023112473499999</v>
      </c>
      <c r="DH181" t="s">
        <v>30</v>
      </c>
      <c r="DI181">
        <v>35000</v>
      </c>
      <c r="DJ181" t="s">
        <v>923</v>
      </c>
      <c r="DK181">
        <v>35000</v>
      </c>
      <c r="DL181" t="s">
        <v>778</v>
      </c>
      <c r="DM181" t="s">
        <v>2933</v>
      </c>
      <c r="DN181" t="s">
        <v>2934</v>
      </c>
      <c r="DO181" t="s">
        <v>2935</v>
      </c>
      <c r="DP181">
        <v>7.3618100000000006E-2</v>
      </c>
      <c r="DV181" t="s">
        <v>777</v>
      </c>
      <c r="DW181">
        <v>651.25599999999997</v>
      </c>
      <c r="DX181" t="s">
        <v>25</v>
      </c>
      <c r="DY181" t="s">
        <v>757</v>
      </c>
      <c r="DZ181" t="s">
        <v>27</v>
      </c>
      <c r="EA181">
        <v>0.78411200000000003</v>
      </c>
      <c r="EB181" t="s">
        <v>28</v>
      </c>
      <c r="EC181">
        <v>249742</v>
      </c>
      <c r="ED181" t="s">
        <v>29</v>
      </c>
      <c r="EE181">
        <v>0.180185774385</v>
      </c>
      <c r="EF181" t="s">
        <v>30</v>
      </c>
      <c r="EG181">
        <v>45000</v>
      </c>
      <c r="EH181" t="s">
        <v>923</v>
      </c>
      <c r="EI181">
        <v>45000</v>
      </c>
      <c r="EJ181" t="s">
        <v>778</v>
      </c>
      <c r="EK181" t="s">
        <v>3522</v>
      </c>
      <c r="EL181" t="s">
        <v>3523</v>
      </c>
      <c r="EM181" t="s">
        <v>3524</v>
      </c>
      <c r="EN181">
        <v>7.6627200000000006E-2</v>
      </c>
      <c r="ET181" t="s">
        <v>777</v>
      </c>
      <c r="EU181">
        <v>657.17399999999998</v>
      </c>
      <c r="EV181" t="s">
        <v>25</v>
      </c>
      <c r="EW181" t="s">
        <v>757</v>
      </c>
      <c r="EX181" t="s">
        <v>27</v>
      </c>
      <c r="EY181">
        <v>0.78145600000000004</v>
      </c>
      <c r="EZ181" t="s">
        <v>28</v>
      </c>
      <c r="FA181">
        <v>249179</v>
      </c>
      <c r="FB181" t="s">
        <v>29</v>
      </c>
      <c r="FC181">
        <v>0.22072512622500001</v>
      </c>
      <c r="FD181" t="s">
        <v>30</v>
      </c>
      <c r="FE181">
        <v>55000</v>
      </c>
      <c r="FF181" t="s">
        <v>923</v>
      </c>
      <c r="FG181">
        <v>55000</v>
      </c>
      <c r="FH181" t="s">
        <v>778</v>
      </c>
      <c r="FI181" t="s">
        <v>4104</v>
      </c>
      <c r="FJ181" t="s">
        <v>4105</v>
      </c>
      <c r="FK181" t="s">
        <v>4106</v>
      </c>
      <c r="FL181">
        <v>6.9050500000000001E-2</v>
      </c>
      <c r="FR181" t="s">
        <v>777</v>
      </c>
      <c r="FS181">
        <v>624.79700000000003</v>
      </c>
      <c r="FT181" t="s">
        <v>25</v>
      </c>
      <c r="FU181" t="s">
        <v>757</v>
      </c>
      <c r="FV181" t="s">
        <v>27</v>
      </c>
      <c r="FW181">
        <v>0.77993299999999999</v>
      </c>
      <c r="FX181" t="s">
        <v>28</v>
      </c>
      <c r="FY181">
        <v>263115</v>
      </c>
      <c r="FZ181" t="s">
        <v>29</v>
      </c>
      <c r="GA181">
        <v>3.8006137350000001E-3</v>
      </c>
      <c r="GB181" t="s">
        <v>30</v>
      </c>
      <c r="GC181">
        <v>1000</v>
      </c>
      <c r="GD181" t="s">
        <v>923</v>
      </c>
      <c r="GE181">
        <v>1000</v>
      </c>
      <c r="GF181" t="s">
        <v>778</v>
      </c>
      <c r="GG181" t="s">
        <v>5083</v>
      </c>
      <c r="GH181" t="s">
        <v>5084</v>
      </c>
      <c r="GI181" t="s">
        <v>5085</v>
      </c>
      <c r="GJ181">
        <v>1.4938399999999999E-2</v>
      </c>
      <c r="GP181" t="s">
        <v>777</v>
      </c>
      <c r="GQ181">
        <v>647.279</v>
      </c>
      <c r="GR181" t="s">
        <v>25</v>
      </c>
      <c r="GS181" t="s">
        <v>757</v>
      </c>
      <c r="GT181" t="s">
        <v>27</v>
      </c>
      <c r="GU181">
        <v>0.78278700000000001</v>
      </c>
      <c r="GV181" t="s">
        <v>28</v>
      </c>
      <c r="GW181">
        <v>252128</v>
      </c>
      <c r="GX181" t="s">
        <v>29</v>
      </c>
      <c r="GY181">
        <v>3.9662348054999998E-2</v>
      </c>
      <c r="GZ181" t="s">
        <v>30</v>
      </c>
      <c r="HA181">
        <v>10000</v>
      </c>
      <c r="HB181" t="s">
        <v>923</v>
      </c>
      <c r="HC181">
        <v>10000</v>
      </c>
      <c r="HD181" t="s">
        <v>778</v>
      </c>
      <c r="HE181" t="s">
        <v>5488</v>
      </c>
      <c r="HF181" t="s">
        <v>5489</v>
      </c>
      <c r="HG181" t="s">
        <v>5490</v>
      </c>
      <c r="HH181">
        <v>7.4744900000000003E-2</v>
      </c>
      <c r="HN181" t="s">
        <v>777</v>
      </c>
      <c r="HO181">
        <v>664.58100000000002</v>
      </c>
      <c r="HP181" t="s">
        <v>25</v>
      </c>
      <c r="HQ181" t="s">
        <v>757</v>
      </c>
      <c r="HR181" t="s">
        <v>27</v>
      </c>
      <c r="HS181">
        <v>0.77653399999999995</v>
      </c>
      <c r="HT181" t="s">
        <v>28</v>
      </c>
      <c r="HU181">
        <v>249535</v>
      </c>
      <c r="HV181" t="s">
        <v>29</v>
      </c>
      <c r="HW181">
        <v>0.26048487514500002</v>
      </c>
      <c r="HX181" t="s">
        <v>30</v>
      </c>
      <c r="HY181">
        <v>65000</v>
      </c>
      <c r="HZ181" t="s">
        <v>923</v>
      </c>
      <c r="IA181">
        <v>65000</v>
      </c>
      <c r="IB181" t="s">
        <v>778</v>
      </c>
      <c r="IC181" t="s">
        <v>6072</v>
      </c>
      <c r="ID181" t="s">
        <v>6073</v>
      </c>
      <c r="IE181" t="s">
        <v>6074</v>
      </c>
      <c r="IF181">
        <v>7.6452199999999998E-2</v>
      </c>
    </row>
    <row r="182" spans="6:240">
      <c r="F182" t="s">
        <v>782</v>
      </c>
      <c r="G182">
        <v>382.36099999999999</v>
      </c>
      <c r="H182" t="s">
        <v>25</v>
      </c>
      <c r="I182" t="s">
        <v>36</v>
      </c>
      <c r="J182" t="s">
        <v>27</v>
      </c>
      <c r="K182">
        <v>0.72886200000000001</v>
      </c>
      <c r="L182" t="s">
        <v>28</v>
      </c>
      <c r="M182">
        <v>492307</v>
      </c>
      <c r="N182" t="s">
        <v>29</v>
      </c>
      <c r="O182">
        <v>6.093757E-3</v>
      </c>
      <c r="P182" t="s">
        <v>30</v>
      </c>
      <c r="Q182">
        <v>3000</v>
      </c>
      <c r="R182" t="s">
        <v>923</v>
      </c>
      <c r="S182">
        <v>3000</v>
      </c>
      <c r="T182" t="s">
        <v>783</v>
      </c>
      <c r="U182" t="s">
        <v>4695</v>
      </c>
      <c r="V182" t="s">
        <v>4696</v>
      </c>
      <c r="W182" t="s">
        <v>4697</v>
      </c>
      <c r="X182">
        <v>9.1947200000000007E-2</v>
      </c>
      <c r="AD182" t="s">
        <v>782</v>
      </c>
      <c r="AE182">
        <v>360.78899999999999</v>
      </c>
      <c r="AF182" t="s">
        <v>25</v>
      </c>
      <c r="AG182" t="s">
        <v>36</v>
      </c>
      <c r="AH182" t="s">
        <v>27</v>
      </c>
      <c r="AI182">
        <v>0.74792999999999998</v>
      </c>
      <c r="AJ182" t="s">
        <v>28</v>
      </c>
      <c r="AK182">
        <v>495479</v>
      </c>
      <c r="AL182" t="s">
        <v>29</v>
      </c>
      <c r="AM182">
        <v>1.0091251424000001E-2</v>
      </c>
      <c r="AN182" t="s">
        <v>30</v>
      </c>
      <c r="AO182">
        <v>5000</v>
      </c>
      <c r="AP182" t="s">
        <v>923</v>
      </c>
      <c r="AQ182">
        <v>5000</v>
      </c>
      <c r="AR182" t="s">
        <v>783</v>
      </c>
      <c r="AS182" t="s">
        <v>1167</v>
      </c>
      <c r="AT182" t="s">
        <v>1168</v>
      </c>
      <c r="AU182" t="s">
        <v>1169</v>
      </c>
      <c r="AV182">
        <v>9.24209E-2</v>
      </c>
      <c r="BB182" t="s">
        <v>782</v>
      </c>
      <c r="BC182">
        <v>325.72899999999998</v>
      </c>
      <c r="BD182" t="s">
        <v>25</v>
      </c>
      <c r="BE182" t="s">
        <v>36</v>
      </c>
      <c r="BF182" t="s">
        <v>27</v>
      </c>
      <c r="BG182">
        <v>0.78461400000000003</v>
      </c>
      <c r="BH182" t="s">
        <v>28</v>
      </c>
      <c r="BI182">
        <v>498691</v>
      </c>
      <c r="BJ182" t="s">
        <v>29</v>
      </c>
      <c r="BK182">
        <v>3.0078757543999999E-2</v>
      </c>
      <c r="BL182" t="s">
        <v>30</v>
      </c>
      <c r="BM182">
        <v>15000</v>
      </c>
      <c r="BN182" t="s">
        <v>923</v>
      </c>
      <c r="BO182">
        <v>15000</v>
      </c>
      <c r="BP182" t="s">
        <v>783</v>
      </c>
      <c r="BQ182" t="s">
        <v>1761</v>
      </c>
      <c r="BR182" t="s">
        <v>1762</v>
      </c>
      <c r="BS182" t="s">
        <v>1763</v>
      </c>
      <c r="BT182">
        <v>6.9666599999999995E-2</v>
      </c>
      <c r="BZ182" t="s">
        <v>782</v>
      </c>
      <c r="CA182">
        <v>337.42500000000001</v>
      </c>
      <c r="CB182" t="s">
        <v>25</v>
      </c>
      <c r="CC182" t="s">
        <v>36</v>
      </c>
      <c r="CD182" t="s">
        <v>27</v>
      </c>
      <c r="CE182">
        <v>0.76964399999999999</v>
      </c>
      <c r="CF182" t="s">
        <v>28</v>
      </c>
      <c r="CG182">
        <v>500313</v>
      </c>
      <c r="CH182" t="s">
        <v>29</v>
      </c>
      <c r="CI182">
        <v>4.9968695799999997E-2</v>
      </c>
      <c r="CJ182" t="s">
        <v>30</v>
      </c>
      <c r="CK182">
        <v>25000</v>
      </c>
      <c r="CL182" t="s">
        <v>923</v>
      </c>
      <c r="CM182">
        <v>25000</v>
      </c>
      <c r="CN182" t="s">
        <v>783</v>
      </c>
      <c r="CO182" t="s">
        <v>2344</v>
      </c>
      <c r="CP182" t="s">
        <v>2345</v>
      </c>
      <c r="CQ182" t="s">
        <v>2346</v>
      </c>
      <c r="CR182">
        <v>7.1734900000000004E-2</v>
      </c>
      <c r="CX182" t="s">
        <v>782</v>
      </c>
      <c r="CY182">
        <v>334.36</v>
      </c>
      <c r="CZ182" t="s">
        <v>25</v>
      </c>
      <c r="DA182" t="s">
        <v>36</v>
      </c>
      <c r="DB182" t="s">
        <v>27</v>
      </c>
      <c r="DC182">
        <v>0.77262500000000001</v>
      </c>
      <c r="DD182" t="s">
        <v>28</v>
      </c>
      <c r="DE182">
        <v>501012</v>
      </c>
      <c r="DF182" t="s">
        <v>29</v>
      </c>
      <c r="DG182">
        <v>6.9858668055999995E-2</v>
      </c>
      <c r="DH182" t="s">
        <v>30</v>
      </c>
      <c r="DI182">
        <v>35000</v>
      </c>
      <c r="DJ182" t="s">
        <v>923</v>
      </c>
      <c r="DK182">
        <v>35000</v>
      </c>
      <c r="DL182" t="s">
        <v>783</v>
      </c>
      <c r="DM182" t="s">
        <v>2936</v>
      </c>
      <c r="DN182" t="s">
        <v>2937</v>
      </c>
      <c r="DO182" t="s">
        <v>2938</v>
      </c>
      <c r="DP182">
        <v>7.5558799999999995E-2</v>
      </c>
      <c r="DV182" t="s">
        <v>782</v>
      </c>
      <c r="DW182">
        <v>335.48</v>
      </c>
      <c r="DX182" t="s">
        <v>25</v>
      </c>
      <c r="DY182" t="s">
        <v>36</v>
      </c>
      <c r="DZ182" t="s">
        <v>27</v>
      </c>
      <c r="EA182">
        <v>0.77103500000000003</v>
      </c>
      <c r="EB182" t="s">
        <v>28</v>
      </c>
      <c r="EC182">
        <v>501400</v>
      </c>
      <c r="ED182" t="s">
        <v>29</v>
      </c>
      <c r="EE182">
        <v>8.9748640312E-2</v>
      </c>
      <c r="EF182" t="s">
        <v>30</v>
      </c>
      <c r="EG182">
        <v>45000</v>
      </c>
      <c r="EH182" t="s">
        <v>923</v>
      </c>
      <c r="EI182">
        <v>45000</v>
      </c>
      <c r="EJ182" t="s">
        <v>783</v>
      </c>
      <c r="EK182" t="s">
        <v>3525</v>
      </c>
      <c r="EL182" t="s">
        <v>3526</v>
      </c>
      <c r="EM182" t="s">
        <v>3527</v>
      </c>
      <c r="EN182">
        <v>7.4587299999999995E-2</v>
      </c>
      <c r="ET182" t="s">
        <v>782</v>
      </c>
      <c r="EU182">
        <v>334.49900000000002</v>
      </c>
      <c r="EV182" t="s">
        <v>25</v>
      </c>
      <c r="EW182" t="s">
        <v>36</v>
      </c>
      <c r="EX182" t="s">
        <v>27</v>
      </c>
      <c r="EY182">
        <v>0.77231799999999995</v>
      </c>
      <c r="EZ182" t="s">
        <v>28</v>
      </c>
      <c r="FA182">
        <v>501202</v>
      </c>
      <c r="FB182" t="s">
        <v>29</v>
      </c>
      <c r="FC182">
        <v>0.109736112432</v>
      </c>
      <c r="FD182" t="s">
        <v>30</v>
      </c>
      <c r="FE182">
        <v>55000</v>
      </c>
      <c r="FF182" t="s">
        <v>923</v>
      </c>
      <c r="FG182">
        <v>55000</v>
      </c>
      <c r="FH182" t="s">
        <v>783</v>
      </c>
      <c r="FI182" t="s">
        <v>4107</v>
      </c>
      <c r="FJ182" t="s">
        <v>4108</v>
      </c>
      <c r="FK182" t="s">
        <v>4109</v>
      </c>
      <c r="FL182">
        <v>7.4332300000000004E-2</v>
      </c>
      <c r="FR182" t="s">
        <v>782</v>
      </c>
      <c r="FS182">
        <v>329.84899999999999</v>
      </c>
      <c r="FT182" t="s">
        <v>25</v>
      </c>
      <c r="FU182" t="s">
        <v>36</v>
      </c>
      <c r="FV182" t="s">
        <v>27</v>
      </c>
      <c r="FW182">
        <v>0.77843899999999999</v>
      </c>
      <c r="FX182" t="s">
        <v>28</v>
      </c>
      <c r="FY182">
        <v>500306</v>
      </c>
      <c r="FZ182" t="s">
        <v>29</v>
      </c>
      <c r="GA182">
        <v>1.9987787119999999E-3</v>
      </c>
      <c r="GB182" t="s">
        <v>30</v>
      </c>
      <c r="GC182">
        <v>1000</v>
      </c>
      <c r="GD182" t="s">
        <v>923</v>
      </c>
      <c r="GE182">
        <v>1000</v>
      </c>
      <c r="GF182" t="s">
        <v>783</v>
      </c>
      <c r="GG182" t="s">
        <v>5086</v>
      </c>
      <c r="GH182" t="s">
        <v>5087</v>
      </c>
      <c r="GI182" t="s">
        <v>5088</v>
      </c>
      <c r="GJ182">
        <v>9.0719800000000003E-2</v>
      </c>
      <c r="GP182" t="s">
        <v>782</v>
      </c>
      <c r="GQ182">
        <v>328.19299999999998</v>
      </c>
      <c r="GR182" t="s">
        <v>25</v>
      </c>
      <c r="GS182" t="s">
        <v>36</v>
      </c>
      <c r="GT182" t="s">
        <v>27</v>
      </c>
      <c r="GU182">
        <v>0.78324499999999997</v>
      </c>
      <c r="GV182" t="s">
        <v>28</v>
      </c>
      <c r="GW182">
        <v>496678</v>
      </c>
      <c r="GX182" t="s">
        <v>29</v>
      </c>
      <c r="GY182">
        <v>2.0133771416E-2</v>
      </c>
      <c r="GZ182" t="s">
        <v>30</v>
      </c>
      <c r="HA182">
        <v>10000</v>
      </c>
      <c r="HB182" t="s">
        <v>923</v>
      </c>
      <c r="HC182">
        <v>10000</v>
      </c>
      <c r="HD182" t="s">
        <v>783</v>
      </c>
      <c r="HE182" t="s">
        <v>5491</v>
      </c>
      <c r="HF182" t="s">
        <v>5492</v>
      </c>
      <c r="HG182" t="s">
        <v>5493</v>
      </c>
      <c r="HH182">
        <v>7.2982000000000005E-2</v>
      </c>
      <c r="HN182" t="s">
        <v>782</v>
      </c>
      <c r="HO182">
        <v>334.88</v>
      </c>
      <c r="HP182" t="s">
        <v>25</v>
      </c>
      <c r="HQ182" t="s">
        <v>36</v>
      </c>
      <c r="HR182" t="s">
        <v>27</v>
      </c>
      <c r="HS182">
        <v>0.77227400000000002</v>
      </c>
      <c r="HT182" t="s">
        <v>28</v>
      </c>
      <c r="HU182">
        <v>500689</v>
      </c>
      <c r="HV182" t="s">
        <v>29</v>
      </c>
      <c r="HW182">
        <v>0.12982108441599999</v>
      </c>
      <c r="HX182" t="s">
        <v>30</v>
      </c>
      <c r="HY182">
        <v>65000</v>
      </c>
      <c r="HZ182" t="s">
        <v>923</v>
      </c>
      <c r="IA182">
        <v>65000</v>
      </c>
      <c r="IB182" t="s">
        <v>783</v>
      </c>
      <c r="IC182" t="s">
        <v>6075</v>
      </c>
      <c r="ID182" t="s">
        <v>6076</v>
      </c>
      <c r="IE182" t="s">
        <v>6077</v>
      </c>
      <c r="IF182">
        <v>7.3955300000000002E-2</v>
      </c>
    </row>
    <row r="183" spans="6:240">
      <c r="F183" t="s">
        <v>787</v>
      </c>
      <c r="G183">
        <v>660.798</v>
      </c>
      <c r="H183" t="s">
        <v>25</v>
      </c>
      <c r="I183" t="s">
        <v>757</v>
      </c>
      <c r="J183" t="s">
        <v>27</v>
      </c>
      <c r="K183">
        <v>0.77758899999999997</v>
      </c>
      <c r="L183" t="s">
        <v>28</v>
      </c>
      <c r="M183">
        <v>250283</v>
      </c>
      <c r="N183" t="s">
        <v>29</v>
      </c>
      <c r="O183">
        <v>1.1986444395E-2</v>
      </c>
      <c r="P183" t="s">
        <v>30</v>
      </c>
      <c r="Q183">
        <v>3000</v>
      </c>
      <c r="R183" t="s">
        <v>923</v>
      </c>
      <c r="S183">
        <v>3000</v>
      </c>
      <c r="T183" t="s">
        <v>788</v>
      </c>
      <c r="U183" t="s">
        <v>4692</v>
      </c>
      <c r="V183" t="s">
        <v>4693</v>
      </c>
      <c r="W183" t="s">
        <v>4694</v>
      </c>
      <c r="X183">
        <v>7.2985599999999998E-2</v>
      </c>
      <c r="AD183" t="s">
        <v>787</v>
      </c>
      <c r="AE183">
        <v>638.827</v>
      </c>
      <c r="AF183" t="s">
        <v>25</v>
      </c>
      <c r="AG183" t="s">
        <v>757</v>
      </c>
      <c r="AH183" t="s">
        <v>27</v>
      </c>
      <c r="AI183">
        <v>0.78698000000000001</v>
      </c>
      <c r="AJ183" t="s">
        <v>28</v>
      </c>
      <c r="AK183">
        <v>252749</v>
      </c>
      <c r="AL183" t="s">
        <v>29</v>
      </c>
      <c r="AM183">
        <v>1.9782473594999999E-2</v>
      </c>
      <c r="AN183" t="s">
        <v>30</v>
      </c>
      <c r="AO183">
        <v>5000</v>
      </c>
      <c r="AP183" t="s">
        <v>923</v>
      </c>
      <c r="AQ183">
        <v>5000</v>
      </c>
      <c r="AR183" t="s">
        <v>788</v>
      </c>
      <c r="AS183" t="s">
        <v>1164</v>
      </c>
      <c r="AT183" t="s">
        <v>1165</v>
      </c>
      <c r="AU183" t="s">
        <v>1166</v>
      </c>
      <c r="AV183">
        <v>5.6053699999999998E-2</v>
      </c>
      <c r="BB183" t="s">
        <v>787</v>
      </c>
      <c r="BC183">
        <v>664.93600000000004</v>
      </c>
      <c r="BD183" t="s">
        <v>25</v>
      </c>
      <c r="BE183" t="s">
        <v>757</v>
      </c>
      <c r="BF183" t="s">
        <v>27</v>
      </c>
      <c r="BG183">
        <v>0.77516499999999999</v>
      </c>
      <c r="BH183" t="s">
        <v>28</v>
      </c>
      <c r="BI183">
        <v>250284</v>
      </c>
      <c r="BJ183" t="s">
        <v>29</v>
      </c>
      <c r="BK183">
        <v>5.9932023974999998E-2</v>
      </c>
      <c r="BL183" t="s">
        <v>30</v>
      </c>
      <c r="BM183">
        <v>15000</v>
      </c>
      <c r="BN183" t="s">
        <v>923</v>
      </c>
      <c r="BO183">
        <v>15000</v>
      </c>
      <c r="BP183" t="s">
        <v>788</v>
      </c>
      <c r="BQ183" t="s">
        <v>1758</v>
      </c>
      <c r="BR183" t="s">
        <v>1759</v>
      </c>
      <c r="BS183" t="s">
        <v>1760</v>
      </c>
      <c r="BT183">
        <v>7.3394500000000001E-2</v>
      </c>
      <c r="BZ183" t="s">
        <v>787</v>
      </c>
      <c r="CA183">
        <v>650.625</v>
      </c>
      <c r="CB183" t="s">
        <v>25</v>
      </c>
      <c r="CC183" t="s">
        <v>757</v>
      </c>
      <c r="CD183" t="s">
        <v>27</v>
      </c>
      <c r="CE183">
        <v>0.78440799999999999</v>
      </c>
      <c r="CF183" t="s">
        <v>28</v>
      </c>
      <c r="CG183">
        <v>249796</v>
      </c>
      <c r="CH183" t="s">
        <v>29</v>
      </c>
      <c r="CI183">
        <v>0.10008157435499999</v>
      </c>
      <c r="CJ183" t="s">
        <v>30</v>
      </c>
      <c r="CK183">
        <v>25000</v>
      </c>
      <c r="CL183" t="s">
        <v>923</v>
      </c>
      <c r="CM183">
        <v>25000</v>
      </c>
      <c r="CN183" t="s">
        <v>788</v>
      </c>
      <c r="CO183" t="s">
        <v>2341</v>
      </c>
      <c r="CP183" t="s">
        <v>2342</v>
      </c>
      <c r="CQ183" t="s">
        <v>2343</v>
      </c>
      <c r="CR183">
        <v>7.8185099999999993E-2</v>
      </c>
      <c r="CX183" t="s">
        <v>787</v>
      </c>
      <c r="CY183">
        <v>648.39400000000001</v>
      </c>
      <c r="CZ183" t="s">
        <v>25</v>
      </c>
      <c r="DA183" t="s">
        <v>757</v>
      </c>
      <c r="DB183" t="s">
        <v>27</v>
      </c>
      <c r="DC183">
        <v>0.78608299999999998</v>
      </c>
      <c r="DD183" t="s">
        <v>28</v>
      </c>
      <c r="DE183">
        <v>249588</v>
      </c>
      <c r="DF183" t="s">
        <v>29</v>
      </c>
      <c r="DG183">
        <v>0.14023112473499999</v>
      </c>
      <c r="DH183" t="s">
        <v>30</v>
      </c>
      <c r="DI183">
        <v>35000</v>
      </c>
      <c r="DJ183" t="s">
        <v>923</v>
      </c>
      <c r="DK183">
        <v>35000</v>
      </c>
      <c r="DL183" t="s">
        <v>788</v>
      </c>
      <c r="DM183" t="s">
        <v>2933</v>
      </c>
      <c r="DN183" t="s">
        <v>2934</v>
      </c>
      <c r="DO183" t="s">
        <v>2935</v>
      </c>
      <c r="DP183">
        <v>7.3618100000000006E-2</v>
      </c>
      <c r="DV183" t="s">
        <v>787</v>
      </c>
      <c r="DW183">
        <v>651.25599999999997</v>
      </c>
      <c r="DX183" t="s">
        <v>25</v>
      </c>
      <c r="DY183" t="s">
        <v>757</v>
      </c>
      <c r="DZ183" t="s">
        <v>27</v>
      </c>
      <c r="EA183">
        <v>0.78411200000000003</v>
      </c>
      <c r="EB183" t="s">
        <v>28</v>
      </c>
      <c r="EC183">
        <v>249742</v>
      </c>
      <c r="ED183" t="s">
        <v>29</v>
      </c>
      <c r="EE183">
        <v>0.180185774385</v>
      </c>
      <c r="EF183" t="s">
        <v>30</v>
      </c>
      <c r="EG183">
        <v>45000</v>
      </c>
      <c r="EH183" t="s">
        <v>923</v>
      </c>
      <c r="EI183">
        <v>45000</v>
      </c>
      <c r="EJ183" t="s">
        <v>788</v>
      </c>
      <c r="EK183" t="s">
        <v>3522</v>
      </c>
      <c r="EL183" t="s">
        <v>3523</v>
      </c>
      <c r="EM183" t="s">
        <v>3524</v>
      </c>
      <c r="EN183">
        <v>7.6627200000000006E-2</v>
      </c>
      <c r="ET183" t="s">
        <v>787</v>
      </c>
      <c r="EU183">
        <v>657.17399999999998</v>
      </c>
      <c r="EV183" t="s">
        <v>25</v>
      </c>
      <c r="EW183" t="s">
        <v>757</v>
      </c>
      <c r="EX183" t="s">
        <v>27</v>
      </c>
      <c r="EY183">
        <v>0.78145600000000004</v>
      </c>
      <c r="EZ183" t="s">
        <v>28</v>
      </c>
      <c r="FA183">
        <v>249179</v>
      </c>
      <c r="FB183" t="s">
        <v>29</v>
      </c>
      <c r="FC183">
        <v>0.22072512622500001</v>
      </c>
      <c r="FD183" t="s">
        <v>30</v>
      </c>
      <c r="FE183">
        <v>55000</v>
      </c>
      <c r="FF183" t="s">
        <v>923</v>
      </c>
      <c r="FG183">
        <v>55000</v>
      </c>
      <c r="FH183" t="s">
        <v>788</v>
      </c>
      <c r="FI183" t="s">
        <v>4104</v>
      </c>
      <c r="FJ183" t="s">
        <v>4105</v>
      </c>
      <c r="FK183" t="s">
        <v>4106</v>
      </c>
      <c r="FL183">
        <v>6.9050500000000001E-2</v>
      </c>
      <c r="FR183" t="s">
        <v>787</v>
      </c>
      <c r="FS183">
        <v>624.79700000000003</v>
      </c>
      <c r="FT183" t="s">
        <v>25</v>
      </c>
      <c r="FU183" t="s">
        <v>757</v>
      </c>
      <c r="FV183" t="s">
        <v>27</v>
      </c>
      <c r="FW183">
        <v>0.77993299999999999</v>
      </c>
      <c r="FX183" t="s">
        <v>28</v>
      </c>
      <c r="FY183">
        <v>263115</v>
      </c>
      <c r="FZ183" t="s">
        <v>29</v>
      </c>
      <c r="GA183">
        <v>3.8006137350000001E-3</v>
      </c>
      <c r="GB183" t="s">
        <v>30</v>
      </c>
      <c r="GC183">
        <v>1000</v>
      </c>
      <c r="GD183" t="s">
        <v>923</v>
      </c>
      <c r="GE183">
        <v>1000</v>
      </c>
      <c r="GF183" t="s">
        <v>788</v>
      </c>
      <c r="GG183" t="s">
        <v>5083</v>
      </c>
      <c r="GH183" t="s">
        <v>5084</v>
      </c>
      <c r="GI183" t="s">
        <v>5085</v>
      </c>
      <c r="GJ183">
        <v>1.4938399999999999E-2</v>
      </c>
      <c r="GP183" t="s">
        <v>787</v>
      </c>
      <c r="GQ183">
        <v>647.279</v>
      </c>
      <c r="GR183" t="s">
        <v>25</v>
      </c>
      <c r="GS183" t="s">
        <v>757</v>
      </c>
      <c r="GT183" t="s">
        <v>27</v>
      </c>
      <c r="GU183">
        <v>0.78278700000000001</v>
      </c>
      <c r="GV183" t="s">
        <v>28</v>
      </c>
      <c r="GW183">
        <v>252128</v>
      </c>
      <c r="GX183" t="s">
        <v>29</v>
      </c>
      <c r="GY183">
        <v>3.9662348054999998E-2</v>
      </c>
      <c r="GZ183" t="s">
        <v>30</v>
      </c>
      <c r="HA183">
        <v>10000</v>
      </c>
      <c r="HB183" t="s">
        <v>923</v>
      </c>
      <c r="HC183">
        <v>10000</v>
      </c>
      <c r="HD183" t="s">
        <v>788</v>
      </c>
      <c r="HE183" t="s">
        <v>5488</v>
      </c>
      <c r="HF183" t="s">
        <v>5489</v>
      </c>
      <c r="HG183" t="s">
        <v>5490</v>
      </c>
      <c r="HH183">
        <v>7.4744900000000003E-2</v>
      </c>
      <c r="HN183" t="s">
        <v>787</v>
      </c>
      <c r="HO183">
        <v>664.58100000000002</v>
      </c>
      <c r="HP183" t="s">
        <v>25</v>
      </c>
      <c r="HQ183" t="s">
        <v>757</v>
      </c>
      <c r="HR183" t="s">
        <v>27</v>
      </c>
      <c r="HS183">
        <v>0.77653399999999995</v>
      </c>
      <c r="HT183" t="s">
        <v>28</v>
      </c>
      <c r="HU183">
        <v>249535</v>
      </c>
      <c r="HV183" t="s">
        <v>29</v>
      </c>
      <c r="HW183">
        <v>0.26048487514500002</v>
      </c>
      <c r="HX183" t="s">
        <v>30</v>
      </c>
      <c r="HY183">
        <v>65000</v>
      </c>
      <c r="HZ183" t="s">
        <v>923</v>
      </c>
      <c r="IA183">
        <v>65000</v>
      </c>
      <c r="IB183" t="s">
        <v>788</v>
      </c>
      <c r="IC183" t="s">
        <v>6072</v>
      </c>
      <c r="ID183" t="s">
        <v>6073</v>
      </c>
      <c r="IE183" t="s">
        <v>6074</v>
      </c>
      <c r="IF183">
        <v>7.6452199999999998E-2</v>
      </c>
    </row>
    <row r="184" spans="6:240">
      <c r="F184" t="s">
        <v>787</v>
      </c>
      <c r="G184">
        <v>382.36099999999999</v>
      </c>
      <c r="H184" t="s">
        <v>25</v>
      </c>
      <c r="I184" t="s">
        <v>36</v>
      </c>
      <c r="J184" t="s">
        <v>27</v>
      </c>
      <c r="K184">
        <v>0.72886200000000001</v>
      </c>
      <c r="L184" t="s">
        <v>28</v>
      </c>
      <c r="M184">
        <v>492307</v>
      </c>
      <c r="N184" t="s">
        <v>29</v>
      </c>
      <c r="O184">
        <v>6.093757E-3</v>
      </c>
      <c r="P184" t="s">
        <v>30</v>
      </c>
      <c r="Q184">
        <v>3000</v>
      </c>
      <c r="R184" t="s">
        <v>923</v>
      </c>
      <c r="S184">
        <v>3000</v>
      </c>
      <c r="T184" t="s">
        <v>783</v>
      </c>
      <c r="U184" t="s">
        <v>4695</v>
      </c>
      <c r="V184" t="s">
        <v>4696</v>
      </c>
      <c r="W184" t="s">
        <v>4697</v>
      </c>
      <c r="X184">
        <v>9.1947200000000007E-2</v>
      </c>
      <c r="AD184" t="s">
        <v>787</v>
      </c>
      <c r="AE184">
        <v>360.78899999999999</v>
      </c>
      <c r="AF184" t="s">
        <v>25</v>
      </c>
      <c r="AG184" t="s">
        <v>36</v>
      </c>
      <c r="AH184" t="s">
        <v>27</v>
      </c>
      <c r="AI184">
        <v>0.74792999999999998</v>
      </c>
      <c r="AJ184" t="s">
        <v>28</v>
      </c>
      <c r="AK184">
        <v>495479</v>
      </c>
      <c r="AL184" t="s">
        <v>29</v>
      </c>
      <c r="AM184">
        <v>1.0091251424000001E-2</v>
      </c>
      <c r="AN184" t="s">
        <v>30</v>
      </c>
      <c r="AO184">
        <v>5000</v>
      </c>
      <c r="AP184" t="s">
        <v>923</v>
      </c>
      <c r="AQ184">
        <v>5000</v>
      </c>
      <c r="AR184" t="s">
        <v>783</v>
      </c>
      <c r="AS184" t="s">
        <v>1167</v>
      </c>
      <c r="AT184" t="s">
        <v>1168</v>
      </c>
      <c r="AU184" t="s">
        <v>1169</v>
      </c>
      <c r="AV184">
        <v>9.24209E-2</v>
      </c>
      <c r="BB184" t="s">
        <v>787</v>
      </c>
      <c r="BC184">
        <v>325.72899999999998</v>
      </c>
      <c r="BD184" t="s">
        <v>25</v>
      </c>
      <c r="BE184" t="s">
        <v>36</v>
      </c>
      <c r="BF184" t="s">
        <v>27</v>
      </c>
      <c r="BG184">
        <v>0.78461400000000003</v>
      </c>
      <c r="BH184" t="s">
        <v>28</v>
      </c>
      <c r="BI184">
        <v>498691</v>
      </c>
      <c r="BJ184" t="s">
        <v>29</v>
      </c>
      <c r="BK184">
        <v>3.0078757543999999E-2</v>
      </c>
      <c r="BL184" t="s">
        <v>30</v>
      </c>
      <c r="BM184">
        <v>15000</v>
      </c>
      <c r="BN184" t="s">
        <v>923</v>
      </c>
      <c r="BO184">
        <v>15000</v>
      </c>
      <c r="BP184" t="s">
        <v>783</v>
      </c>
      <c r="BQ184" t="s">
        <v>1761</v>
      </c>
      <c r="BR184" t="s">
        <v>1762</v>
      </c>
      <c r="BS184" t="s">
        <v>1763</v>
      </c>
      <c r="BT184">
        <v>6.9666599999999995E-2</v>
      </c>
      <c r="BZ184" t="s">
        <v>787</v>
      </c>
      <c r="CA184">
        <v>337.42500000000001</v>
      </c>
      <c r="CB184" t="s">
        <v>25</v>
      </c>
      <c r="CC184" t="s">
        <v>36</v>
      </c>
      <c r="CD184" t="s">
        <v>27</v>
      </c>
      <c r="CE184">
        <v>0.76964399999999999</v>
      </c>
      <c r="CF184" t="s">
        <v>28</v>
      </c>
      <c r="CG184">
        <v>500313</v>
      </c>
      <c r="CH184" t="s">
        <v>29</v>
      </c>
      <c r="CI184">
        <v>4.9968695799999997E-2</v>
      </c>
      <c r="CJ184" t="s">
        <v>30</v>
      </c>
      <c r="CK184">
        <v>25000</v>
      </c>
      <c r="CL184" t="s">
        <v>923</v>
      </c>
      <c r="CM184">
        <v>25000</v>
      </c>
      <c r="CN184" t="s">
        <v>783</v>
      </c>
      <c r="CO184" t="s">
        <v>2344</v>
      </c>
      <c r="CP184" t="s">
        <v>2345</v>
      </c>
      <c r="CQ184" t="s">
        <v>2346</v>
      </c>
      <c r="CR184">
        <v>7.1734900000000004E-2</v>
      </c>
      <c r="CX184" t="s">
        <v>787</v>
      </c>
      <c r="CY184">
        <v>334.36</v>
      </c>
      <c r="CZ184" t="s">
        <v>25</v>
      </c>
      <c r="DA184" t="s">
        <v>36</v>
      </c>
      <c r="DB184" t="s">
        <v>27</v>
      </c>
      <c r="DC184">
        <v>0.77262500000000001</v>
      </c>
      <c r="DD184" t="s">
        <v>28</v>
      </c>
      <c r="DE184">
        <v>501012</v>
      </c>
      <c r="DF184" t="s">
        <v>29</v>
      </c>
      <c r="DG184">
        <v>6.9858668055999995E-2</v>
      </c>
      <c r="DH184" t="s">
        <v>30</v>
      </c>
      <c r="DI184">
        <v>35000</v>
      </c>
      <c r="DJ184" t="s">
        <v>923</v>
      </c>
      <c r="DK184">
        <v>35000</v>
      </c>
      <c r="DL184" t="s">
        <v>783</v>
      </c>
      <c r="DM184" t="s">
        <v>2936</v>
      </c>
      <c r="DN184" t="s">
        <v>2937</v>
      </c>
      <c r="DO184" t="s">
        <v>2938</v>
      </c>
      <c r="DP184">
        <v>7.5558799999999995E-2</v>
      </c>
      <c r="DV184" t="s">
        <v>787</v>
      </c>
      <c r="DW184">
        <v>335.48</v>
      </c>
      <c r="DX184" t="s">
        <v>25</v>
      </c>
      <c r="DY184" t="s">
        <v>36</v>
      </c>
      <c r="DZ184" t="s">
        <v>27</v>
      </c>
      <c r="EA184">
        <v>0.77103500000000003</v>
      </c>
      <c r="EB184" t="s">
        <v>28</v>
      </c>
      <c r="EC184">
        <v>501400</v>
      </c>
      <c r="ED184" t="s">
        <v>29</v>
      </c>
      <c r="EE184">
        <v>8.9748640312E-2</v>
      </c>
      <c r="EF184" t="s">
        <v>30</v>
      </c>
      <c r="EG184">
        <v>45000</v>
      </c>
      <c r="EH184" t="s">
        <v>923</v>
      </c>
      <c r="EI184">
        <v>45000</v>
      </c>
      <c r="EJ184" t="s">
        <v>783</v>
      </c>
      <c r="EK184" t="s">
        <v>3525</v>
      </c>
      <c r="EL184" t="s">
        <v>3526</v>
      </c>
      <c r="EM184" t="s">
        <v>3527</v>
      </c>
      <c r="EN184">
        <v>7.4587299999999995E-2</v>
      </c>
      <c r="ET184" t="s">
        <v>787</v>
      </c>
      <c r="EU184">
        <v>334.49900000000002</v>
      </c>
      <c r="EV184" t="s">
        <v>25</v>
      </c>
      <c r="EW184" t="s">
        <v>36</v>
      </c>
      <c r="EX184" t="s">
        <v>27</v>
      </c>
      <c r="EY184">
        <v>0.77231799999999995</v>
      </c>
      <c r="EZ184" t="s">
        <v>28</v>
      </c>
      <c r="FA184">
        <v>501202</v>
      </c>
      <c r="FB184" t="s">
        <v>29</v>
      </c>
      <c r="FC184">
        <v>0.109736112432</v>
      </c>
      <c r="FD184" t="s">
        <v>30</v>
      </c>
      <c r="FE184">
        <v>55000</v>
      </c>
      <c r="FF184" t="s">
        <v>923</v>
      </c>
      <c r="FG184">
        <v>55000</v>
      </c>
      <c r="FH184" t="s">
        <v>783</v>
      </c>
      <c r="FI184" t="s">
        <v>4107</v>
      </c>
      <c r="FJ184" t="s">
        <v>4108</v>
      </c>
      <c r="FK184" t="s">
        <v>4109</v>
      </c>
      <c r="FL184">
        <v>7.4332300000000004E-2</v>
      </c>
      <c r="FR184" t="s">
        <v>787</v>
      </c>
      <c r="FS184">
        <v>329.84899999999999</v>
      </c>
      <c r="FT184" t="s">
        <v>25</v>
      </c>
      <c r="FU184" t="s">
        <v>36</v>
      </c>
      <c r="FV184" t="s">
        <v>27</v>
      </c>
      <c r="FW184">
        <v>0.77843899999999999</v>
      </c>
      <c r="FX184" t="s">
        <v>28</v>
      </c>
      <c r="FY184">
        <v>500306</v>
      </c>
      <c r="FZ184" t="s">
        <v>29</v>
      </c>
      <c r="GA184">
        <v>1.9987787119999999E-3</v>
      </c>
      <c r="GB184" t="s">
        <v>30</v>
      </c>
      <c r="GC184">
        <v>1000</v>
      </c>
      <c r="GD184" t="s">
        <v>923</v>
      </c>
      <c r="GE184">
        <v>1000</v>
      </c>
      <c r="GF184" t="s">
        <v>783</v>
      </c>
      <c r="GG184" t="s">
        <v>5086</v>
      </c>
      <c r="GH184" t="s">
        <v>5087</v>
      </c>
      <c r="GI184" t="s">
        <v>5088</v>
      </c>
      <c r="GJ184">
        <v>9.0719800000000003E-2</v>
      </c>
      <c r="GP184" t="s">
        <v>787</v>
      </c>
      <c r="GQ184">
        <v>328.19299999999998</v>
      </c>
      <c r="GR184" t="s">
        <v>25</v>
      </c>
      <c r="GS184" t="s">
        <v>36</v>
      </c>
      <c r="GT184" t="s">
        <v>27</v>
      </c>
      <c r="GU184">
        <v>0.78324499999999997</v>
      </c>
      <c r="GV184" t="s">
        <v>28</v>
      </c>
      <c r="GW184">
        <v>496678</v>
      </c>
      <c r="GX184" t="s">
        <v>29</v>
      </c>
      <c r="GY184">
        <v>2.0133771416E-2</v>
      </c>
      <c r="GZ184" t="s">
        <v>30</v>
      </c>
      <c r="HA184">
        <v>10000</v>
      </c>
      <c r="HB184" t="s">
        <v>923</v>
      </c>
      <c r="HC184">
        <v>10000</v>
      </c>
      <c r="HD184" t="s">
        <v>783</v>
      </c>
      <c r="HE184" t="s">
        <v>5491</v>
      </c>
      <c r="HF184" t="s">
        <v>5492</v>
      </c>
      <c r="HG184" t="s">
        <v>5493</v>
      </c>
      <c r="HH184">
        <v>7.2982000000000005E-2</v>
      </c>
      <c r="HN184" t="s">
        <v>787</v>
      </c>
      <c r="HO184">
        <v>334.88</v>
      </c>
      <c r="HP184" t="s">
        <v>25</v>
      </c>
      <c r="HQ184" t="s">
        <v>36</v>
      </c>
      <c r="HR184" t="s">
        <v>27</v>
      </c>
      <c r="HS184">
        <v>0.77227400000000002</v>
      </c>
      <c r="HT184" t="s">
        <v>28</v>
      </c>
      <c r="HU184">
        <v>500689</v>
      </c>
      <c r="HV184" t="s">
        <v>29</v>
      </c>
      <c r="HW184">
        <v>0.12982108441599999</v>
      </c>
      <c r="HX184" t="s">
        <v>30</v>
      </c>
      <c r="HY184">
        <v>65000</v>
      </c>
      <c r="HZ184" t="s">
        <v>923</v>
      </c>
      <c r="IA184">
        <v>65000</v>
      </c>
      <c r="IB184" t="s">
        <v>783</v>
      </c>
      <c r="IC184" t="s">
        <v>6075</v>
      </c>
      <c r="ID184" t="s">
        <v>6076</v>
      </c>
      <c r="IE184" t="s">
        <v>6077</v>
      </c>
      <c r="IF184">
        <v>7.3955300000000002E-2</v>
      </c>
    </row>
    <row r="185" spans="6:240">
      <c r="F185" t="s">
        <v>777</v>
      </c>
      <c r="G185">
        <v>638.08299999999997</v>
      </c>
      <c r="H185" t="s">
        <v>25</v>
      </c>
      <c r="I185" t="s">
        <v>757</v>
      </c>
      <c r="J185" t="s">
        <v>27</v>
      </c>
      <c r="K185">
        <v>0.79130800000000001</v>
      </c>
      <c r="L185" t="s">
        <v>28</v>
      </c>
      <c r="M185">
        <v>250283</v>
      </c>
      <c r="N185" t="s">
        <v>29</v>
      </c>
      <c r="O185">
        <v>1.1986444395E-2</v>
      </c>
      <c r="P185" t="s">
        <v>30</v>
      </c>
      <c r="Q185">
        <v>3000</v>
      </c>
      <c r="R185" t="s">
        <v>923</v>
      </c>
      <c r="S185">
        <v>3000</v>
      </c>
      <c r="T185" t="s">
        <v>778</v>
      </c>
      <c r="U185" t="s">
        <v>4698</v>
      </c>
      <c r="V185" t="s">
        <v>4699</v>
      </c>
      <c r="W185" t="s">
        <v>4700</v>
      </c>
      <c r="X185">
        <v>7.8379900000000002E-2</v>
      </c>
      <c r="AD185" t="s">
        <v>777</v>
      </c>
      <c r="AE185">
        <v>660.94200000000001</v>
      </c>
      <c r="AF185" t="s">
        <v>25</v>
      </c>
      <c r="AG185" t="s">
        <v>757</v>
      </c>
      <c r="AH185" t="s">
        <v>27</v>
      </c>
      <c r="AI185">
        <v>0.77750399999999997</v>
      </c>
      <c r="AJ185" t="s">
        <v>28</v>
      </c>
      <c r="AK185">
        <v>250283</v>
      </c>
      <c r="AL185" t="s">
        <v>29</v>
      </c>
      <c r="AM185">
        <v>1.9977374324999998E-2</v>
      </c>
      <c r="AN185" t="s">
        <v>30</v>
      </c>
      <c r="AO185">
        <v>5000</v>
      </c>
      <c r="AP185" t="s">
        <v>923</v>
      </c>
      <c r="AQ185">
        <v>5000</v>
      </c>
      <c r="AR185" t="s">
        <v>778</v>
      </c>
      <c r="AS185" t="s">
        <v>1170</v>
      </c>
      <c r="AT185" t="s">
        <v>1171</v>
      </c>
      <c r="AU185" t="s">
        <v>1172</v>
      </c>
      <c r="AV185">
        <v>8.0986900000000001E-2</v>
      </c>
      <c r="BB185" t="s">
        <v>777</v>
      </c>
      <c r="BC185">
        <v>636.97799999999995</v>
      </c>
      <c r="BD185" t="s">
        <v>25</v>
      </c>
      <c r="BE185" t="s">
        <v>757</v>
      </c>
      <c r="BF185" t="s">
        <v>27</v>
      </c>
      <c r="BG185">
        <v>0.79328100000000001</v>
      </c>
      <c r="BH185" t="s">
        <v>28</v>
      </c>
      <c r="BI185">
        <v>249472</v>
      </c>
      <c r="BJ185" t="s">
        <v>29</v>
      </c>
      <c r="BK185">
        <v>6.0126924705000001E-2</v>
      </c>
      <c r="BL185" t="s">
        <v>30</v>
      </c>
      <c r="BM185">
        <v>15000</v>
      </c>
      <c r="BN185" t="s">
        <v>923</v>
      </c>
      <c r="BO185">
        <v>15000</v>
      </c>
      <c r="BP185" t="s">
        <v>778</v>
      </c>
      <c r="BQ185" t="s">
        <v>1764</v>
      </c>
      <c r="BR185" t="s">
        <v>1765</v>
      </c>
      <c r="BS185" t="s">
        <v>1766</v>
      </c>
      <c r="BT185">
        <v>7.3145500000000002E-2</v>
      </c>
      <c r="BZ185" t="s">
        <v>777</v>
      </c>
      <c r="CA185">
        <v>652.45899999999995</v>
      </c>
      <c r="CB185" t="s">
        <v>25</v>
      </c>
      <c r="CC185" t="s">
        <v>757</v>
      </c>
      <c r="CD185" t="s">
        <v>27</v>
      </c>
      <c r="CE185">
        <v>0.78406699999999996</v>
      </c>
      <c r="CF185" t="s">
        <v>28</v>
      </c>
      <c r="CG185">
        <v>249311</v>
      </c>
      <c r="CH185" t="s">
        <v>29</v>
      </c>
      <c r="CI185">
        <v>0.100276475085</v>
      </c>
      <c r="CJ185" t="s">
        <v>30</v>
      </c>
      <c r="CK185">
        <v>25000</v>
      </c>
      <c r="CL185" t="s">
        <v>923</v>
      </c>
      <c r="CM185">
        <v>25000</v>
      </c>
      <c r="CN185" t="s">
        <v>778</v>
      </c>
      <c r="CO185" t="s">
        <v>2347</v>
      </c>
      <c r="CP185" t="s">
        <v>2348</v>
      </c>
      <c r="CQ185" t="s">
        <v>2349</v>
      </c>
      <c r="CR185">
        <v>7.4541499999999997E-2</v>
      </c>
      <c r="CX185" t="s">
        <v>777</v>
      </c>
      <c r="CY185">
        <v>658.28700000000003</v>
      </c>
      <c r="CZ185" t="s">
        <v>25</v>
      </c>
      <c r="DA185" t="s">
        <v>757</v>
      </c>
      <c r="DB185" t="s">
        <v>27</v>
      </c>
      <c r="DC185">
        <v>0.77907000000000004</v>
      </c>
      <c r="DD185" t="s">
        <v>28</v>
      </c>
      <c r="DE185">
        <v>250284</v>
      </c>
      <c r="DF185" t="s">
        <v>29</v>
      </c>
      <c r="DG185">
        <v>0.13984132327500001</v>
      </c>
      <c r="DH185" t="s">
        <v>30</v>
      </c>
      <c r="DI185">
        <v>35000</v>
      </c>
      <c r="DJ185" t="s">
        <v>923</v>
      </c>
      <c r="DK185">
        <v>35000</v>
      </c>
      <c r="DL185" t="s">
        <v>778</v>
      </c>
      <c r="DM185" t="s">
        <v>2939</v>
      </c>
      <c r="DN185" t="s">
        <v>2940</v>
      </c>
      <c r="DO185" t="s">
        <v>2941</v>
      </c>
      <c r="DP185">
        <v>7.3238899999999996E-2</v>
      </c>
      <c r="DV185" t="s">
        <v>777</v>
      </c>
      <c r="DW185">
        <v>665.08500000000004</v>
      </c>
      <c r="DX185" t="s">
        <v>25</v>
      </c>
      <c r="DY185" t="s">
        <v>757</v>
      </c>
      <c r="DZ185" t="s">
        <v>27</v>
      </c>
      <c r="EA185">
        <v>0.77465700000000004</v>
      </c>
      <c r="EB185" t="s">
        <v>28</v>
      </c>
      <c r="EC185">
        <v>250555</v>
      </c>
      <c r="ED185" t="s">
        <v>29</v>
      </c>
      <c r="EE185">
        <v>0.17960107219499999</v>
      </c>
      <c r="EF185" t="s">
        <v>30</v>
      </c>
      <c r="EG185">
        <v>45000</v>
      </c>
      <c r="EH185" t="s">
        <v>923</v>
      </c>
      <c r="EI185">
        <v>45000</v>
      </c>
      <c r="EJ185" t="s">
        <v>778</v>
      </c>
      <c r="EK185" t="s">
        <v>3528</v>
      </c>
      <c r="EL185" t="s">
        <v>3529</v>
      </c>
      <c r="EM185" t="s">
        <v>3530</v>
      </c>
      <c r="EN185">
        <v>7.6244500000000007E-2</v>
      </c>
      <c r="ET185" t="s">
        <v>777</v>
      </c>
      <c r="EU185">
        <v>655.97900000000004</v>
      </c>
      <c r="EV185" t="s">
        <v>25</v>
      </c>
      <c r="EW185" t="s">
        <v>757</v>
      </c>
      <c r="EX185" t="s">
        <v>27</v>
      </c>
      <c r="EY185">
        <v>0.78043899999999999</v>
      </c>
      <c r="EZ185" t="s">
        <v>28</v>
      </c>
      <c r="FA185">
        <v>250284</v>
      </c>
      <c r="FB185" t="s">
        <v>29</v>
      </c>
      <c r="FC185">
        <v>0.219750622575</v>
      </c>
      <c r="FD185" t="s">
        <v>30</v>
      </c>
      <c r="FE185">
        <v>55000</v>
      </c>
      <c r="FF185" t="s">
        <v>923</v>
      </c>
      <c r="FG185">
        <v>55000</v>
      </c>
      <c r="FH185" t="s">
        <v>778</v>
      </c>
      <c r="FI185" t="s">
        <v>4110</v>
      </c>
      <c r="FJ185" t="s">
        <v>4111</v>
      </c>
      <c r="FK185" t="s">
        <v>4112</v>
      </c>
      <c r="FL185">
        <v>7.6823299999999997E-2</v>
      </c>
      <c r="FR185" t="s">
        <v>777</v>
      </c>
      <c r="FS185">
        <v>732.39800000000002</v>
      </c>
      <c r="FT185" t="s">
        <v>25</v>
      </c>
      <c r="FU185" t="s">
        <v>757</v>
      </c>
      <c r="FV185" t="s">
        <v>27</v>
      </c>
      <c r="FW185">
        <v>0.73860599999999998</v>
      </c>
      <c r="FX185" t="s">
        <v>28</v>
      </c>
      <c r="FY185">
        <v>250281</v>
      </c>
      <c r="FZ185" t="s">
        <v>29</v>
      </c>
      <c r="GA185">
        <v>3.9955144649999998E-3</v>
      </c>
      <c r="GB185" t="s">
        <v>30</v>
      </c>
      <c r="GC185">
        <v>1000</v>
      </c>
      <c r="GD185" t="s">
        <v>923</v>
      </c>
      <c r="GE185">
        <v>1000</v>
      </c>
      <c r="GF185" t="s">
        <v>778</v>
      </c>
      <c r="GG185" t="s">
        <v>5089</v>
      </c>
      <c r="GH185" t="s">
        <v>5090</v>
      </c>
      <c r="GI185" t="s">
        <v>5091</v>
      </c>
      <c r="GJ185">
        <v>6.3281100000000007E-2</v>
      </c>
      <c r="GP185" t="s">
        <v>777</v>
      </c>
      <c r="GQ185">
        <v>641.09699999999998</v>
      </c>
      <c r="GR185" t="s">
        <v>25</v>
      </c>
      <c r="GS185" t="s">
        <v>757</v>
      </c>
      <c r="GT185" t="s">
        <v>27</v>
      </c>
      <c r="GU185">
        <v>0.79040699999999997</v>
      </c>
      <c r="GV185" t="s">
        <v>28</v>
      </c>
      <c r="GW185">
        <v>249674</v>
      </c>
      <c r="GX185" t="s">
        <v>29</v>
      </c>
      <c r="GY185">
        <v>4.0052149515000003E-2</v>
      </c>
      <c r="GZ185" t="s">
        <v>30</v>
      </c>
      <c r="HA185">
        <v>10000</v>
      </c>
      <c r="HB185" t="s">
        <v>923</v>
      </c>
      <c r="HC185">
        <v>10000</v>
      </c>
      <c r="HD185" t="s">
        <v>778</v>
      </c>
      <c r="HE185" t="s">
        <v>5494</v>
      </c>
      <c r="HF185" t="s">
        <v>5495</v>
      </c>
      <c r="HG185" t="s">
        <v>5496</v>
      </c>
      <c r="HH185">
        <v>8.2873500000000003E-2</v>
      </c>
      <c r="HN185" t="s">
        <v>777</v>
      </c>
      <c r="HO185">
        <v>658.77300000000002</v>
      </c>
      <c r="HP185" t="s">
        <v>25</v>
      </c>
      <c r="HQ185" t="s">
        <v>757</v>
      </c>
      <c r="HR185" t="s">
        <v>27</v>
      </c>
      <c r="HS185">
        <v>0.77819700000000003</v>
      </c>
      <c r="HT185" t="s">
        <v>28</v>
      </c>
      <c r="HU185">
        <v>250660</v>
      </c>
      <c r="HV185" t="s">
        <v>29</v>
      </c>
      <c r="HW185">
        <v>0.259315470765</v>
      </c>
      <c r="HX185" t="s">
        <v>30</v>
      </c>
      <c r="HY185">
        <v>65000</v>
      </c>
      <c r="HZ185" t="s">
        <v>923</v>
      </c>
      <c r="IA185">
        <v>65000</v>
      </c>
      <c r="IB185" t="s">
        <v>778</v>
      </c>
      <c r="IC185" t="s">
        <v>6078</v>
      </c>
      <c r="ID185" t="s">
        <v>6079</v>
      </c>
      <c r="IE185" t="s">
        <v>6080</v>
      </c>
      <c r="IF185">
        <v>7.45643E-2</v>
      </c>
    </row>
    <row r="186" spans="6:240">
      <c r="F186" t="s">
        <v>782</v>
      </c>
      <c r="G186">
        <v>317.10700000000003</v>
      </c>
      <c r="H186" t="s">
        <v>25</v>
      </c>
      <c r="I186" t="s">
        <v>36</v>
      </c>
      <c r="J186" t="s">
        <v>27</v>
      </c>
      <c r="K186">
        <v>0.79392099999999999</v>
      </c>
      <c r="L186" t="s">
        <v>28</v>
      </c>
      <c r="M186">
        <v>500311</v>
      </c>
      <c r="N186" t="s">
        <v>29</v>
      </c>
      <c r="O186">
        <v>5.9962741359999997E-3</v>
      </c>
      <c r="P186" t="s">
        <v>30</v>
      </c>
      <c r="Q186">
        <v>3000</v>
      </c>
      <c r="R186" t="s">
        <v>923</v>
      </c>
      <c r="S186">
        <v>3000</v>
      </c>
      <c r="T186" t="s">
        <v>783</v>
      </c>
      <c r="U186" t="s">
        <v>4701</v>
      </c>
      <c r="V186" t="s">
        <v>4702</v>
      </c>
      <c r="W186" t="s">
        <v>4703</v>
      </c>
      <c r="X186">
        <v>7.2320700000000002E-2</v>
      </c>
      <c r="AD186" t="s">
        <v>782</v>
      </c>
      <c r="AE186">
        <v>331.947</v>
      </c>
      <c r="AF186" t="s">
        <v>25</v>
      </c>
      <c r="AG186" t="s">
        <v>36</v>
      </c>
      <c r="AH186" t="s">
        <v>27</v>
      </c>
      <c r="AI186">
        <v>0.77597099999999997</v>
      </c>
      <c r="AJ186" t="s">
        <v>28</v>
      </c>
      <c r="AK186">
        <v>500312</v>
      </c>
      <c r="AL186" t="s">
        <v>29</v>
      </c>
      <c r="AM186">
        <v>9.9937685599999996E-3</v>
      </c>
      <c r="AN186" t="s">
        <v>30</v>
      </c>
      <c r="AO186">
        <v>5000</v>
      </c>
      <c r="AP186" t="s">
        <v>923</v>
      </c>
      <c r="AQ186">
        <v>5000</v>
      </c>
      <c r="AR186" t="s">
        <v>783</v>
      </c>
      <c r="AS186" t="s">
        <v>1173</v>
      </c>
      <c r="AT186" t="s">
        <v>1174</v>
      </c>
      <c r="AU186" t="s">
        <v>1175</v>
      </c>
      <c r="AV186">
        <v>8.2829600000000003E-2</v>
      </c>
      <c r="BB186" t="s">
        <v>782</v>
      </c>
      <c r="BC186">
        <v>337.57499999999999</v>
      </c>
      <c r="BD186" t="s">
        <v>25</v>
      </c>
      <c r="BE186" t="s">
        <v>36</v>
      </c>
      <c r="BF186" t="s">
        <v>27</v>
      </c>
      <c r="BG186">
        <v>0.76947500000000002</v>
      </c>
      <c r="BH186" t="s">
        <v>28</v>
      </c>
      <c r="BI186">
        <v>500313</v>
      </c>
      <c r="BJ186" t="s">
        <v>29</v>
      </c>
      <c r="BK186">
        <v>2.998125368E-2</v>
      </c>
      <c r="BL186" t="s">
        <v>30</v>
      </c>
      <c r="BM186">
        <v>15000</v>
      </c>
      <c r="BN186" t="s">
        <v>923</v>
      </c>
      <c r="BO186">
        <v>15000</v>
      </c>
      <c r="BP186" t="s">
        <v>783</v>
      </c>
      <c r="BQ186" t="s">
        <v>1767</v>
      </c>
      <c r="BR186" t="s">
        <v>1768</v>
      </c>
      <c r="BS186" t="s">
        <v>1769</v>
      </c>
      <c r="BT186">
        <v>7.1814299999999998E-2</v>
      </c>
      <c r="BZ186" t="s">
        <v>782</v>
      </c>
      <c r="CA186">
        <v>339.15199999999999</v>
      </c>
      <c r="CB186" t="s">
        <v>25</v>
      </c>
      <c r="CC186" t="s">
        <v>36</v>
      </c>
      <c r="CD186" t="s">
        <v>27</v>
      </c>
      <c r="CE186">
        <v>0.765432</v>
      </c>
      <c r="CF186" t="s">
        <v>28</v>
      </c>
      <c r="CG186">
        <v>503259</v>
      </c>
      <c r="CH186" t="s">
        <v>29</v>
      </c>
      <c r="CI186">
        <v>4.9676213208000003E-2</v>
      </c>
      <c r="CJ186" t="s">
        <v>30</v>
      </c>
      <c r="CK186">
        <v>25000</v>
      </c>
      <c r="CL186" t="s">
        <v>923</v>
      </c>
      <c r="CM186">
        <v>25000</v>
      </c>
      <c r="CN186" t="s">
        <v>783</v>
      </c>
      <c r="CO186" t="s">
        <v>2350</v>
      </c>
      <c r="CP186" t="s">
        <v>2351</v>
      </c>
      <c r="CQ186" t="s">
        <v>2352</v>
      </c>
      <c r="CR186">
        <v>7.95622E-2</v>
      </c>
      <c r="CX186" t="s">
        <v>782</v>
      </c>
      <c r="CY186">
        <v>334.76299999999998</v>
      </c>
      <c r="CZ186" t="s">
        <v>25</v>
      </c>
      <c r="DA186" t="s">
        <v>36</v>
      </c>
      <c r="DB186" t="s">
        <v>27</v>
      </c>
      <c r="DC186">
        <v>0.77108200000000005</v>
      </c>
      <c r="DD186" t="s">
        <v>28</v>
      </c>
      <c r="DE186">
        <v>502414</v>
      </c>
      <c r="DF186" t="s">
        <v>29</v>
      </c>
      <c r="DG186">
        <v>6.9663685328000005E-2</v>
      </c>
      <c r="DH186" t="s">
        <v>30</v>
      </c>
      <c r="DI186">
        <v>35000</v>
      </c>
      <c r="DJ186" t="s">
        <v>923</v>
      </c>
      <c r="DK186">
        <v>35000</v>
      </c>
      <c r="DL186" t="s">
        <v>783</v>
      </c>
      <c r="DM186" t="s">
        <v>2942</v>
      </c>
      <c r="DN186" t="s">
        <v>2943</v>
      </c>
      <c r="DO186" t="s">
        <v>2944</v>
      </c>
      <c r="DP186">
        <v>7.6388999999999999E-2</v>
      </c>
      <c r="DV186" t="s">
        <v>782</v>
      </c>
      <c r="DW186">
        <v>335.78199999999998</v>
      </c>
      <c r="DX186" t="s">
        <v>25</v>
      </c>
      <c r="DY186" t="s">
        <v>36</v>
      </c>
      <c r="DZ186" t="s">
        <v>27</v>
      </c>
      <c r="EA186">
        <v>0.77068899999999996</v>
      </c>
      <c r="EB186" t="s">
        <v>28</v>
      </c>
      <c r="EC186">
        <v>501400</v>
      </c>
      <c r="ED186" t="s">
        <v>29</v>
      </c>
      <c r="EE186">
        <v>8.9748657312000005E-2</v>
      </c>
      <c r="EF186" t="s">
        <v>30</v>
      </c>
      <c r="EG186">
        <v>45000</v>
      </c>
      <c r="EH186" t="s">
        <v>923</v>
      </c>
      <c r="EI186">
        <v>45000</v>
      </c>
      <c r="EJ186" t="s">
        <v>783</v>
      </c>
      <c r="EK186" t="s">
        <v>3531</v>
      </c>
      <c r="EL186" t="s">
        <v>3532</v>
      </c>
      <c r="EM186" t="s">
        <v>3533</v>
      </c>
      <c r="EN186">
        <v>7.43447E-2</v>
      </c>
      <c r="ET186" t="s">
        <v>782</v>
      </c>
      <c r="EU186">
        <v>334.31099999999998</v>
      </c>
      <c r="EV186" t="s">
        <v>25</v>
      </c>
      <c r="EW186" t="s">
        <v>36</v>
      </c>
      <c r="EX186" t="s">
        <v>27</v>
      </c>
      <c r="EY186">
        <v>0.77253499999999997</v>
      </c>
      <c r="EZ186" t="s">
        <v>28</v>
      </c>
      <c r="FA186">
        <v>501202</v>
      </c>
      <c r="FB186" t="s">
        <v>29</v>
      </c>
      <c r="FC186">
        <v>0.10973612943200001</v>
      </c>
      <c r="FD186" t="s">
        <v>30</v>
      </c>
      <c r="FE186">
        <v>55000</v>
      </c>
      <c r="FF186" t="s">
        <v>923</v>
      </c>
      <c r="FG186">
        <v>55000</v>
      </c>
      <c r="FH186" t="s">
        <v>783</v>
      </c>
      <c r="FI186" t="s">
        <v>2845</v>
      </c>
      <c r="FJ186" t="s">
        <v>4113</v>
      </c>
      <c r="FK186" t="s">
        <v>4114</v>
      </c>
      <c r="FL186">
        <v>7.35315E-2</v>
      </c>
      <c r="FR186" t="s">
        <v>782</v>
      </c>
      <c r="FS186">
        <v>349.762</v>
      </c>
      <c r="FT186" t="s">
        <v>25</v>
      </c>
      <c r="FU186" t="s">
        <v>36</v>
      </c>
      <c r="FV186" t="s">
        <v>27</v>
      </c>
      <c r="FW186">
        <v>0.75595199999999996</v>
      </c>
      <c r="FX186" t="s">
        <v>28</v>
      </c>
      <c r="FY186">
        <v>500309</v>
      </c>
      <c r="FZ186" t="s">
        <v>29</v>
      </c>
      <c r="GA186">
        <v>1.9987637119999999E-3</v>
      </c>
      <c r="GB186" t="s">
        <v>30</v>
      </c>
      <c r="GC186">
        <v>1000</v>
      </c>
      <c r="GD186" t="s">
        <v>923</v>
      </c>
      <c r="GE186">
        <v>1000</v>
      </c>
      <c r="GF186" t="s">
        <v>783</v>
      </c>
      <c r="GG186" t="s">
        <v>5092</v>
      </c>
      <c r="GH186" t="s">
        <v>5093</v>
      </c>
      <c r="GI186" t="s">
        <v>5094</v>
      </c>
      <c r="GJ186">
        <v>0.102381</v>
      </c>
      <c r="GP186" t="s">
        <v>782</v>
      </c>
      <c r="GQ186">
        <v>339.5</v>
      </c>
      <c r="GR186" t="s">
        <v>25</v>
      </c>
      <c r="GS186" t="s">
        <v>36</v>
      </c>
      <c r="GT186" t="s">
        <v>27</v>
      </c>
      <c r="GU186">
        <v>0.76822500000000005</v>
      </c>
      <c r="GV186" t="s">
        <v>28</v>
      </c>
      <c r="GW186">
        <v>499095</v>
      </c>
      <c r="GX186" t="s">
        <v>29</v>
      </c>
      <c r="GY186">
        <v>2.0036267552000001E-2</v>
      </c>
      <c r="GZ186" t="s">
        <v>30</v>
      </c>
      <c r="HA186">
        <v>10000</v>
      </c>
      <c r="HB186" t="s">
        <v>923</v>
      </c>
      <c r="HC186">
        <v>10000</v>
      </c>
      <c r="HD186" t="s">
        <v>783</v>
      </c>
      <c r="HE186" t="s">
        <v>5497</v>
      </c>
      <c r="HF186" t="s">
        <v>5498</v>
      </c>
      <c r="HG186" t="s">
        <v>5499</v>
      </c>
      <c r="HH186">
        <v>8.1209500000000004E-2</v>
      </c>
      <c r="HN186" t="s">
        <v>782</v>
      </c>
      <c r="HO186">
        <v>333.392</v>
      </c>
      <c r="HP186" t="s">
        <v>25</v>
      </c>
      <c r="HQ186" t="s">
        <v>36</v>
      </c>
      <c r="HR186" t="s">
        <v>27</v>
      </c>
      <c r="HS186">
        <v>0.77283199999999996</v>
      </c>
      <c r="HT186" t="s">
        <v>28</v>
      </c>
      <c r="HU186">
        <v>502198</v>
      </c>
      <c r="HV186" t="s">
        <v>29</v>
      </c>
      <c r="HW186">
        <v>0.12943110195999999</v>
      </c>
      <c r="HX186" t="s">
        <v>30</v>
      </c>
      <c r="HY186">
        <v>65000</v>
      </c>
      <c r="HZ186" t="s">
        <v>923</v>
      </c>
      <c r="IA186">
        <v>65000</v>
      </c>
      <c r="IB186" t="s">
        <v>783</v>
      </c>
      <c r="IC186" t="s">
        <v>6081</v>
      </c>
      <c r="ID186" t="s">
        <v>6082</v>
      </c>
      <c r="IE186" t="s">
        <v>6083</v>
      </c>
      <c r="IF186">
        <v>7.6462100000000005E-2</v>
      </c>
    </row>
    <row r="187" spans="6:240">
      <c r="F187" t="s">
        <v>787</v>
      </c>
      <c r="G187">
        <v>638.08299999999997</v>
      </c>
      <c r="H187" t="s">
        <v>25</v>
      </c>
      <c r="I187" t="s">
        <v>757</v>
      </c>
      <c r="J187" t="s">
        <v>27</v>
      </c>
      <c r="K187">
        <v>0.79130800000000001</v>
      </c>
      <c r="L187" t="s">
        <v>28</v>
      </c>
      <c r="M187">
        <v>250283</v>
      </c>
      <c r="N187" t="s">
        <v>29</v>
      </c>
      <c r="O187">
        <v>1.1986444395E-2</v>
      </c>
      <c r="P187" t="s">
        <v>30</v>
      </c>
      <c r="Q187">
        <v>3000</v>
      </c>
      <c r="R187" t="s">
        <v>923</v>
      </c>
      <c r="S187">
        <v>3000</v>
      </c>
      <c r="T187" t="s">
        <v>788</v>
      </c>
      <c r="U187" t="s">
        <v>4698</v>
      </c>
      <c r="V187" t="s">
        <v>4699</v>
      </c>
      <c r="W187" t="s">
        <v>4700</v>
      </c>
      <c r="X187">
        <v>7.8379900000000002E-2</v>
      </c>
      <c r="AD187" t="s">
        <v>787</v>
      </c>
      <c r="AE187">
        <v>660.94200000000001</v>
      </c>
      <c r="AF187" t="s">
        <v>25</v>
      </c>
      <c r="AG187" t="s">
        <v>757</v>
      </c>
      <c r="AH187" t="s">
        <v>27</v>
      </c>
      <c r="AI187">
        <v>0.77750399999999997</v>
      </c>
      <c r="AJ187" t="s">
        <v>28</v>
      </c>
      <c r="AK187">
        <v>250283</v>
      </c>
      <c r="AL187" t="s">
        <v>29</v>
      </c>
      <c r="AM187">
        <v>1.9977374324999998E-2</v>
      </c>
      <c r="AN187" t="s">
        <v>30</v>
      </c>
      <c r="AO187">
        <v>5000</v>
      </c>
      <c r="AP187" t="s">
        <v>923</v>
      </c>
      <c r="AQ187">
        <v>5000</v>
      </c>
      <c r="AR187" t="s">
        <v>788</v>
      </c>
      <c r="AS187" t="s">
        <v>1170</v>
      </c>
      <c r="AT187" t="s">
        <v>1171</v>
      </c>
      <c r="AU187" t="s">
        <v>1172</v>
      </c>
      <c r="AV187">
        <v>8.0986900000000001E-2</v>
      </c>
      <c r="BB187" t="s">
        <v>787</v>
      </c>
      <c r="BC187">
        <v>636.97799999999995</v>
      </c>
      <c r="BD187" t="s">
        <v>25</v>
      </c>
      <c r="BE187" t="s">
        <v>757</v>
      </c>
      <c r="BF187" t="s">
        <v>27</v>
      </c>
      <c r="BG187">
        <v>0.79328100000000001</v>
      </c>
      <c r="BH187" t="s">
        <v>28</v>
      </c>
      <c r="BI187">
        <v>249472</v>
      </c>
      <c r="BJ187" t="s">
        <v>29</v>
      </c>
      <c r="BK187">
        <v>6.0126924705000001E-2</v>
      </c>
      <c r="BL187" t="s">
        <v>30</v>
      </c>
      <c r="BM187">
        <v>15000</v>
      </c>
      <c r="BN187" t="s">
        <v>923</v>
      </c>
      <c r="BO187">
        <v>15000</v>
      </c>
      <c r="BP187" t="s">
        <v>788</v>
      </c>
      <c r="BQ187" t="s">
        <v>1764</v>
      </c>
      <c r="BR187" t="s">
        <v>1765</v>
      </c>
      <c r="BS187" t="s">
        <v>1766</v>
      </c>
      <c r="BT187">
        <v>7.3145500000000002E-2</v>
      </c>
      <c r="BZ187" t="s">
        <v>787</v>
      </c>
      <c r="CA187">
        <v>652.45899999999995</v>
      </c>
      <c r="CB187" t="s">
        <v>25</v>
      </c>
      <c r="CC187" t="s">
        <v>757</v>
      </c>
      <c r="CD187" t="s">
        <v>27</v>
      </c>
      <c r="CE187">
        <v>0.78406699999999996</v>
      </c>
      <c r="CF187" t="s">
        <v>28</v>
      </c>
      <c r="CG187">
        <v>249311</v>
      </c>
      <c r="CH187" t="s">
        <v>29</v>
      </c>
      <c r="CI187">
        <v>0.100276475085</v>
      </c>
      <c r="CJ187" t="s">
        <v>30</v>
      </c>
      <c r="CK187">
        <v>25000</v>
      </c>
      <c r="CL187" t="s">
        <v>923</v>
      </c>
      <c r="CM187">
        <v>25000</v>
      </c>
      <c r="CN187" t="s">
        <v>788</v>
      </c>
      <c r="CO187" t="s">
        <v>2347</v>
      </c>
      <c r="CP187" t="s">
        <v>2348</v>
      </c>
      <c r="CQ187" t="s">
        <v>2349</v>
      </c>
      <c r="CR187">
        <v>7.4541499999999997E-2</v>
      </c>
      <c r="CX187" t="s">
        <v>787</v>
      </c>
      <c r="CY187">
        <v>658.28700000000003</v>
      </c>
      <c r="CZ187" t="s">
        <v>25</v>
      </c>
      <c r="DA187" t="s">
        <v>757</v>
      </c>
      <c r="DB187" t="s">
        <v>27</v>
      </c>
      <c r="DC187">
        <v>0.77907000000000004</v>
      </c>
      <c r="DD187" t="s">
        <v>28</v>
      </c>
      <c r="DE187">
        <v>250284</v>
      </c>
      <c r="DF187" t="s">
        <v>29</v>
      </c>
      <c r="DG187">
        <v>0.13984132327500001</v>
      </c>
      <c r="DH187" t="s">
        <v>30</v>
      </c>
      <c r="DI187">
        <v>35000</v>
      </c>
      <c r="DJ187" t="s">
        <v>923</v>
      </c>
      <c r="DK187">
        <v>35000</v>
      </c>
      <c r="DL187" t="s">
        <v>788</v>
      </c>
      <c r="DM187" t="s">
        <v>2939</v>
      </c>
      <c r="DN187" t="s">
        <v>2940</v>
      </c>
      <c r="DO187" t="s">
        <v>2941</v>
      </c>
      <c r="DP187">
        <v>7.3238899999999996E-2</v>
      </c>
      <c r="DV187" t="s">
        <v>787</v>
      </c>
      <c r="DW187">
        <v>665.08500000000004</v>
      </c>
      <c r="DX187" t="s">
        <v>25</v>
      </c>
      <c r="DY187" t="s">
        <v>757</v>
      </c>
      <c r="DZ187" t="s">
        <v>27</v>
      </c>
      <c r="EA187">
        <v>0.77465700000000004</v>
      </c>
      <c r="EB187" t="s">
        <v>28</v>
      </c>
      <c r="EC187">
        <v>250555</v>
      </c>
      <c r="ED187" t="s">
        <v>29</v>
      </c>
      <c r="EE187">
        <v>0.17960107219499999</v>
      </c>
      <c r="EF187" t="s">
        <v>30</v>
      </c>
      <c r="EG187">
        <v>45000</v>
      </c>
      <c r="EH187" t="s">
        <v>923</v>
      </c>
      <c r="EI187">
        <v>45000</v>
      </c>
      <c r="EJ187" t="s">
        <v>788</v>
      </c>
      <c r="EK187" t="s">
        <v>3528</v>
      </c>
      <c r="EL187" t="s">
        <v>3529</v>
      </c>
      <c r="EM187" t="s">
        <v>3530</v>
      </c>
      <c r="EN187">
        <v>7.6244500000000007E-2</v>
      </c>
      <c r="ET187" t="s">
        <v>787</v>
      </c>
      <c r="EU187">
        <v>655.97900000000004</v>
      </c>
      <c r="EV187" t="s">
        <v>25</v>
      </c>
      <c r="EW187" t="s">
        <v>757</v>
      </c>
      <c r="EX187" t="s">
        <v>27</v>
      </c>
      <c r="EY187">
        <v>0.78043899999999999</v>
      </c>
      <c r="EZ187" t="s">
        <v>28</v>
      </c>
      <c r="FA187">
        <v>250284</v>
      </c>
      <c r="FB187" t="s">
        <v>29</v>
      </c>
      <c r="FC187">
        <v>0.219750622575</v>
      </c>
      <c r="FD187" t="s">
        <v>30</v>
      </c>
      <c r="FE187">
        <v>55000</v>
      </c>
      <c r="FF187" t="s">
        <v>923</v>
      </c>
      <c r="FG187">
        <v>55000</v>
      </c>
      <c r="FH187" t="s">
        <v>788</v>
      </c>
      <c r="FI187" t="s">
        <v>4110</v>
      </c>
      <c r="FJ187" t="s">
        <v>4111</v>
      </c>
      <c r="FK187" t="s">
        <v>4112</v>
      </c>
      <c r="FL187">
        <v>7.6823299999999997E-2</v>
      </c>
      <c r="FR187" t="s">
        <v>787</v>
      </c>
      <c r="FS187">
        <v>732.39800000000002</v>
      </c>
      <c r="FT187" t="s">
        <v>25</v>
      </c>
      <c r="FU187" t="s">
        <v>757</v>
      </c>
      <c r="FV187" t="s">
        <v>27</v>
      </c>
      <c r="FW187">
        <v>0.73860599999999998</v>
      </c>
      <c r="FX187" t="s">
        <v>28</v>
      </c>
      <c r="FY187">
        <v>250281</v>
      </c>
      <c r="FZ187" t="s">
        <v>29</v>
      </c>
      <c r="GA187">
        <v>3.9955144649999998E-3</v>
      </c>
      <c r="GB187" t="s">
        <v>30</v>
      </c>
      <c r="GC187">
        <v>1000</v>
      </c>
      <c r="GD187" t="s">
        <v>923</v>
      </c>
      <c r="GE187">
        <v>1000</v>
      </c>
      <c r="GF187" t="s">
        <v>788</v>
      </c>
      <c r="GG187" t="s">
        <v>5089</v>
      </c>
      <c r="GH187" t="s">
        <v>5090</v>
      </c>
      <c r="GI187" t="s">
        <v>5091</v>
      </c>
      <c r="GJ187">
        <v>6.3281100000000007E-2</v>
      </c>
      <c r="GP187" t="s">
        <v>787</v>
      </c>
      <c r="GQ187">
        <v>641.09699999999998</v>
      </c>
      <c r="GR187" t="s">
        <v>25</v>
      </c>
      <c r="GS187" t="s">
        <v>757</v>
      </c>
      <c r="GT187" t="s">
        <v>27</v>
      </c>
      <c r="GU187">
        <v>0.79040699999999997</v>
      </c>
      <c r="GV187" t="s">
        <v>28</v>
      </c>
      <c r="GW187">
        <v>249674</v>
      </c>
      <c r="GX187" t="s">
        <v>29</v>
      </c>
      <c r="GY187">
        <v>4.0052149515000003E-2</v>
      </c>
      <c r="GZ187" t="s">
        <v>30</v>
      </c>
      <c r="HA187">
        <v>10000</v>
      </c>
      <c r="HB187" t="s">
        <v>923</v>
      </c>
      <c r="HC187">
        <v>10000</v>
      </c>
      <c r="HD187" t="s">
        <v>788</v>
      </c>
      <c r="HE187" t="s">
        <v>5494</v>
      </c>
      <c r="HF187" t="s">
        <v>5495</v>
      </c>
      <c r="HG187" t="s">
        <v>5496</v>
      </c>
      <c r="HH187">
        <v>8.2873500000000003E-2</v>
      </c>
      <c r="HN187" t="s">
        <v>787</v>
      </c>
      <c r="HO187">
        <v>658.77300000000002</v>
      </c>
      <c r="HP187" t="s">
        <v>25</v>
      </c>
      <c r="HQ187" t="s">
        <v>757</v>
      </c>
      <c r="HR187" t="s">
        <v>27</v>
      </c>
      <c r="HS187">
        <v>0.77819700000000003</v>
      </c>
      <c r="HT187" t="s">
        <v>28</v>
      </c>
      <c r="HU187">
        <v>250660</v>
      </c>
      <c r="HV187" t="s">
        <v>29</v>
      </c>
      <c r="HW187">
        <v>0.259315470765</v>
      </c>
      <c r="HX187" t="s">
        <v>30</v>
      </c>
      <c r="HY187">
        <v>65000</v>
      </c>
      <c r="HZ187" t="s">
        <v>923</v>
      </c>
      <c r="IA187">
        <v>65000</v>
      </c>
      <c r="IB187" t="s">
        <v>788</v>
      </c>
      <c r="IC187" t="s">
        <v>6078</v>
      </c>
      <c r="ID187" t="s">
        <v>6079</v>
      </c>
      <c r="IE187" t="s">
        <v>6080</v>
      </c>
      <c r="IF187">
        <v>7.45643E-2</v>
      </c>
    </row>
    <row r="188" spans="6:240">
      <c r="F188" t="s">
        <v>787</v>
      </c>
      <c r="G188">
        <v>317.10700000000003</v>
      </c>
      <c r="H188" t="s">
        <v>25</v>
      </c>
      <c r="I188" t="s">
        <v>36</v>
      </c>
      <c r="J188" t="s">
        <v>27</v>
      </c>
      <c r="K188">
        <v>0.79392099999999999</v>
      </c>
      <c r="L188" t="s">
        <v>28</v>
      </c>
      <c r="M188">
        <v>500311</v>
      </c>
      <c r="N188" t="s">
        <v>29</v>
      </c>
      <c r="O188">
        <v>5.9962741359999997E-3</v>
      </c>
      <c r="P188" t="s">
        <v>30</v>
      </c>
      <c r="Q188">
        <v>3000</v>
      </c>
      <c r="R188" t="s">
        <v>923</v>
      </c>
      <c r="S188">
        <v>3000</v>
      </c>
      <c r="T188" t="s">
        <v>783</v>
      </c>
      <c r="U188" t="s">
        <v>4701</v>
      </c>
      <c r="V188" t="s">
        <v>4702</v>
      </c>
      <c r="W188" t="s">
        <v>4703</v>
      </c>
      <c r="X188">
        <v>7.2320700000000002E-2</v>
      </c>
      <c r="AD188" t="s">
        <v>787</v>
      </c>
      <c r="AE188">
        <v>331.947</v>
      </c>
      <c r="AF188" t="s">
        <v>25</v>
      </c>
      <c r="AG188" t="s">
        <v>36</v>
      </c>
      <c r="AH188" t="s">
        <v>27</v>
      </c>
      <c r="AI188">
        <v>0.77597099999999997</v>
      </c>
      <c r="AJ188" t="s">
        <v>28</v>
      </c>
      <c r="AK188">
        <v>500312</v>
      </c>
      <c r="AL188" t="s">
        <v>29</v>
      </c>
      <c r="AM188">
        <v>9.9937685599999996E-3</v>
      </c>
      <c r="AN188" t="s">
        <v>30</v>
      </c>
      <c r="AO188">
        <v>5000</v>
      </c>
      <c r="AP188" t="s">
        <v>923</v>
      </c>
      <c r="AQ188">
        <v>5000</v>
      </c>
      <c r="AR188" t="s">
        <v>783</v>
      </c>
      <c r="AS188" t="s">
        <v>1173</v>
      </c>
      <c r="AT188" t="s">
        <v>1174</v>
      </c>
      <c r="AU188" t="s">
        <v>1175</v>
      </c>
      <c r="AV188">
        <v>8.2829600000000003E-2</v>
      </c>
      <c r="BB188" t="s">
        <v>787</v>
      </c>
      <c r="BC188">
        <v>337.57499999999999</v>
      </c>
      <c r="BD188" t="s">
        <v>25</v>
      </c>
      <c r="BE188" t="s">
        <v>36</v>
      </c>
      <c r="BF188" t="s">
        <v>27</v>
      </c>
      <c r="BG188">
        <v>0.76947500000000002</v>
      </c>
      <c r="BH188" t="s">
        <v>28</v>
      </c>
      <c r="BI188">
        <v>500313</v>
      </c>
      <c r="BJ188" t="s">
        <v>29</v>
      </c>
      <c r="BK188">
        <v>2.998125368E-2</v>
      </c>
      <c r="BL188" t="s">
        <v>30</v>
      </c>
      <c r="BM188">
        <v>15000</v>
      </c>
      <c r="BN188" t="s">
        <v>923</v>
      </c>
      <c r="BO188">
        <v>15000</v>
      </c>
      <c r="BP188" t="s">
        <v>783</v>
      </c>
      <c r="BQ188" t="s">
        <v>1767</v>
      </c>
      <c r="BR188" t="s">
        <v>1768</v>
      </c>
      <c r="BS188" t="s">
        <v>1769</v>
      </c>
      <c r="BT188">
        <v>7.1814299999999998E-2</v>
      </c>
      <c r="BZ188" t="s">
        <v>787</v>
      </c>
      <c r="CA188">
        <v>339.15199999999999</v>
      </c>
      <c r="CB188" t="s">
        <v>25</v>
      </c>
      <c r="CC188" t="s">
        <v>36</v>
      </c>
      <c r="CD188" t="s">
        <v>27</v>
      </c>
      <c r="CE188">
        <v>0.765432</v>
      </c>
      <c r="CF188" t="s">
        <v>28</v>
      </c>
      <c r="CG188">
        <v>503259</v>
      </c>
      <c r="CH188" t="s">
        <v>29</v>
      </c>
      <c r="CI188">
        <v>4.9676213208000003E-2</v>
      </c>
      <c r="CJ188" t="s">
        <v>30</v>
      </c>
      <c r="CK188">
        <v>25000</v>
      </c>
      <c r="CL188" t="s">
        <v>923</v>
      </c>
      <c r="CM188">
        <v>25000</v>
      </c>
      <c r="CN188" t="s">
        <v>783</v>
      </c>
      <c r="CO188" t="s">
        <v>2350</v>
      </c>
      <c r="CP188" t="s">
        <v>2351</v>
      </c>
      <c r="CQ188" t="s">
        <v>2352</v>
      </c>
      <c r="CR188">
        <v>7.95622E-2</v>
      </c>
      <c r="CX188" t="s">
        <v>787</v>
      </c>
      <c r="CY188">
        <v>334.76299999999998</v>
      </c>
      <c r="CZ188" t="s">
        <v>25</v>
      </c>
      <c r="DA188" t="s">
        <v>36</v>
      </c>
      <c r="DB188" t="s">
        <v>27</v>
      </c>
      <c r="DC188">
        <v>0.77108200000000005</v>
      </c>
      <c r="DD188" t="s">
        <v>28</v>
      </c>
      <c r="DE188">
        <v>502414</v>
      </c>
      <c r="DF188" t="s">
        <v>29</v>
      </c>
      <c r="DG188">
        <v>6.9663685328000005E-2</v>
      </c>
      <c r="DH188" t="s">
        <v>30</v>
      </c>
      <c r="DI188">
        <v>35000</v>
      </c>
      <c r="DJ188" t="s">
        <v>923</v>
      </c>
      <c r="DK188">
        <v>35000</v>
      </c>
      <c r="DL188" t="s">
        <v>783</v>
      </c>
      <c r="DM188" t="s">
        <v>2942</v>
      </c>
      <c r="DN188" t="s">
        <v>2943</v>
      </c>
      <c r="DO188" t="s">
        <v>2944</v>
      </c>
      <c r="DP188">
        <v>7.6388999999999999E-2</v>
      </c>
      <c r="DV188" t="s">
        <v>787</v>
      </c>
      <c r="DW188">
        <v>335.78199999999998</v>
      </c>
      <c r="DX188" t="s">
        <v>25</v>
      </c>
      <c r="DY188" t="s">
        <v>36</v>
      </c>
      <c r="DZ188" t="s">
        <v>27</v>
      </c>
      <c r="EA188">
        <v>0.77068899999999996</v>
      </c>
      <c r="EB188" t="s">
        <v>28</v>
      </c>
      <c r="EC188">
        <v>501400</v>
      </c>
      <c r="ED188" t="s">
        <v>29</v>
      </c>
      <c r="EE188">
        <v>8.9748657312000005E-2</v>
      </c>
      <c r="EF188" t="s">
        <v>30</v>
      </c>
      <c r="EG188">
        <v>45000</v>
      </c>
      <c r="EH188" t="s">
        <v>923</v>
      </c>
      <c r="EI188">
        <v>45000</v>
      </c>
      <c r="EJ188" t="s">
        <v>783</v>
      </c>
      <c r="EK188" t="s">
        <v>3531</v>
      </c>
      <c r="EL188" t="s">
        <v>3532</v>
      </c>
      <c r="EM188" t="s">
        <v>3533</v>
      </c>
      <c r="EN188">
        <v>7.43447E-2</v>
      </c>
      <c r="ET188" t="s">
        <v>787</v>
      </c>
      <c r="EU188">
        <v>334.31099999999998</v>
      </c>
      <c r="EV188" t="s">
        <v>25</v>
      </c>
      <c r="EW188" t="s">
        <v>36</v>
      </c>
      <c r="EX188" t="s">
        <v>27</v>
      </c>
      <c r="EY188">
        <v>0.77253499999999997</v>
      </c>
      <c r="EZ188" t="s">
        <v>28</v>
      </c>
      <c r="FA188">
        <v>501202</v>
      </c>
      <c r="FB188" t="s">
        <v>29</v>
      </c>
      <c r="FC188">
        <v>0.10973612943200001</v>
      </c>
      <c r="FD188" t="s">
        <v>30</v>
      </c>
      <c r="FE188">
        <v>55000</v>
      </c>
      <c r="FF188" t="s">
        <v>923</v>
      </c>
      <c r="FG188">
        <v>55000</v>
      </c>
      <c r="FH188" t="s">
        <v>783</v>
      </c>
      <c r="FI188" t="s">
        <v>2845</v>
      </c>
      <c r="FJ188" t="s">
        <v>4113</v>
      </c>
      <c r="FK188" t="s">
        <v>4114</v>
      </c>
      <c r="FL188">
        <v>7.35315E-2</v>
      </c>
      <c r="FR188" t="s">
        <v>787</v>
      </c>
      <c r="FS188">
        <v>349.762</v>
      </c>
      <c r="FT188" t="s">
        <v>25</v>
      </c>
      <c r="FU188" t="s">
        <v>36</v>
      </c>
      <c r="FV188" t="s">
        <v>27</v>
      </c>
      <c r="FW188">
        <v>0.75595199999999996</v>
      </c>
      <c r="FX188" t="s">
        <v>28</v>
      </c>
      <c r="FY188">
        <v>500309</v>
      </c>
      <c r="FZ188" t="s">
        <v>29</v>
      </c>
      <c r="GA188">
        <v>1.9987637119999999E-3</v>
      </c>
      <c r="GB188" t="s">
        <v>30</v>
      </c>
      <c r="GC188">
        <v>1000</v>
      </c>
      <c r="GD188" t="s">
        <v>923</v>
      </c>
      <c r="GE188">
        <v>1000</v>
      </c>
      <c r="GF188" t="s">
        <v>783</v>
      </c>
      <c r="GG188" t="s">
        <v>5092</v>
      </c>
      <c r="GH188" t="s">
        <v>5093</v>
      </c>
      <c r="GI188" t="s">
        <v>5094</v>
      </c>
      <c r="GJ188">
        <v>0.102381</v>
      </c>
      <c r="GP188" t="s">
        <v>787</v>
      </c>
      <c r="GQ188">
        <v>339.5</v>
      </c>
      <c r="GR188" t="s">
        <v>25</v>
      </c>
      <c r="GS188" t="s">
        <v>36</v>
      </c>
      <c r="GT188" t="s">
        <v>27</v>
      </c>
      <c r="GU188">
        <v>0.76822500000000005</v>
      </c>
      <c r="GV188" t="s">
        <v>28</v>
      </c>
      <c r="GW188">
        <v>499095</v>
      </c>
      <c r="GX188" t="s">
        <v>29</v>
      </c>
      <c r="GY188">
        <v>2.0036267552000001E-2</v>
      </c>
      <c r="GZ188" t="s">
        <v>30</v>
      </c>
      <c r="HA188">
        <v>10000</v>
      </c>
      <c r="HB188" t="s">
        <v>923</v>
      </c>
      <c r="HC188">
        <v>10000</v>
      </c>
      <c r="HD188" t="s">
        <v>783</v>
      </c>
      <c r="HE188" t="s">
        <v>5497</v>
      </c>
      <c r="HF188" t="s">
        <v>5498</v>
      </c>
      <c r="HG188" t="s">
        <v>5499</v>
      </c>
      <c r="HH188">
        <v>8.1209500000000004E-2</v>
      </c>
      <c r="HN188" t="s">
        <v>787</v>
      </c>
      <c r="HO188">
        <v>333.392</v>
      </c>
      <c r="HP188" t="s">
        <v>25</v>
      </c>
      <c r="HQ188" t="s">
        <v>36</v>
      </c>
      <c r="HR188" t="s">
        <v>27</v>
      </c>
      <c r="HS188">
        <v>0.77283199999999996</v>
      </c>
      <c r="HT188" t="s">
        <v>28</v>
      </c>
      <c r="HU188">
        <v>502198</v>
      </c>
      <c r="HV188" t="s">
        <v>29</v>
      </c>
      <c r="HW188">
        <v>0.12943110195999999</v>
      </c>
      <c r="HX188" t="s">
        <v>30</v>
      </c>
      <c r="HY188">
        <v>65000</v>
      </c>
      <c r="HZ188" t="s">
        <v>923</v>
      </c>
      <c r="IA188">
        <v>65000</v>
      </c>
      <c r="IB188" t="s">
        <v>783</v>
      </c>
      <c r="IC188" t="s">
        <v>6081</v>
      </c>
      <c r="ID188" t="s">
        <v>6082</v>
      </c>
      <c r="IE188" t="s">
        <v>6083</v>
      </c>
      <c r="IF188">
        <v>7.6462100000000005E-2</v>
      </c>
    </row>
    <row r="189" spans="6:240">
      <c r="F189" t="s">
        <v>777</v>
      </c>
      <c r="G189">
        <v>644.90700000000004</v>
      </c>
      <c r="H189" t="s">
        <v>25</v>
      </c>
      <c r="I189" t="s">
        <v>757</v>
      </c>
      <c r="J189" t="s">
        <v>27</v>
      </c>
      <c r="K189">
        <v>0.78711100000000001</v>
      </c>
      <c r="L189" t="s">
        <v>28</v>
      </c>
      <c r="M189">
        <v>250283</v>
      </c>
      <c r="N189" t="s">
        <v>29</v>
      </c>
      <c r="O189">
        <v>1.1986444395E-2</v>
      </c>
      <c r="P189" t="s">
        <v>30</v>
      </c>
      <c r="Q189">
        <v>3000</v>
      </c>
      <c r="R189" t="s">
        <v>923</v>
      </c>
      <c r="S189">
        <v>3000</v>
      </c>
      <c r="T189" t="s">
        <v>778</v>
      </c>
      <c r="U189" t="s">
        <v>4704</v>
      </c>
      <c r="V189" t="s">
        <v>4705</v>
      </c>
      <c r="W189" t="s">
        <v>4706</v>
      </c>
      <c r="X189">
        <v>8.7506399999999998E-2</v>
      </c>
      <c r="AD189" t="s">
        <v>777</v>
      </c>
      <c r="AE189">
        <v>681.72900000000004</v>
      </c>
      <c r="AF189" t="s">
        <v>25</v>
      </c>
      <c r="AG189" t="s">
        <v>757</v>
      </c>
      <c r="AH189" t="s">
        <v>27</v>
      </c>
      <c r="AI189">
        <v>0.76555899999999999</v>
      </c>
      <c r="AJ189" t="s">
        <v>28</v>
      </c>
      <c r="AK189">
        <v>250283</v>
      </c>
      <c r="AL189" t="s">
        <v>29</v>
      </c>
      <c r="AM189">
        <v>1.9977374324999998E-2</v>
      </c>
      <c r="AN189" t="s">
        <v>30</v>
      </c>
      <c r="AO189">
        <v>5000</v>
      </c>
      <c r="AP189" t="s">
        <v>923</v>
      </c>
      <c r="AQ189">
        <v>5000</v>
      </c>
      <c r="AR189" t="s">
        <v>778</v>
      </c>
      <c r="AS189" t="s">
        <v>1176</v>
      </c>
      <c r="AT189" t="s">
        <v>1177</v>
      </c>
      <c r="AU189" t="s">
        <v>1178</v>
      </c>
      <c r="AV189">
        <v>0.10304199999999999</v>
      </c>
      <c r="BB189" t="s">
        <v>777</v>
      </c>
      <c r="BC189">
        <v>655.55</v>
      </c>
      <c r="BD189" t="s">
        <v>25</v>
      </c>
      <c r="BE189" t="s">
        <v>757</v>
      </c>
      <c r="BF189" t="s">
        <v>27</v>
      </c>
      <c r="BG189">
        <v>0.784493</v>
      </c>
      <c r="BH189" t="s">
        <v>28</v>
      </c>
      <c r="BI189">
        <v>247865</v>
      </c>
      <c r="BJ189" t="s">
        <v>29</v>
      </c>
      <c r="BK189">
        <v>6.0516726165E-2</v>
      </c>
      <c r="BL189" t="s">
        <v>30</v>
      </c>
      <c r="BM189">
        <v>15000</v>
      </c>
      <c r="BN189" t="s">
        <v>923</v>
      </c>
      <c r="BO189">
        <v>15000</v>
      </c>
      <c r="BP189" t="s">
        <v>778</v>
      </c>
      <c r="BQ189" t="s">
        <v>1770</v>
      </c>
      <c r="BR189" t="s">
        <v>1771</v>
      </c>
      <c r="BS189" t="s">
        <v>1772</v>
      </c>
      <c r="BT189">
        <v>8.5877099999999998E-2</v>
      </c>
      <c r="BZ189" t="s">
        <v>777</v>
      </c>
      <c r="CA189">
        <v>649.92499999999995</v>
      </c>
      <c r="CB189" t="s">
        <v>25</v>
      </c>
      <c r="CC189" t="s">
        <v>757</v>
      </c>
      <c r="CD189" t="s">
        <v>27</v>
      </c>
      <c r="CE189">
        <v>0.78483000000000003</v>
      </c>
      <c r="CF189" t="s">
        <v>28</v>
      </c>
      <c r="CG189">
        <v>249796</v>
      </c>
      <c r="CH189" t="s">
        <v>29</v>
      </c>
      <c r="CI189">
        <v>0.10008157435499999</v>
      </c>
      <c r="CJ189" t="s">
        <v>30</v>
      </c>
      <c r="CK189">
        <v>25000</v>
      </c>
      <c r="CL189" t="s">
        <v>923</v>
      </c>
      <c r="CM189">
        <v>25000</v>
      </c>
      <c r="CN189" t="s">
        <v>778</v>
      </c>
      <c r="CO189" t="s">
        <v>2353</v>
      </c>
      <c r="CP189" t="s">
        <v>2354</v>
      </c>
      <c r="CQ189" t="s">
        <v>2355</v>
      </c>
      <c r="CR189">
        <v>6.6780900000000004E-2</v>
      </c>
      <c r="CX189" t="s">
        <v>777</v>
      </c>
      <c r="CY189">
        <v>651.98400000000004</v>
      </c>
      <c r="CZ189" t="s">
        <v>25</v>
      </c>
      <c r="DA189" t="s">
        <v>757</v>
      </c>
      <c r="DB189" t="s">
        <v>27</v>
      </c>
      <c r="DC189">
        <v>0.78282600000000002</v>
      </c>
      <c r="DD189" t="s">
        <v>28</v>
      </c>
      <c r="DE189">
        <v>250284</v>
      </c>
      <c r="DF189" t="s">
        <v>29</v>
      </c>
      <c r="DG189">
        <v>0.13984132327500001</v>
      </c>
      <c r="DH189" t="s">
        <v>30</v>
      </c>
      <c r="DI189">
        <v>35000</v>
      </c>
      <c r="DJ189" t="s">
        <v>923</v>
      </c>
      <c r="DK189">
        <v>35000</v>
      </c>
      <c r="DL189" t="s">
        <v>778</v>
      </c>
      <c r="DM189" t="s">
        <v>2945</v>
      </c>
      <c r="DN189" t="s">
        <v>2946</v>
      </c>
      <c r="DO189" t="s">
        <v>2947</v>
      </c>
      <c r="DP189">
        <v>7.5283600000000006E-2</v>
      </c>
      <c r="DV189" t="s">
        <v>777</v>
      </c>
      <c r="DW189">
        <v>653.803</v>
      </c>
      <c r="DX189" t="s">
        <v>25</v>
      </c>
      <c r="DY189" t="s">
        <v>757</v>
      </c>
      <c r="DZ189" t="s">
        <v>27</v>
      </c>
      <c r="EA189">
        <v>0.78131300000000004</v>
      </c>
      <c r="EB189" t="s">
        <v>28</v>
      </c>
      <c r="EC189">
        <v>250555</v>
      </c>
      <c r="ED189" t="s">
        <v>29</v>
      </c>
      <c r="EE189">
        <v>0.17960107219499999</v>
      </c>
      <c r="EF189" t="s">
        <v>30</v>
      </c>
      <c r="EG189">
        <v>45000</v>
      </c>
      <c r="EH189" t="s">
        <v>923</v>
      </c>
      <c r="EI189">
        <v>45000</v>
      </c>
      <c r="EJ189" t="s">
        <v>778</v>
      </c>
      <c r="EK189" t="s">
        <v>3534</v>
      </c>
      <c r="EL189" t="s">
        <v>3535</v>
      </c>
      <c r="EM189" t="s">
        <v>3536</v>
      </c>
      <c r="EN189">
        <v>7.48693E-2</v>
      </c>
      <c r="ET189" t="s">
        <v>777</v>
      </c>
      <c r="EU189">
        <v>647.625</v>
      </c>
      <c r="EV189" t="s">
        <v>25</v>
      </c>
      <c r="EW189" t="s">
        <v>757</v>
      </c>
      <c r="EX189" t="s">
        <v>27</v>
      </c>
      <c r="EY189">
        <v>0.785107</v>
      </c>
      <c r="EZ189" t="s">
        <v>28</v>
      </c>
      <c r="FA189">
        <v>250506</v>
      </c>
      <c r="FB189" t="s">
        <v>29</v>
      </c>
      <c r="FC189">
        <v>0.219555721845</v>
      </c>
      <c r="FD189" t="s">
        <v>30</v>
      </c>
      <c r="FE189">
        <v>55000</v>
      </c>
      <c r="FF189" t="s">
        <v>923</v>
      </c>
      <c r="FG189">
        <v>55000</v>
      </c>
      <c r="FH189" t="s">
        <v>778</v>
      </c>
      <c r="FI189" t="s">
        <v>4115</v>
      </c>
      <c r="FJ189" t="s">
        <v>4116</v>
      </c>
      <c r="FK189" t="s">
        <v>4117</v>
      </c>
      <c r="FL189">
        <v>7.2777900000000006E-2</v>
      </c>
      <c r="FR189" t="s">
        <v>777</v>
      </c>
      <c r="FS189">
        <v>668.375</v>
      </c>
      <c r="FT189" t="s">
        <v>25</v>
      </c>
      <c r="FU189" t="s">
        <v>757</v>
      </c>
      <c r="FV189" t="s">
        <v>27</v>
      </c>
      <c r="FW189">
        <v>0.773173</v>
      </c>
      <c r="FX189" t="s">
        <v>28</v>
      </c>
      <c r="FY189">
        <v>250281</v>
      </c>
      <c r="FZ189" t="s">
        <v>29</v>
      </c>
      <c r="GA189">
        <v>3.9955144649999998E-3</v>
      </c>
      <c r="GB189" t="s">
        <v>30</v>
      </c>
      <c r="GC189">
        <v>1000</v>
      </c>
      <c r="GD189" t="s">
        <v>923</v>
      </c>
      <c r="GE189">
        <v>1000</v>
      </c>
      <c r="GF189" t="s">
        <v>778</v>
      </c>
      <c r="GG189" t="s">
        <v>5095</v>
      </c>
      <c r="GH189" t="s">
        <v>5096</v>
      </c>
      <c r="GI189" t="s">
        <v>5097</v>
      </c>
      <c r="GJ189">
        <v>6.8494200000000005E-2</v>
      </c>
      <c r="GP189" t="s">
        <v>777</v>
      </c>
      <c r="GQ189">
        <v>649.10699999999997</v>
      </c>
      <c r="GR189" t="s">
        <v>25</v>
      </c>
      <c r="GS189" t="s">
        <v>757</v>
      </c>
      <c r="GT189" t="s">
        <v>27</v>
      </c>
      <c r="GU189">
        <v>0.78742400000000001</v>
      </c>
      <c r="GV189" t="s">
        <v>28</v>
      </c>
      <c r="GW189">
        <v>248465</v>
      </c>
      <c r="GX189" t="s">
        <v>29</v>
      </c>
      <c r="GY189">
        <v>4.0247050244999999E-2</v>
      </c>
      <c r="GZ189" t="s">
        <v>30</v>
      </c>
      <c r="HA189">
        <v>10000</v>
      </c>
      <c r="HB189" t="s">
        <v>923</v>
      </c>
      <c r="HC189">
        <v>10000</v>
      </c>
      <c r="HD189" t="s">
        <v>778</v>
      </c>
      <c r="HE189" t="s">
        <v>5500</v>
      </c>
      <c r="HF189" t="s">
        <v>5501</v>
      </c>
      <c r="HG189" t="s">
        <v>5502</v>
      </c>
      <c r="HH189">
        <v>8.0396899999999993E-2</v>
      </c>
      <c r="HN189" t="s">
        <v>777</v>
      </c>
      <c r="HO189">
        <v>654.84799999999996</v>
      </c>
      <c r="HP189" t="s">
        <v>25</v>
      </c>
      <c r="HQ189" t="s">
        <v>757</v>
      </c>
      <c r="HR189" t="s">
        <v>27</v>
      </c>
      <c r="HS189">
        <v>0.77935200000000004</v>
      </c>
      <c r="HT189" t="s">
        <v>28</v>
      </c>
      <c r="HU189">
        <v>251416</v>
      </c>
      <c r="HV189" t="s">
        <v>29</v>
      </c>
      <c r="HW189">
        <v>0.25853586784499999</v>
      </c>
      <c r="HX189" t="s">
        <v>30</v>
      </c>
      <c r="HY189">
        <v>65000</v>
      </c>
      <c r="HZ189" t="s">
        <v>923</v>
      </c>
      <c r="IA189">
        <v>65000</v>
      </c>
      <c r="IB189" t="s">
        <v>778</v>
      </c>
      <c r="IC189" t="s">
        <v>1815</v>
      </c>
      <c r="ID189" t="s">
        <v>6084</v>
      </c>
      <c r="IE189" t="s">
        <v>6085</v>
      </c>
      <c r="IF189">
        <v>7.5027999999999997E-2</v>
      </c>
    </row>
    <row r="190" spans="6:240">
      <c r="F190" t="s">
        <v>782</v>
      </c>
      <c r="G190">
        <v>329.62299999999999</v>
      </c>
      <c r="H190" t="s">
        <v>25</v>
      </c>
      <c r="I190" t="s">
        <v>36</v>
      </c>
      <c r="J190" t="s">
        <v>27</v>
      </c>
      <c r="K190">
        <v>0.78500700000000001</v>
      </c>
      <c r="L190" t="s">
        <v>28</v>
      </c>
      <c r="M190">
        <v>492306</v>
      </c>
      <c r="N190" t="s">
        <v>29</v>
      </c>
      <c r="O190">
        <v>6.0937650000000001E-3</v>
      </c>
      <c r="P190" t="s">
        <v>30</v>
      </c>
      <c r="Q190">
        <v>3000</v>
      </c>
      <c r="R190" t="s">
        <v>923</v>
      </c>
      <c r="S190">
        <v>3000</v>
      </c>
      <c r="T190" t="s">
        <v>783</v>
      </c>
      <c r="U190" t="s">
        <v>4707</v>
      </c>
      <c r="V190" t="s">
        <v>4708</v>
      </c>
      <c r="W190" t="s">
        <v>4709</v>
      </c>
      <c r="X190">
        <v>0.112583</v>
      </c>
      <c r="AD190" t="s">
        <v>782</v>
      </c>
      <c r="AE190">
        <v>325.37099999999998</v>
      </c>
      <c r="AF190" t="s">
        <v>25</v>
      </c>
      <c r="AG190" t="s">
        <v>36</v>
      </c>
      <c r="AH190" t="s">
        <v>27</v>
      </c>
      <c r="AI190">
        <v>0.79138200000000003</v>
      </c>
      <c r="AJ190" t="s">
        <v>28</v>
      </c>
      <c r="AK190">
        <v>490737</v>
      </c>
      <c r="AL190" t="s">
        <v>29</v>
      </c>
      <c r="AM190">
        <v>1.0188759287999999E-2</v>
      </c>
      <c r="AN190" t="s">
        <v>30</v>
      </c>
      <c r="AO190">
        <v>5000</v>
      </c>
      <c r="AP190" t="s">
        <v>923</v>
      </c>
      <c r="AQ190">
        <v>5000</v>
      </c>
      <c r="AR190" t="s">
        <v>783</v>
      </c>
      <c r="AS190" t="s">
        <v>1179</v>
      </c>
      <c r="AT190" t="s">
        <v>1180</v>
      </c>
      <c r="AU190" t="s">
        <v>1181</v>
      </c>
      <c r="AV190">
        <v>0.10373499999999999</v>
      </c>
      <c r="BB190" t="s">
        <v>782</v>
      </c>
      <c r="BC190">
        <v>353.274</v>
      </c>
      <c r="BD190" t="s">
        <v>25</v>
      </c>
      <c r="BE190" t="s">
        <v>36</v>
      </c>
      <c r="BF190" t="s">
        <v>27</v>
      </c>
      <c r="BG190">
        <v>0.75218300000000005</v>
      </c>
      <c r="BH190" t="s">
        <v>28</v>
      </c>
      <c r="BI190">
        <v>500313</v>
      </c>
      <c r="BJ190" t="s">
        <v>29</v>
      </c>
      <c r="BK190">
        <v>2.998123468E-2</v>
      </c>
      <c r="BL190" t="s">
        <v>30</v>
      </c>
      <c r="BM190">
        <v>15000</v>
      </c>
      <c r="BN190" t="s">
        <v>923</v>
      </c>
      <c r="BO190">
        <v>15000</v>
      </c>
      <c r="BP190" t="s">
        <v>783</v>
      </c>
      <c r="BQ190" t="s">
        <v>1773</v>
      </c>
      <c r="BR190" t="s">
        <v>1774</v>
      </c>
      <c r="BS190" t="s">
        <v>1775</v>
      </c>
      <c r="BT190">
        <v>9.5682400000000001E-2</v>
      </c>
      <c r="BZ190" t="s">
        <v>782</v>
      </c>
      <c r="CA190">
        <v>329.42500000000001</v>
      </c>
      <c r="CB190" t="s">
        <v>25</v>
      </c>
      <c r="CC190" t="s">
        <v>36</v>
      </c>
      <c r="CD190" t="s">
        <v>27</v>
      </c>
      <c r="CE190">
        <v>0.78045200000000003</v>
      </c>
      <c r="CF190" t="s">
        <v>28</v>
      </c>
      <c r="CG190">
        <v>498368</v>
      </c>
      <c r="CH190" t="s">
        <v>29</v>
      </c>
      <c r="CI190">
        <v>5.0163703528000002E-2</v>
      </c>
      <c r="CJ190" t="s">
        <v>30</v>
      </c>
      <c r="CK190">
        <v>25000</v>
      </c>
      <c r="CL190" t="s">
        <v>923</v>
      </c>
      <c r="CM190">
        <v>25000</v>
      </c>
      <c r="CN190" t="s">
        <v>783</v>
      </c>
      <c r="CO190" t="s">
        <v>2356</v>
      </c>
      <c r="CP190" t="s">
        <v>2357</v>
      </c>
      <c r="CQ190" t="s">
        <v>2358</v>
      </c>
      <c r="CR190">
        <v>7.9685000000000006E-2</v>
      </c>
      <c r="CX190" t="s">
        <v>782</v>
      </c>
      <c r="CY190">
        <v>331.80200000000002</v>
      </c>
      <c r="CZ190" t="s">
        <v>25</v>
      </c>
      <c r="DA190" t="s">
        <v>36</v>
      </c>
      <c r="DB190" t="s">
        <v>27</v>
      </c>
      <c r="DC190">
        <v>0.77883800000000003</v>
      </c>
      <c r="DD190" t="s">
        <v>28</v>
      </c>
      <c r="DE190">
        <v>496851</v>
      </c>
      <c r="DF190" t="s">
        <v>29</v>
      </c>
      <c r="DG190">
        <v>7.0443675240000003E-2</v>
      </c>
      <c r="DH190" t="s">
        <v>30</v>
      </c>
      <c r="DI190">
        <v>35000</v>
      </c>
      <c r="DJ190" t="s">
        <v>923</v>
      </c>
      <c r="DK190">
        <v>35000</v>
      </c>
      <c r="DL190" t="s">
        <v>783</v>
      </c>
      <c r="DM190" t="s">
        <v>2948</v>
      </c>
      <c r="DN190" t="s">
        <v>2949</v>
      </c>
      <c r="DO190" t="s">
        <v>2950</v>
      </c>
      <c r="DP190">
        <v>7.4436799999999997E-2</v>
      </c>
      <c r="DV190" t="s">
        <v>782</v>
      </c>
      <c r="DW190">
        <v>332.399</v>
      </c>
      <c r="DX190" t="s">
        <v>25</v>
      </c>
      <c r="DY190" t="s">
        <v>36</v>
      </c>
      <c r="DZ190" t="s">
        <v>27</v>
      </c>
      <c r="EA190">
        <v>0.77754000000000001</v>
      </c>
      <c r="EB190" t="s">
        <v>28</v>
      </c>
      <c r="EC190">
        <v>497616</v>
      </c>
      <c r="ED190" t="s">
        <v>29</v>
      </c>
      <c r="EE190">
        <v>9.0431147360000005E-2</v>
      </c>
      <c r="EF190" t="s">
        <v>30</v>
      </c>
      <c r="EG190">
        <v>45000</v>
      </c>
      <c r="EH190" t="s">
        <v>923</v>
      </c>
      <c r="EI190">
        <v>45000</v>
      </c>
      <c r="EJ190" t="s">
        <v>783</v>
      </c>
      <c r="EK190" t="s">
        <v>3537</v>
      </c>
      <c r="EL190" t="s">
        <v>3538</v>
      </c>
      <c r="EM190" t="s">
        <v>3539</v>
      </c>
      <c r="EN190">
        <v>7.7130000000000004E-2</v>
      </c>
      <c r="ET190" t="s">
        <v>782</v>
      </c>
      <c r="EU190">
        <v>330.50299999999999</v>
      </c>
      <c r="EV190" t="s">
        <v>25</v>
      </c>
      <c r="EW190" t="s">
        <v>36</v>
      </c>
      <c r="EX190" t="s">
        <v>27</v>
      </c>
      <c r="EY190">
        <v>0.77903999999999995</v>
      </c>
      <c r="EZ190" t="s">
        <v>28</v>
      </c>
      <c r="FA190">
        <v>498545</v>
      </c>
      <c r="FB190" t="s">
        <v>29</v>
      </c>
      <c r="FC190">
        <v>0.110321119616</v>
      </c>
      <c r="FD190" t="s">
        <v>30</v>
      </c>
      <c r="FE190">
        <v>55000</v>
      </c>
      <c r="FF190" t="s">
        <v>923</v>
      </c>
      <c r="FG190">
        <v>55000</v>
      </c>
      <c r="FH190" t="s">
        <v>783</v>
      </c>
      <c r="FI190" t="s">
        <v>4118</v>
      </c>
      <c r="FJ190" t="s">
        <v>4119</v>
      </c>
      <c r="FK190" t="s">
        <v>4120</v>
      </c>
      <c r="FL190">
        <v>7.3958599999999999E-2</v>
      </c>
      <c r="FR190" t="s">
        <v>782</v>
      </c>
      <c r="FS190">
        <v>327.738</v>
      </c>
      <c r="FT190" t="s">
        <v>25</v>
      </c>
      <c r="FU190" t="s">
        <v>36</v>
      </c>
      <c r="FV190" t="s">
        <v>27</v>
      </c>
      <c r="FW190">
        <v>0.78094300000000005</v>
      </c>
      <c r="FX190" t="s">
        <v>28</v>
      </c>
      <c r="FY190">
        <v>500305</v>
      </c>
      <c r="FZ190" t="s">
        <v>29</v>
      </c>
      <c r="GA190">
        <v>1.9987807120000001E-3</v>
      </c>
      <c r="GB190" t="s">
        <v>30</v>
      </c>
      <c r="GC190">
        <v>1000</v>
      </c>
      <c r="GD190" t="s">
        <v>923</v>
      </c>
      <c r="GE190">
        <v>1000</v>
      </c>
      <c r="GF190" t="s">
        <v>783</v>
      </c>
      <c r="GG190" t="s">
        <v>5098</v>
      </c>
      <c r="GH190" t="s">
        <v>5099</v>
      </c>
      <c r="GI190" t="s">
        <v>5100</v>
      </c>
      <c r="GJ190">
        <v>0.112862</v>
      </c>
      <c r="GP190" t="s">
        <v>782</v>
      </c>
      <c r="GQ190">
        <v>353.142</v>
      </c>
      <c r="GR190" t="s">
        <v>25</v>
      </c>
      <c r="GS190" t="s">
        <v>36</v>
      </c>
      <c r="GT190" t="s">
        <v>27</v>
      </c>
      <c r="GU190">
        <v>0.75140499999999999</v>
      </c>
      <c r="GV190" t="s">
        <v>28</v>
      </c>
      <c r="GW190">
        <v>501536</v>
      </c>
      <c r="GX190" t="s">
        <v>29</v>
      </c>
      <c r="GY190">
        <v>1.9938748688E-2</v>
      </c>
      <c r="GZ190" t="s">
        <v>30</v>
      </c>
      <c r="HA190">
        <v>10000</v>
      </c>
      <c r="HB190" t="s">
        <v>923</v>
      </c>
      <c r="HC190">
        <v>10000</v>
      </c>
      <c r="HD190" t="s">
        <v>783</v>
      </c>
      <c r="HE190" t="s">
        <v>5503</v>
      </c>
      <c r="HF190" t="s">
        <v>5504</v>
      </c>
      <c r="HG190" t="s">
        <v>5505</v>
      </c>
      <c r="HH190">
        <v>0.103157</v>
      </c>
      <c r="HN190" t="s">
        <v>782</v>
      </c>
      <c r="HO190">
        <v>330.53100000000001</v>
      </c>
      <c r="HP190" t="s">
        <v>25</v>
      </c>
      <c r="HQ190" t="s">
        <v>36</v>
      </c>
      <c r="HR190" t="s">
        <v>27</v>
      </c>
      <c r="HS190">
        <v>0.77850399999999997</v>
      </c>
      <c r="HT190" t="s">
        <v>28</v>
      </c>
      <c r="HU190">
        <v>499189</v>
      </c>
      <c r="HV190" t="s">
        <v>29</v>
      </c>
      <c r="HW190">
        <v>0.130211091872</v>
      </c>
      <c r="HX190" t="s">
        <v>30</v>
      </c>
      <c r="HY190">
        <v>65000</v>
      </c>
      <c r="HZ190" t="s">
        <v>923</v>
      </c>
      <c r="IA190">
        <v>65000</v>
      </c>
      <c r="IB190" t="s">
        <v>783</v>
      </c>
      <c r="IC190" t="s">
        <v>6086</v>
      </c>
      <c r="ID190" t="s">
        <v>6087</v>
      </c>
      <c r="IE190" t="s">
        <v>6088</v>
      </c>
      <c r="IF190">
        <v>7.3476600000000003E-2</v>
      </c>
    </row>
    <row r="191" spans="6:240">
      <c r="F191" t="s">
        <v>787</v>
      </c>
      <c r="G191">
        <v>644.90700000000004</v>
      </c>
      <c r="H191" t="s">
        <v>25</v>
      </c>
      <c r="I191" t="s">
        <v>757</v>
      </c>
      <c r="J191" t="s">
        <v>27</v>
      </c>
      <c r="K191">
        <v>0.78711100000000001</v>
      </c>
      <c r="L191" t="s">
        <v>28</v>
      </c>
      <c r="M191">
        <v>250283</v>
      </c>
      <c r="N191" t="s">
        <v>29</v>
      </c>
      <c r="O191">
        <v>1.1986444395E-2</v>
      </c>
      <c r="P191" t="s">
        <v>30</v>
      </c>
      <c r="Q191">
        <v>3000</v>
      </c>
      <c r="R191" t="s">
        <v>923</v>
      </c>
      <c r="S191">
        <v>3000</v>
      </c>
      <c r="T191" t="s">
        <v>788</v>
      </c>
      <c r="U191" t="s">
        <v>4704</v>
      </c>
      <c r="V191" t="s">
        <v>4705</v>
      </c>
      <c r="W191" t="s">
        <v>4706</v>
      </c>
      <c r="X191">
        <v>8.7506399999999998E-2</v>
      </c>
      <c r="AD191" t="s">
        <v>787</v>
      </c>
      <c r="AE191">
        <v>681.72900000000004</v>
      </c>
      <c r="AF191" t="s">
        <v>25</v>
      </c>
      <c r="AG191" t="s">
        <v>757</v>
      </c>
      <c r="AH191" t="s">
        <v>27</v>
      </c>
      <c r="AI191">
        <v>0.76555899999999999</v>
      </c>
      <c r="AJ191" t="s">
        <v>28</v>
      </c>
      <c r="AK191">
        <v>250283</v>
      </c>
      <c r="AL191" t="s">
        <v>29</v>
      </c>
      <c r="AM191">
        <v>1.9977374324999998E-2</v>
      </c>
      <c r="AN191" t="s">
        <v>30</v>
      </c>
      <c r="AO191">
        <v>5000</v>
      </c>
      <c r="AP191" t="s">
        <v>923</v>
      </c>
      <c r="AQ191">
        <v>5000</v>
      </c>
      <c r="AR191" t="s">
        <v>788</v>
      </c>
      <c r="AS191" t="s">
        <v>1176</v>
      </c>
      <c r="AT191" t="s">
        <v>1177</v>
      </c>
      <c r="AU191" t="s">
        <v>1178</v>
      </c>
      <c r="AV191">
        <v>0.10304199999999999</v>
      </c>
      <c r="BB191" t="s">
        <v>787</v>
      </c>
      <c r="BC191">
        <v>655.55</v>
      </c>
      <c r="BD191" t="s">
        <v>25</v>
      </c>
      <c r="BE191" t="s">
        <v>757</v>
      </c>
      <c r="BF191" t="s">
        <v>27</v>
      </c>
      <c r="BG191">
        <v>0.784493</v>
      </c>
      <c r="BH191" t="s">
        <v>28</v>
      </c>
      <c r="BI191">
        <v>247865</v>
      </c>
      <c r="BJ191" t="s">
        <v>29</v>
      </c>
      <c r="BK191">
        <v>6.0516726165E-2</v>
      </c>
      <c r="BL191" t="s">
        <v>30</v>
      </c>
      <c r="BM191">
        <v>15000</v>
      </c>
      <c r="BN191" t="s">
        <v>923</v>
      </c>
      <c r="BO191">
        <v>15000</v>
      </c>
      <c r="BP191" t="s">
        <v>788</v>
      </c>
      <c r="BQ191" t="s">
        <v>1770</v>
      </c>
      <c r="BR191" t="s">
        <v>1771</v>
      </c>
      <c r="BS191" t="s">
        <v>1772</v>
      </c>
      <c r="BT191">
        <v>8.5877099999999998E-2</v>
      </c>
      <c r="BZ191" t="s">
        <v>787</v>
      </c>
      <c r="CA191">
        <v>649.92499999999995</v>
      </c>
      <c r="CB191" t="s">
        <v>25</v>
      </c>
      <c r="CC191" t="s">
        <v>757</v>
      </c>
      <c r="CD191" t="s">
        <v>27</v>
      </c>
      <c r="CE191">
        <v>0.78483000000000003</v>
      </c>
      <c r="CF191" t="s">
        <v>28</v>
      </c>
      <c r="CG191">
        <v>249796</v>
      </c>
      <c r="CH191" t="s">
        <v>29</v>
      </c>
      <c r="CI191">
        <v>0.10008157435499999</v>
      </c>
      <c r="CJ191" t="s">
        <v>30</v>
      </c>
      <c r="CK191">
        <v>25000</v>
      </c>
      <c r="CL191" t="s">
        <v>923</v>
      </c>
      <c r="CM191">
        <v>25000</v>
      </c>
      <c r="CN191" t="s">
        <v>788</v>
      </c>
      <c r="CO191" t="s">
        <v>2353</v>
      </c>
      <c r="CP191" t="s">
        <v>2354</v>
      </c>
      <c r="CQ191" t="s">
        <v>2355</v>
      </c>
      <c r="CR191">
        <v>6.6780900000000004E-2</v>
      </c>
      <c r="CX191" t="s">
        <v>787</v>
      </c>
      <c r="CY191">
        <v>651.98400000000004</v>
      </c>
      <c r="CZ191" t="s">
        <v>25</v>
      </c>
      <c r="DA191" t="s">
        <v>757</v>
      </c>
      <c r="DB191" t="s">
        <v>27</v>
      </c>
      <c r="DC191">
        <v>0.78282600000000002</v>
      </c>
      <c r="DD191" t="s">
        <v>28</v>
      </c>
      <c r="DE191">
        <v>250284</v>
      </c>
      <c r="DF191" t="s">
        <v>29</v>
      </c>
      <c r="DG191">
        <v>0.13984132327500001</v>
      </c>
      <c r="DH191" t="s">
        <v>30</v>
      </c>
      <c r="DI191">
        <v>35000</v>
      </c>
      <c r="DJ191" t="s">
        <v>923</v>
      </c>
      <c r="DK191">
        <v>35000</v>
      </c>
      <c r="DL191" t="s">
        <v>788</v>
      </c>
      <c r="DM191" t="s">
        <v>2945</v>
      </c>
      <c r="DN191" t="s">
        <v>2946</v>
      </c>
      <c r="DO191" t="s">
        <v>2947</v>
      </c>
      <c r="DP191">
        <v>7.5283600000000006E-2</v>
      </c>
      <c r="DV191" t="s">
        <v>787</v>
      </c>
      <c r="DW191">
        <v>653.803</v>
      </c>
      <c r="DX191" t="s">
        <v>25</v>
      </c>
      <c r="DY191" t="s">
        <v>757</v>
      </c>
      <c r="DZ191" t="s">
        <v>27</v>
      </c>
      <c r="EA191">
        <v>0.78131300000000004</v>
      </c>
      <c r="EB191" t="s">
        <v>28</v>
      </c>
      <c r="EC191">
        <v>250555</v>
      </c>
      <c r="ED191" t="s">
        <v>29</v>
      </c>
      <c r="EE191">
        <v>0.17960107219499999</v>
      </c>
      <c r="EF191" t="s">
        <v>30</v>
      </c>
      <c r="EG191">
        <v>45000</v>
      </c>
      <c r="EH191" t="s">
        <v>923</v>
      </c>
      <c r="EI191">
        <v>45000</v>
      </c>
      <c r="EJ191" t="s">
        <v>788</v>
      </c>
      <c r="EK191" t="s">
        <v>3534</v>
      </c>
      <c r="EL191" t="s">
        <v>3535</v>
      </c>
      <c r="EM191" t="s">
        <v>3536</v>
      </c>
      <c r="EN191">
        <v>7.48693E-2</v>
      </c>
      <c r="ET191" t="s">
        <v>787</v>
      </c>
      <c r="EU191">
        <v>647.625</v>
      </c>
      <c r="EV191" t="s">
        <v>25</v>
      </c>
      <c r="EW191" t="s">
        <v>757</v>
      </c>
      <c r="EX191" t="s">
        <v>27</v>
      </c>
      <c r="EY191">
        <v>0.785107</v>
      </c>
      <c r="EZ191" t="s">
        <v>28</v>
      </c>
      <c r="FA191">
        <v>250506</v>
      </c>
      <c r="FB191" t="s">
        <v>29</v>
      </c>
      <c r="FC191">
        <v>0.219555721845</v>
      </c>
      <c r="FD191" t="s">
        <v>30</v>
      </c>
      <c r="FE191">
        <v>55000</v>
      </c>
      <c r="FF191" t="s">
        <v>923</v>
      </c>
      <c r="FG191">
        <v>55000</v>
      </c>
      <c r="FH191" t="s">
        <v>788</v>
      </c>
      <c r="FI191" t="s">
        <v>4115</v>
      </c>
      <c r="FJ191" t="s">
        <v>4116</v>
      </c>
      <c r="FK191" t="s">
        <v>4117</v>
      </c>
      <c r="FL191">
        <v>7.2777900000000006E-2</v>
      </c>
      <c r="FR191" t="s">
        <v>787</v>
      </c>
      <c r="FS191">
        <v>668.375</v>
      </c>
      <c r="FT191" t="s">
        <v>25</v>
      </c>
      <c r="FU191" t="s">
        <v>757</v>
      </c>
      <c r="FV191" t="s">
        <v>27</v>
      </c>
      <c r="FW191">
        <v>0.773173</v>
      </c>
      <c r="FX191" t="s">
        <v>28</v>
      </c>
      <c r="FY191">
        <v>250281</v>
      </c>
      <c r="FZ191" t="s">
        <v>29</v>
      </c>
      <c r="GA191">
        <v>3.9955144649999998E-3</v>
      </c>
      <c r="GB191" t="s">
        <v>30</v>
      </c>
      <c r="GC191">
        <v>1000</v>
      </c>
      <c r="GD191" t="s">
        <v>923</v>
      </c>
      <c r="GE191">
        <v>1000</v>
      </c>
      <c r="GF191" t="s">
        <v>788</v>
      </c>
      <c r="GG191" t="s">
        <v>5095</v>
      </c>
      <c r="GH191" t="s">
        <v>5096</v>
      </c>
      <c r="GI191" t="s">
        <v>5097</v>
      </c>
      <c r="GJ191">
        <v>6.8494200000000005E-2</v>
      </c>
      <c r="GP191" t="s">
        <v>787</v>
      </c>
      <c r="GQ191">
        <v>649.10699999999997</v>
      </c>
      <c r="GR191" t="s">
        <v>25</v>
      </c>
      <c r="GS191" t="s">
        <v>757</v>
      </c>
      <c r="GT191" t="s">
        <v>27</v>
      </c>
      <c r="GU191">
        <v>0.78742400000000001</v>
      </c>
      <c r="GV191" t="s">
        <v>28</v>
      </c>
      <c r="GW191">
        <v>248465</v>
      </c>
      <c r="GX191" t="s">
        <v>29</v>
      </c>
      <c r="GY191">
        <v>4.0247050244999999E-2</v>
      </c>
      <c r="GZ191" t="s">
        <v>30</v>
      </c>
      <c r="HA191">
        <v>10000</v>
      </c>
      <c r="HB191" t="s">
        <v>923</v>
      </c>
      <c r="HC191">
        <v>10000</v>
      </c>
      <c r="HD191" t="s">
        <v>788</v>
      </c>
      <c r="HE191" t="s">
        <v>5500</v>
      </c>
      <c r="HF191" t="s">
        <v>5501</v>
      </c>
      <c r="HG191" t="s">
        <v>5502</v>
      </c>
      <c r="HH191">
        <v>8.0396899999999993E-2</v>
      </c>
      <c r="HN191" t="s">
        <v>787</v>
      </c>
      <c r="HO191">
        <v>654.84799999999996</v>
      </c>
      <c r="HP191" t="s">
        <v>25</v>
      </c>
      <c r="HQ191" t="s">
        <v>757</v>
      </c>
      <c r="HR191" t="s">
        <v>27</v>
      </c>
      <c r="HS191">
        <v>0.77935200000000004</v>
      </c>
      <c r="HT191" t="s">
        <v>28</v>
      </c>
      <c r="HU191">
        <v>251416</v>
      </c>
      <c r="HV191" t="s">
        <v>29</v>
      </c>
      <c r="HW191">
        <v>0.25853586784499999</v>
      </c>
      <c r="HX191" t="s">
        <v>30</v>
      </c>
      <c r="HY191">
        <v>65000</v>
      </c>
      <c r="HZ191" t="s">
        <v>923</v>
      </c>
      <c r="IA191">
        <v>65000</v>
      </c>
      <c r="IB191" t="s">
        <v>788</v>
      </c>
      <c r="IC191" t="s">
        <v>1815</v>
      </c>
      <c r="ID191" t="s">
        <v>6084</v>
      </c>
      <c r="IE191" t="s">
        <v>6085</v>
      </c>
      <c r="IF191">
        <v>7.5027999999999997E-2</v>
      </c>
    </row>
    <row r="192" spans="6:240">
      <c r="F192" t="s">
        <v>787</v>
      </c>
      <c r="G192">
        <v>329.62299999999999</v>
      </c>
      <c r="H192" t="s">
        <v>25</v>
      </c>
      <c r="I192" t="s">
        <v>36</v>
      </c>
      <c r="J192" t="s">
        <v>27</v>
      </c>
      <c r="K192">
        <v>0.78500700000000001</v>
      </c>
      <c r="L192" t="s">
        <v>28</v>
      </c>
      <c r="M192">
        <v>492306</v>
      </c>
      <c r="N192" t="s">
        <v>29</v>
      </c>
      <c r="O192">
        <v>6.0937650000000001E-3</v>
      </c>
      <c r="P192" t="s">
        <v>30</v>
      </c>
      <c r="Q192">
        <v>3000</v>
      </c>
      <c r="R192" t="s">
        <v>923</v>
      </c>
      <c r="S192">
        <v>3000</v>
      </c>
      <c r="T192" t="s">
        <v>783</v>
      </c>
      <c r="U192" t="s">
        <v>4707</v>
      </c>
      <c r="V192" t="s">
        <v>4708</v>
      </c>
      <c r="W192" t="s">
        <v>4709</v>
      </c>
      <c r="X192">
        <v>0.112583</v>
      </c>
      <c r="AD192" t="s">
        <v>787</v>
      </c>
      <c r="AE192">
        <v>325.37099999999998</v>
      </c>
      <c r="AF192" t="s">
        <v>25</v>
      </c>
      <c r="AG192" t="s">
        <v>36</v>
      </c>
      <c r="AH192" t="s">
        <v>27</v>
      </c>
      <c r="AI192">
        <v>0.79138200000000003</v>
      </c>
      <c r="AJ192" t="s">
        <v>28</v>
      </c>
      <c r="AK192">
        <v>490737</v>
      </c>
      <c r="AL192" t="s">
        <v>29</v>
      </c>
      <c r="AM192">
        <v>1.0188759287999999E-2</v>
      </c>
      <c r="AN192" t="s">
        <v>30</v>
      </c>
      <c r="AO192">
        <v>5000</v>
      </c>
      <c r="AP192" t="s">
        <v>923</v>
      </c>
      <c r="AQ192">
        <v>5000</v>
      </c>
      <c r="AR192" t="s">
        <v>783</v>
      </c>
      <c r="AS192" t="s">
        <v>1179</v>
      </c>
      <c r="AT192" t="s">
        <v>1180</v>
      </c>
      <c r="AU192" t="s">
        <v>1181</v>
      </c>
      <c r="AV192">
        <v>0.10373499999999999</v>
      </c>
      <c r="BB192" t="s">
        <v>787</v>
      </c>
      <c r="BC192">
        <v>353.274</v>
      </c>
      <c r="BD192" t="s">
        <v>25</v>
      </c>
      <c r="BE192" t="s">
        <v>36</v>
      </c>
      <c r="BF192" t="s">
        <v>27</v>
      </c>
      <c r="BG192">
        <v>0.75218300000000005</v>
      </c>
      <c r="BH192" t="s">
        <v>28</v>
      </c>
      <c r="BI192">
        <v>500313</v>
      </c>
      <c r="BJ192" t="s">
        <v>29</v>
      </c>
      <c r="BK192">
        <v>2.998123468E-2</v>
      </c>
      <c r="BL192" t="s">
        <v>30</v>
      </c>
      <c r="BM192">
        <v>15000</v>
      </c>
      <c r="BN192" t="s">
        <v>923</v>
      </c>
      <c r="BO192">
        <v>15000</v>
      </c>
      <c r="BP192" t="s">
        <v>783</v>
      </c>
      <c r="BQ192" t="s">
        <v>1773</v>
      </c>
      <c r="BR192" t="s">
        <v>1774</v>
      </c>
      <c r="BS192" t="s">
        <v>1775</v>
      </c>
      <c r="BT192">
        <v>9.5682400000000001E-2</v>
      </c>
      <c r="BZ192" t="s">
        <v>787</v>
      </c>
      <c r="CA192">
        <v>329.42500000000001</v>
      </c>
      <c r="CB192" t="s">
        <v>25</v>
      </c>
      <c r="CC192" t="s">
        <v>36</v>
      </c>
      <c r="CD192" t="s">
        <v>27</v>
      </c>
      <c r="CE192">
        <v>0.78045200000000003</v>
      </c>
      <c r="CF192" t="s">
        <v>28</v>
      </c>
      <c r="CG192">
        <v>498368</v>
      </c>
      <c r="CH192" t="s">
        <v>29</v>
      </c>
      <c r="CI192">
        <v>5.0163703528000002E-2</v>
      </c>
      <c r="CJ192" t="s">
        <v>30</v>
      </c>
      <c r="CK192">
        <v>25000</v>
      </c>
      <c r="CL192" t="s">
        <v>923</v>
      </c>
      <c r="CM192">
        <v>25000</v>
      </c>
      <c r="CN192" t="s">
        <v>783</v>
      </c>
      <c r="CO192" t="s">
        <v>2356</v>
      </c>
      <c r="CP192" t="s">
        <v>2357</v>
      </c>
      <c r="CQ192" t="s">
        <v>2358</v>
      </c>
      <c r="CR192">
        <v>7.9685000000000006E-2</v>
      </c>
      <c r="CX192" t="s">
        <v>787</v>
      </c>
      <c r="CY192">
        <v>331.80200000000002</v>
      </c>
      <c r="CZ192" t="s">
        <v>25</v>
      </c>
      <c r="DA192" t="s">
        <v>36</v>
      </c>
      <c r="DB192" t="s">
        <v>27</v>
      </c>
      <c r="DC192">
        <v>0.77883800000000003</v>
      </c>
      <c r="DD192" t="s">
        <v>28</v>
      </c>
      <c r="DE192">
        <v>496851</v>
      </c>
      <c r="DF192" t="s">
        <v>29</v>
      </c>
      <c r="DG192">
        <v>7.0443675240000003E-2</v>
      </c>
      <c r="DH192" t="s">
        <v>30</v>
      </c>
      <c r="DI192">
        <v>35000</v>
      </c>
      <c r="DJ192" t="s">
        <v>923</v>
      </c>
      <c r="DK192">
        <v>35000</v>
      </c>
      <c r="DL192" t="s">
        <v>783</v>
      </c>
      <c r="DM192" t="s">
        <v>2948</v>
      </c>
      <c r="DN192" t="s">
        <v>2949</v>
      </c>
      <c r="DO192" t="s">
        <v>2950</v>
      </c>
      <c r="DP192">
        <v>7.4436799999999997E-2</v>
      </c>
      <c r="DV192" t="s">
        <v>787</v>
      </c>
      <c r="DW192">
        <v>332.399</v>
      </c>
      <c r="DX192" t="s">
        <v>25</v>
      </c>
      <c r="DY192" t="s">
        <v>36</v>
      </c>
      <c r="DZ192" t="s">
        <v>27</v>
      </c>
      <c r="EA192">
        <v>0.77754000000000001</v>
      </c>
      <c r="EB192" t="s">
        <v>28</v>
      </c>
      <c r="EC192">
        <v>497616</v>
      </c>
      <c r="ED192" t="s">
        <v>29</v>
      </c>
      <c r="EE192">
        <v>9.0431147360000005E-2</v>
      </c>
      <c r="EF192" t="s">
        <v>30</v>
      </c>
      <c r="EG192">
        <v>45000</v>
      </c>
      <c r="EH192" t="s">
        <v>923</v>
      </c>
      <c r="EI192">
        <v>45000</v>
      </c>
      <c r="EJ192" t="s">
        <v>783</v>
      </c>
      <c r="EK192" t="s">
        <v>3537</v>
      </c>
      <c r="EL192" t="s">
        <v>3538</v>
      </c>
      <c r="EM192" t="s">
        <v>3539</v>
      </c>
      <c r="EN192">
        <v>7.7130000000000004E-2</v>
      </c>
      <c r="ET192" t="s">
        <v>787</v>
      </c>
      <c r="EU192">
        <v>330.50299999999999</v>
      </c>
      <c r="EV192" t="s">
        <v>25</v>
      </c>
      <c r="EW192" t="s">
        <v>36</v>
      </c>
      <c r="EX192" t="s">
        <v>27</v>
      </c>
      <c r="EY192">
        <v>0.77903999999999995</v>
      </c>
      <c r="EZ192" t="s">
        <v>28</v>
      </c>
      <c r="FA192">
        <v>498545</v>
      </c>
      <c r="FB192" t="s">
        <v>29</v>
      </c>
      <c r="FC192">
        <v>0.110321119616</v>
      </c>
      <c r="FD192" t="s">
        <v>30</v>
      </c>
      <c r="FE192">
        <v>55000</v>
      </c>
      <c r="FF192" t="s">
        <v>923</v>
      </c>
      <c r="FG192">
        <v>55000</v>
      </c>
      <c r="FH192" t="s">
        <v>783</v>
      </c>
      <c r="FI192" t="s">
        <v>4118</v>
      </c>
      <c r="FJ192" t="s">
        <v>4119</v>
      </c>
      <c r="FK192" t="s">
        <v>4120</v>
      </c>
      <c r="FL192">
        <v>7.3958599999999999E-2</v>
      </c>
      <c r="FR192" t="s">
        <v>787</v>
      </c>
      <c r="FS192">
        <v>327.738</v>
      </c>
      <c r="FT192" t="s">
        <v>25</v>
      </c>
      <c r="FU192" t="s">
        <v>36</v>
      </c>
      <c r="FV192" t="s">
        <v>27</v>
      </c>
      <c r="FW192">
        <v>0.78094300000000005</v>
      </c>
      <c r="FX192" t="s">
        <v>28</v>
      </c>
      <c r="FY192">
        <v>500305</v>
      </c>
      <c r="FZ192" t="s">
        <v>29</v>
      </c>
      <c r="GA192">
        <v>1.9987807120000001E-3</v>
      </c>
      <c r="GB192" t="s">
        <v>30</v>
      </c>
      <c r="GC192">
        <v>1000</v>
      </c>
      <c r="GD192" t="s">
        <v>923</v>
      </c>
      <c r="GE192">
        <v>1000</v>
      </c>
      <c r="GF192" t="s">
        <v>783</v>
      </c>
      <c r="GG192" t="s">
        <v>5098</v>
      </c>
      <c r="GH192" t="s">
        <v>5099</v>
      </c>
      <c r="GI192" t="s">
        <v>5100</v>
      </c>
      <c r="GJ192">
        <v>0.112862</v>
      </c>
      <c r="GP192" t="s">
        <v>787</v>
      </c>
      <c r="GQ192">
        <v>353.142</v>
      </c>
      <c r="GR192" t="s">
        <v>25</v>
      </c>
      <c r="GS192" t="s">
        <v>36</v>
      </c>
      <c r="GT192" t="s">
        <v>27</v>
      </c>
      <c r="GU192">
        <v>0.75140499999999999</v>
      </c>
      <c r="GV192" t="s">
        <v>28</v>
      </c>
      <c r="GW192">
        <v>501536</v>
      </c>
      <c r="GX192" t="s">
        <v>29</v>
      </c>
      <c r="GY192">
        <v>1.9938748688E-2</v>
      </c>
      <c r="GZ192" t="s">
        <v>30</v>
      </c>
      <c r="HA192">
        <v>10000</v>
      </c>
      <c r="HB192" t="s">
        <v>923</v>
      </c>
      <c r="HC192">
        <v>10000</v>
      </c>
      <c r="HD192" t="s">
        <v>783</v>
      </c>
      <c r="HE192" t="s">
        <v>5503</v>
      </c>
      <c r="HF192" t="s">
        <v>5504</v>
      </c>
      <c r="HG192" t="s">
        <v>5505</v>
      </c>
      <c r="HH192">
        <v>0.103157</v>
      </c>
      <c r="HN192" t="s">
        <v>787</v>
      </c>
      <c r="HO192">
        <v>330.53100000000001</v>
      </c>
      <c r="HP192" t="s">
        <v>25</v>
      </c>
      <c r="HQ192" t="s">
        <v>36</v>
      </c>
      <c r="HR192" t="s">
        <v>27</v>
      </c>
      <c r="HS192">
        <v>0.77850399999999997</v>
      </c>
      <c r="HT192" t="s">
        <v>28</v>
      </c>
      <c r="HU192">
        <v>499189</v>
      </c>
      <c r="HV192" t="s">
        <v>29</v>
      </c>
      <c r="HW192">
        <v>0.130211091872</v>
      </c>
      <c r="HX192" t="s">
        <v>30</v>
      </c>
      <c r="HY192">
        <v>65000</v>
      </c>
      <c r="HZ192" t="s">
        <v>923</v>
      </c>
      <c r="IA192">
        <v>65000</v>
      </c>
      <c r="IB192" t="s">
        <v>783</v>
      </c>
      <c r="IC192" t="s">
        <v>6086</v>
      </c>
      <c r="ID192" t="s">
        <v>6087</v>
      </c>
      <c r="IE192" t="s">
        <v>6088</v>
      </c>
      <c r="IF192">
        <v>7.3476600000000003E-2</v>
      </c>
    </row>
    <row r="193" spans="6:240">
      <c r="F193" t="s">
        <v>777</v>
      </c>
      <c r="G193">
        <v>680.99400000000003</v>
      </c>
      <c r="H193" t="s">
        <v>25</v>
      </c>
      <c r="I193" t="s">
        <v>757</v>
      </c>
      <c r="J193" t="s">
        <v>27</v>
      </c>
      <c r="K193">
        <v>0.76597199999999999</v>
      </c>
      <c r="L193" t="s">
        <v>28</v>
      </c>
      <c r="M193">
        <v>250283</v>
      </c>
      <c r="N193" t="s">
        <v>29</v>
      </c>
      <c r="O193">
        <v>1.1986444395E-2</v>
      </c>
      <c r="P193" t="s">
        <v>30</v>
      </c>
      <c r="Q193">
        <v>3000</v>
      </c>
      <c r="R193" t="s">
        <v>923</v>
      </c>
      <c r="S193">
        <v>3000</v>
      </c>
      <c r="T193" t="s">
        <v>778</v>
      </c>
      <c r="U193" t="s">
        <v>921</v>
      </c>
      <c r="V193" t="s">
        <v>4710</v>
      </c>
      <c r="W193" t="s">
        <v>4711</v>
      </c>
      <c r="X193">
        <v>5.9716100000000001E-2</v>
      </c>
      <c r="AD193" t="s">
        <v>777</v>
      </c>
      <c r="AE193">
        <v>657.67899999999997</v>
      </c>
      <c r="AF193" t="s">
        <v>25</v>
      </c>
      <c r="AG193" t="s">
        <v>757</v>
      </c>
      <c r="AH193" t="s">
        <v>27</v>
      </c>
      <c r="AI193">
        <v>0.783223</v>
      </c>
      <c r="AJ193" t="s">
        <v>28</v>
      </c>
      <c r="AK193">
        <v>247865</v>
      </c>
      <c r="AL193" t="s">
        <v>29</v>
      </c>
      <c r="AM193">
        <v>2.0172275055000001E-2</v>
      </c>
      <c r="AN193" t="s">
        <v>30</v>
      </c>
      <c r="AO193">
        <v>5000</v>
      </c>
      <c r="AP193" t="s">
        <v>923</v>
      </c>
      <c r="AQ193">
        <v>5000</v>
      </c>
      <c r="AR193" t="s">
        <v>778</v>
      </c>
      <c r="AS193" t="s">
        <v>1182</v>
      </c>
      <c r="AT193" t="s">
        <v>1183</v>
      </c>
      <c r="AU193" t="s">
        <v>1184</v>
      </c>
      <c r="AV193">
        <v>7.0666999999999994E-2</v>
      </c>
      <c r="BB193" t="s">
        <v>777</v>
      </c>
      <c r="BC193">
        <v>683.226</v>
      </c>
      <c r="BD193" t="s">
        <v>25</v>
      </c>
      <c r="BE193" t="s">
        <v>757</v>
      </c>
      <c r="BF193" t="s">
        <v>27</v>
      </c>
      <c r="BG193">
        <v>0.76720100000000002</v>
      </c>
      <c r="BH193" t="s">
        <v>28</v>
      </c>
      <c r="BI193">
        <v>248666</v>
      </c>
      <c r="BJ193" t="s">
        <v>29</v>
      </c>
      <c r="BK193">
        <v>6.0321825434999997E-2</v>
      </c>
      <c r="BL193" t="s">
        <v>30</v>
      </c>
      <c r="BM193">
        <v>15000</v>
      </c>
      <c r="BN193" t="s">
        <v>923</v>
      </c>
      <c r="BO193">
        <v>15000</v>
      </c>
      <c r="BP193" t="s">
        <v>778</v>
      </c>
      <c r="BQ193" t="s">
        <v>1776</v>
      </c>
      <c r="BR193" t="s">
        <v>1777</v>
      </c>
      <c r="BS193" t="s">
        <v>1778</v>
      </c>
      <c r="BT193">
        <v>7.4559600000000004E-2</v>
      </c>
      <c r="BZ193" t="s">
        <v>777</v>
      </c>
      <c r="CA193">
        <v>673.702</v>
      </c>
      <c r="CB193" t="s">
        <v>25</v>
      </c>
      <c r="CC193" t="s">
        <v>757</v>
      </c>
      <c r="CD193" t="s">
        <v>27</v>
      </c>
      <c r="CE193">
        <v>0.77010500000000004</v>
      </c>
      <c r="CF193" t="s">
        <v>28</v>
      </c>
      <c r="CG193">
        <v>250284</v>
      </c>
      <c r="CH193" t="s">
        <v>29</v>
      </c>
      <c r="CI193">
        <v>9.9886673625000005E-2</v>
      </c>
      <c r="CJ193" t="s">
        <v>30</v>
      </c>
      <c r="CK193">
        <v>25000</v>
      </c>
      <c r="CL193" t="s">
        <v>923</v>
      </c>
      <c r="CM193">
        <v>25000</v>
      </c>
      <c r="CN193" t="s">
        <v>778</v>
      </c>
      <c r="CO193" t="s">
        <v>2359</v>
      </c>
      <c r="CP193" t="s">
        <v>2360</v>
      </c>
      <c r="CQ193" t="s">
        <v>2361</v>
      </c>
      <c r="CR193">
        <v>8.3713399999999993E-2</v>
      </c>
      <c r="CX193" t="s">
        <v>777</v>
      </c>
      <c r="CY193">
        <v>671.39800000000002</v>
      </c>
      <c r="CZ193" t="s">
        <v>25</v>
      </c>
      <c r="DA193" t="s">
        <v>757</v>
      </c>
      <c r="DB193" t="s">
        <v>27</v>
      </c>
      <c r="DC193">
        <v>0.77034899999999995</v>
      </c>
      <c r="DD193" t="s">
        <v>28</v>
      </c>
      <c r="DE193">
        <v>250983</v>
      </c>
      <c r="DF193" t="s">
        <v>29</v>
      </c>
      <c r="DG193">
        <v>0.13945152181500001</v>
      </c>
      <c r="DH193" t="s">
        <v>30</v>
      </c>
      <c r="DI193">
        <v>35000</v>
      </c>
      <c r="DJ193" t="s">
        <v>923</v>
      </c>
      <c r="DK193">
        <v>35000</v>
      </c>
      <c r="DL193" t="s">
        <v>778</v>
      </c>
      <c r="DM193" t="s">
        <v>2951</v>
      </c>
      <c r="DN193" t="s">
        <v>2952</v>
      </c>
      <c r="DO193" t="s">
        <v>2953</v>
      </c>
      <c r="DP193">
        <v>8.2718600000000003E-2</v>
      </c>
      <c r="DV193" t="s">
        <v>777</v>
      </c>
      <c r="DW193">
        <v>673.90099999999995</v>
      </c>
      <c r="DX193" t="s">
        <v>25</v>
      </c>
      <c r="DY193" t="s">
        <v>757</v>
      </c>
      <c r="DZ193" t="s">
        <v>27</v>
      </c>
      <c r="EA193">
        <v>0.76999099999999998</v>
      </c>
      <c r="EB193" t="s">
        <v>28</v>
      </c>
      <c r="EC193">
        <v>250284</v>
      </c>
      <c r="ED193" t="s">
        <v>29</v>
      </c>
      <c r="EE193">
        <v>0.17979597292499999</v>
      </c>
      <c r="EF193" t="s">
        <v>30</v>
      </c>
      <c r="EG193">
        <v>45000</v>
      </c>
      <c r="EH193" t="s">
        <v>923</v>
      </c>
      <c r="EI193">
        <v>45000</v>
      </c>
      <c r="EJ193" t="s">
        <v>778</v>
      </c>
      <c r="EK193" t="s">
        <v>3540</v>
      </c>
      <c r="EL193" t="s">
        <v>3541</v>
      </c>
      <c r="EM193" t="s">
        <v>3542</v>
      </c>
      <c r="EN193">
        <v>7.7463000000000004E-2</v>
      </c>
      <c r="ET193" t="s">
        <v>777</v>
      </c>
      <c r="EU193">
        <v>673.60500000000002</v>
      </c>
      <c r="EV193" t="s">
        <v>25</v>
      </c>
      <c r="EW193" t="s">
        <v>757</v>
      </c>
      <c r="EX193" t="s">
        <v>27</v>
      </c>
      <c r="EY193">
        <v>0.77084299999999994</v>
      </c>
      <c r="EZ193" t="s">
        <v>28</v>
      </c>
      <c r="FA193">
        <v>249841</v>
      </c>
      <c r="FB193" t="s">
        <v>29</v>
      </c>
      <c r="FC193">
        <v>0.220140424035</v>
      </c>
      <c r="FD193" t="s">
        <v>30</v>
      </c>
      <c r="FE193">
        <v>55000</v>
      </c>
      <c r="FF193" t="s">
        <v>923</v>
      </c>
      <c r="FG193">
        <v>55000</v>
      </c>
      <c r="FH193" t="s">
        <v>778</v>
      </c>
      <c r="FI193" t="s">
        <v>4121</v>
      </c>
      <c r="FJ193" t="s">
        <v>4122</v>
      </c>
      <c r="FK193" t="s">
        <v>4123</v>
      </c>
      <c r="FL193">
        <v>7.7499299999999993E-2</v>
      </c>
      <c r="FR193" t="s">
        <v>777</v>
      </c>
      <c r="FS193">
        <v>641.10400000000004</v>
      </c>
      <c r="FT193" t="s">
        <v>25</v>
      </c>
      <c r="FU193" t="s">
        <v>757</v>
      </c>
      <c r="FV193" t="s">
        <v>27</v>
      </c>
      <c r="FW193">
        <v>0.78944499999999995</v>
      </c>
      <c r="FX193" t="s">
        <v>28</v>
      </c>
      <c r="FY193">
        <v>250281</v>
      </c>
      <c r="FZ193" t="s">
        <v>29</v>
      </c>
      <c r="GA193">
        <v>3.9955144649999998E-3</v>
      </c>
      <c r="GB193" t="s">
        <v>30</v>
      </c>
      <c r="GC193">
        <v>1000</v>
      </c>
      <c r="GD193" t="s">
        <v>923</v>
      </c>
      <c r="GE193">
        <v>1000</v>
      </c>
      <c r="GF193" t="s">
        <v>778</v>
      </c>
      <c r="GG193" t="s">
        <v>5101</v>
      </c>
      <c r="GH193" t="s">
        <v>5102</v>
      </c>
      <c r="GI193" t="s">
        <v>5103</v>
      </c>
      <c r="GJ193">
        <v>1.4292900000000001E-2</v>
      </c>
      <c r="GP193" t="s">
        <v>777</v>
      </c>
      <c r="GQ193">
        <v>673.84199999999998</v>
      </c>
      <c r="GR193" t="s">
        <v>25</v>
      </c>
      <c r="GS193" t="s">
        <v>757</v>
      </c>
      <c r="GT193" t="s">
        <v>27</v>
      </c>
      <c r="GU193">
        <v>0.77096399999999998</v>
      </c>
      <c r="GV193" t="s">
        <v>28</v>
      </c>
      <c r="GW193">
        <v>249674</v>
      </c>
      <c r="GX193" t="s">
        <v>29</v>
      </c>
      <c r="GY193">
        <v>4.0052149515000003E-2</v>
      </c>
      <c r="GZ193" t="s">
        <v>30</v>
      </c>
      <c r="HA193">
        <v>10000</v>
      </c>
      <c r="HB193" t="s">
        <v>923</v>
      </c>
      <c r="HC193">
        <v>10000</v>
      </c>
      <c r="HD193" t="s">
        <v>778</v>
      </c>
      <c r="HE193" t="s">
        <v>5506</v>
      </c>
      <c r="HF193" t="s">
        <v>5507</v>
      </c>
      <c r="HG193" t="s">
        <v>5508</v>
      </c>
      <c r="HH193">
        <v>7.5117699999999996E-2</v>
      </c>
      <c r="HN193" t="s">
        <v>777</v>
      </c>
      <c r="HO193">
        <v>678.63300000000004</v>
      </c>
      <c r="HP193" t="s">
        <v>25</v>
      </c>
      <c r="HQ193" t="s">
        <v>757</v>
      </c>
      <c r="HR193" t="s">
        <v>27</v>
      </c>
      <c r="HS193">
        <v>0.76672600000000002</v>
      </c>
      <c r="HT193" t="s">
        <v>28</v>
      </c>
      <c r="HU193">
        <v>250660</v>
      </c>
      <c r="HV193" t="s">
        <v>29</v>
      </c>
      <c r="HW193">
        <v>0.259315470765</v>
      </c>
      <c r="HX193" t="s">
        <v>30</v>
      </c>
      <c r="HY193">
        <v>65000</v>
      </c>
      <c r="HZ193" t="s">
        <v>923</v>
      </c>
      <c r="IA193">
        <v>65000</v>
      </c>
      <c r="IB193" t="s">
        <v>778</v>
      </c>
      <c r="IC193" t="s">
        <v>6089</v>
      </c>
      <c r="ID193" t="s">
        <v>6090</v>
      </c>
      <c r="IE193" t="s">
        <v>6091</v>
      </c>
      <c r="IF193">
        <v>8.0715700000000001E-2</v>
      </c>
    </row>
    <row r="194" spans="6:240">
      <c r="F194" t="s">
        <v>782</v>
      </c>
      <c r="G194">
        <v>309.53100000000001</v>
      </c>
      <c r="H194" t="s">
        <v>25</v>
      </c>
      <c r="I194" t="s">
        <v>36</v>
      </c>
      <c r="J194" t="s">
        <v>27</v>
      </c>
      <c r="K194">
        <v>0.80357800000000001</v>
      </c>
      <c r="L194" t="s">
        <v>28</v>
      </c>
      <c r="M194">
        <v>500310</v>
      </c>
      <c r="N194" t="s">
        <v>29</v>
      </c>
      <c r="O194">
        <v>5.9962811360000003E-3</v>
      </c>
      <c r="P194" t="s">
        <v>30</v>
      </c>
      <c r="Q194">
        <v>3000</v>
      </c>
      <c r="R194" t="s">
        <v>923</v>
      </c>
      <c r="S194">
        <v>3000</v>
      </c>
      <c r="T194" t="s">
        <v>783</v>
      </c>
      <c r="U194" t="s">
        <v>4712</v>
      </c>
      <c r="V194" t="s">
        <v>4713</v>
      </c>
      <c r="W194" t="s">
        <v>4714</v>
      </c>
      <c r="X194">
        <v>8.4600700000000001E-2</v>
      </c>
      <c r="AD194" t="s">
        <v>782</v>
      </c>
      <c r="AE194">
        <v>309.55599999999998</v>
      </c>
      <c r="AF194" t="s">
        <v>25</v>
      </c>
      <c r="AG194" t="s">
        <v>36</v>
      </c>
      <c r="AH194" t="s">
        <v>27</v>
      </c>
      <c r="AI194">
        <v>0.80354499999999995</v>
      </c>
      <c r="AJ194" t="s">
        <v>28</v>
      </c>
      <c r="AK194">
        <v>500311</v>
      </c>
      <c r="AL194" t="s">
        <v>29</v>
      </c>
      <c r="AM194">
        <v>9.9937755599999994E-3</v>
      </c>
      <c r="AN194" t="s">
        <v>30</v>
      </c>
      <c r="AO194">
        <v>5000</v>
      </c>
      <c r="AP194" t="s">
        <v>923</v>
      </c>
      <c r="AQ194">
        <v>5000</v>
      </c>
      <c r="AR194" t="s">
        <v>783</v>
      </c>
      <c r="AS194" t="s">
        <v>1185</v>
      </c>
      <c r="AT194" t="s">
        <v>1186</v>
      </c>
      <c r="AU194" t="s">
        <v>1187</v>
      </c>
      <c r="AV194">
        <v>7.8273400000000007E-2</v>
      </c>
      <c r="BB194" t="s">
        <v>782</v>
      </c>
      <c r="BC194">
        <v>335.351</v>
      </c>
      <c r="BD194" t="s">
        <v>25</v>
      </c>
      <c r="BE194" t="s">
        <v>36</v>
      </c>
      <c r="BF194" t="s">
        <v>27</v>
      </c>
      <c r="BG194">
        <v>0.77076500000000003</v>
      </c>
      <c r="BH194" t="s">
        <v>28</v>
      </c>
      <c r="BI194">
        <v>501945</v>
      </c>
      <c r="BJ194" t="s">
        <v>29</v>
      </c>
      <c r="BK194">
        <v>2.9883746815999999E-2</v>
      </c>
      <c r="BL194" t="s">
        <v>30</v>
      </c>
      <c r="BM194">
        <v>15000</v>
      </c>
      <c r="BN194" t="s">
        <v>923</v>
      </c>
      <c r="BO194">
        <v>15000</v>
      </c>
      <c r="BP194" t="s">
        <v>783</v>
      </c>
      <c r="BQ194" t="s">
        <v>1779</v>
      </c>
      <c r="BR194" t="s">
        <v>1780</v>
      </c>
      <c r="BS194" t="s">
        <v>1781</v>
      </c>
      <c r="BT194">
        <v>7.5853599999999993E-2</v>
      </c>
      <c r="BZ194" t="s">
        <v>782</v>
      </c>
      <c r="CA194">
        <v>326.065</v>
      </c>
      <c r="CB194" t="s">
        <v>25</v>
      </c>
      <c r="CC194" t="s">
        <v>36</v>
      </c>
      <c r="CD194" t="s">
        <v>27</v>
      </c>
      <c r="CE194">
        <v>0.78446400000000005</v>
      </c>
      <c r="CF194" t="s">
        <v>28</v>
      </c>
      <c r="CG194">
        <v>498368</v>
      </c>
      <c r="CH194" t="s">
        <v>29</v>
      </c>
      <c r="CI194">
        <v>5.0163719528E-2</v>
      </c>
      <c r="CJ194" t="s">
        <v>30</v>
      </c>
      <c r="CK194">
        <v>25000</v>
      </c>
      <c r="CL194" t="s">
        <v>923</v>
      </c>
      <c r="CM194">
        <v>25000</v>
      </c>
      <c r="CN194" t="s">
        <v>783</v>
      </c>
      <c r="CO194" t="s">
        <v>2362</v>
      </c>
      <c r="CP194" t="s">
        <v>2363</v>
      </c>
      <c r="CQ194" t="s">
        <v>2364</v>
      </c>
      <c r="CR194">
        <v>7.6929800000000007E-2</v>
      </c>
      <c r="CX194" t="s">
        <v>782</v>
      </c>
      <c r="CY194">
        <v>324.65499999999997</v>
      </c>
      <c r="CZ194" t="s">
        <v>25</v>
      </c>
      <c r="DA194" t="s">
        <v>36</v>
      </c>
      <c r="DB194" t="s">
        <v>27</v>
      </c>
      <c r="DC194">
        <v>0.78627400000000003</v>
      </c>
      <c r="DD194" t="s">
        <v>28</v>
      </c>
      <c r="DE194">
        <v>498230</v>
      </c>
      <c r="DF194" t="s">
        <v>29</v>
      </c>
      <c r="DG194">
        <v>7.0248691512E-2</v>
      </c>
      <c r="DH194" t="s">
        <v>30</v>
      </c>
      <c r="DI194">
        <v>35000</v>
      </c>
      <c r="DJ194" t="s">
        <v>923</v>
      </c>
      <c r="DK194">
        <v>35000</v>
      </c>
      <c r="DL194" t="s">
        <v>783</v>
      </c>
      <c r="DM194" t="s">
        <v>2954</v>
      </c>
      <c r="DN194" t="s">
        <v>2955</v>
      </c>
      <c r="DO194" t="s">
        <v>2956</v>
      </c>
      <c r="DP194">
        <v>7.3539300000000002E-2</v>
      </c>
      <c r="DV194" t="s">
        <v>782</v>
      </c>
      <c r="DW194">
        <v>327.91500000000002</v>
      </c>
      <c r="DX194" t="s">
        <v>25</v>
      </c>
      <c r="DY194" t="s">
        <v>36</v>
      </c>
      <c r="DZ194" t="s">
        <v>27</v>
      </c>
      <c r="EA194">
        <v>0.78199399999999997</v>
      </c>
      <c r="EB194" t="s">
        <v>28</v>
      </c>
      <c r="EC194">
        <v>498691</v>
      </c>
      <c r="ED194" t="s">
        <v>29</v>
      </c>
      <c r="EE194">
        <v>9.0236163632000002E-2</v>
      </c>
      <c r="EF194" t="s">
        <v>30</v>
      </c>
      <c r="EG194">
        <v>45000</v>
      </c>
      <c r="EH194" t="s">
        <v>923</v>
      </c>
      <c r="EI194">
        <v>45000</v>
      </c>
      <c r="EJ194" t="s">
        <v>783</v>
      </c>
      <c r="EK194" t="s">
        <v>3543</v>
      </c>
      <c r="EL194" t="s">
        <v>3544</v>
      </c>
      <c r="EM194" t="s">
        <v>3545</v>
      </c>
      <c r="EN194">
        <v>7.2152099999999997E-2</v>
      </c>
      <c r="ET194" t="s">
        <v>782</v>
      </c>
      <c r="EU194">
        <v>328.71899999999999</v>
      </c>
      <c r="EV194" t="s">
        <v>25</v>
      </c>
      <c r="EW194" t="s">
        <v>36</v>
      </c>
      <c r="EX194" t="s">
        <v>27</v>
      </c>
      <c r="EY194">
        <v>0.78011600000000003</v>
      </c>
      <c r="EZ194" t="s">
        <v>28</v>
      </c>
      <c r="FA194">
        <v>499870</v>
      </c>
      <c r="FB194" t="s">
        <v>29</v>
      </c>
      <c r="FC194">
        <v>0.110028636024</v>
      </c>
      <c r="FD194" t="s">
        <v>30</v>
      </c>
      <c r="FE194">
        <v>55000</v>
      </c>
      <c r="FF194" t="s">
        <v>923</v>
      </c>
      <c r="FG194">
        <v>55000</v>
      </c>
      <c r="FH194" t="s">
        <v>783</v>
      </c>
      <c r="FI194" t="s">
        <v>4124</v>
      </c>
      <c r="FJ194" t="s">
        <v>4125</v>
      </c>
      <c r="FK194" t="s">
        <v>4126</v>
      </c>
      <c r="FL194">
        <v>7.4794700000000006E-2</v>
      </c>
      <c r="FR194" t="s">
        <v>782</v>
      </c>
      <c r="FS194">
        <v>384.52600000000001</v>
      </c>
      <c r="FT194" t="s">
        <v>25</v>
      </c>
      <c r="FU194" t="s">
        <v>36</v>
      </c>
      <c r="FV194" t="s">
        <v>27</v>
      </c>
      <c r="FW194">
        <v>0.738348</v>
      </c>
      <c r="FX194" t="s">
        <v>28</v>
      </c>
      <c r="FY194">
        <v>477037</v>
      </c>
      <c r="FZ194" t="s">
        <v>29</v>
      </c>
      <c r="GA194">
        <v>2.0962715760000001E-3</v>
      </c>
      <c r="GB194" t="s">
        <v>30</v>
      </c>
      <c r="GC194">
        <v>1000</v>
      </c>
      <c r="GD194" t="s">
        <v>923</v>
      </c>
      <c r="GE194">
        <v>1000</v>
      </c>
      <c r="GF194" t="s">
        <v>783</v>
      </c>
      <c r="GG194" t="s">
        <v>5104</v>
      </c>
      <c r="GH194" t="s">
        <v>5105</v>
      </c>
      <c r="GI194" t="s">
        <v>5106</v>
      </c>
      <c r="GJ194">
        <v>8.5181599999999996E-2</v>
      </c>
      <c r="GP194" t="s">
        <v>782</v>
      </c>
      <c r="GQ194">
        <v>332.80500000000001</v>
      </c>
      <c r="GR194" t="s">
        <v>25</v>
      </c>
      <c r="GS194" t="s">
        <v>36</v>
      </c>
      <c r="GT194" t="s">
        <v>27</v>
      </c>
      <c r="GU194">
        <v>0.77212800000000004</v>
      </c>
      <c r="GV194" t="s">
        <v>28</v>
      </c>
      <c r="GW194">
        <v>504000</v>
      </c>
      <c r="GX194" t="s">
        <v>29</v>
      </c>
      <c r="GY194">
        <v>1.9841260824E-2</v>
      </c>
      <c r="GZ194" t="s">
        <v>30</v>
      </c>
      <c r="HA194">
        <v>10000</v>
      </c>
      <c r="HB194" t="s">
        <v>923</v>
      </c>
      <c r="HC194">
        <v>10000</v>
      </c>
      <c r="HD194" t="s">
        <v>783</v>
      </c>
      <c r="HE194" t="s">
        <v>5509</v>
      </c>
      <c r="HF194" t="s">
        <v>5510</v>
      </c>
      <c r="HG194" t="s">
        <v>5511</v>
      </c>
      <c r="HH194">
        <v>7.4801199999999998E-2</v>
      </c>
      <c r="HN194" t="s">
        <v>782</v>
      </c>
      <c r="HO194">
        <v>330.02100000000002</v>
      </c>
      <c r="HP194" t="s">
        <v>25</v>
      </c>
      <c r="HQ194" t="s">
        <v>36</v>
      </c>
      <c r="HR194" t="s">
        <v>27</v>
      </c>
      <c r="HS194">
        <v>0.77910599999999997</v>
      </c>
      <c r="HT194" t="s">
        <v>28</v>
      </c>
      <c r="HU194">
        <v>499189</v>
      </c>
      <c r="HV194" t="s">
        <v>29</v>
      </c>
      <c r="HW194">
        <v>0.13021110787199999</v>
      </c>
      <c r="HX194" t="s">
        <v>30</v>
      </c>
      <c r="HY194">
        <v>65000</v>
      </c>
      <c r="HZ194" t="s">
        <v>923</v>
      </c>
      <c r="IA194">
        <v>65000</v>
      </c>
      <c r="IB194" t="s">
        <v>783</v>
      </c>
      <c r="IC194" t="s">
        <v>6092</v>
      </c>
      <c r="ID194" t="s">
        <v>6093</v>
      </c>
      <c r="IE194" t="s">
        <v>6094</v>
      </c>
      <c r="IF194">
        <v>7.5434699999999993E-2</v>
      </c>
    </row>
    <row r="195" spans="6:240">
      <c r="F195" t="s">
        <v>787</v>
      </c>
      <c r="G195">
        <v>680.99400000000003</v>
      </c>
      <c r="H195" t="s">
        <v>25</v>
      </c>
      <c r="I195" t="s">
        <v>757</v>
      </c>
      <c r="J195" t="s">
        <v>27</v>
      </c>
      <c r="K195">
        <v>0.76597199999999999</v>
      </c>
      <c r="L195" t="s">
        <v>28</v>
      </c>
      <c r="M195">
        <v>250283</v>
      </c>
      <c r="N195" t="s">
        <v>29</v>
      </c>
      <c r="O195">
        <v>1.1986444395E-2</v>
      </c>
      <c r="P195" t="s">
        <v>30</v>
      </c>
      <c r="Q195">
        <v>3000</v>
      </c>
      <c r="R195" t="s">
        <v>923</v>
      </c>
      <c r="S195">
        <v>3000</v>
      </c>
      <c r="T195" t="s">
        <v>788</v>
      </c>
      <c r="U195" t="s">
        <v>921</v>
      </c>
      <c r="V195" t="s">
        <v>4710</v>
      </c>
      <c r="W195" t="s">
        <v>4711</v>
      </c>
      <c r="X195">
        <v>5.9716100000000001E-2</v>
      </c>
      <c r="AD195" t="s">
        <v>787</v>
      </c>
      <c r="AE195">
        <v>657.67899999999997</v>
      </c>
      <c r="AF195" t="s">
        <v>25</v>
      </c>
      <c r="AG195" t="s">
        <v>757</v>
      </c>
      <c r="AH195" t="s">
        <v>27</v>
      </c>
      <c r="AI195">
        <v>0.783223</v>
      </c>
      <c r="AJ195" t="s">
        <v>28</v>
      </c>
      <c r="AK195">
        <v>247865</v>
      </c>
      <c r="AL195" t="s">
        <v>29</v>
      </c>
      <c r="AM195">
        <v>2.0172275055000001E-2</v>
      </c>
      <c r="AN195" t="s">
        <v>30</v>
      </c>
      <c r="AO195">
        <v>5000</v>
      </c>
      <c r="AP195" t="s">
        <v>923</v>
      </c>
      <c r="AQ195">
        <v>5000</v>
      </c>
      <c r="AR195" t="s">
        <v>788</v>
      </c>
      <c r="AS195" t="s">
        <v>1182</v>
      </c>
      <c r="AT195" t="s">
        <v>1183</v>
      </c>
      <c r="AU195" t="s">
        <v>1184</v>
      </c>
      <c r="AV195">
        <v>7.0666999999999994E-2</v>
      </c>
      <c r="BB195" t="s">
        <v>787</v>
      </c>
      <c r="BC195">
        <v>683.226</v>
      </c>
      <c r="BD195" t="s">
        <v>25</v>
      </c>
      <c r="BE195" t="s">
        <v>757</v>
      </c>
      <c r="BF195" t="s">
        <v>27</v>
      </c>
      <c r="BG195">
        <v>0.76720100000000002</v>
      </c>
      <c r="BH195" t="s">
        <v>28</v>
      </c>
      <c r="BI195">
        <v>248666</v>
      </c>
      <c r="BJ195" t="s">
        <v>29</v>
      </c>
      <c r="BK195">
        <v>6.0321825434999997E-2</v>
      </c>
      <c r="BL195" t="s">
        <v>30</v>
      </c>
      <c r="BM195">
        <v>15000</v>
      </c>
      <c r="BN195" t="s">
        <v>923</v>
      </c>
      <c r="BO195">
        <v>15000</v>
      </c>
      <c r="BP195" t="s">
        <v>788</v>
      </c>
      <c r="BQ195" t="s">
        <v>1776</v>
      </c>
      <c r="BR195" t="s">
        <v>1777</v>
      </c>
      <c r="BS195" t="s">
        <v>1778</v>
      </c>
      <c r="BT195">
        <v>7.4559600000000004E-2</v>
      </c>
      <c r="BZ195" t="s">
        <v>787</v>
      </c>
      <c r="CA195">
        <v>673.702</v>
      </c>
      <c r="CB195" t="s">
        <v>25</v>
      </c>
      <c r="CC195" t="s">
        <v>757</v>
      </c>
      <c r="CD195" t="s">
        <v>27</v>
      </c>
      <c r="CE195">
        <v>0.77010500000000004</v>
      </c>
      <c r="CF195" t="s">
        <v>28</v>
      </c>
      <c r="CG195">
        <v>250284</v>
      </c>
      <c r="CH195" t="s">
        <v>29</v>
      </c>
      <c r="CI195">
        <v>9.9886673625000005E-2</v>
      </c>
      <c r="CJ195" t="s">
        <v>30</v>
      </c>
      <c r="CK195">
        <v>25000</v>
      </c>
      <c r="CL195" t="s">
        <v>923</v>
      </c>
      <c r="CM195">
        <v>25000</v>
      </c>
      <c r="CN195" t="s">
        <v>788</v>
      </c>
      <c r="CO195" t="s">
        <v>2359</v>
      </c>
      <c r="CP195" t="s">
        <v>2360</v>
      </c>
      <c r="CQ195" t="s">
        <v>2361</v>
      </c>
      <c r="CR195">
        <v>8.3713399999999993E-2</v>
      </c>
      <c r="CX195" t="s">
        <v>787</v>
      </c>
      <c r="CY195">
        <v>671.39800000000002</v>
      </c>
      <c r="CZ195" t="s">
        <v>25</v>
      </c>
      <c r="DA195" t="s">
        <v>757</v>
      </c>
      <c r="DB195" t="s">
        <v>27</v>
      </c>
      <c r="DC195">
        <v>0.77034899999999995</v>
      </c>
      <c r="DD195" t="s">
        <v>28</v>
      </c>
      <c r="DE195">
        <v>250983</v>
      </c>
      <c r="DF195" t="s">
        <v>29</v>
      </c>
      <c r="DG195">
        <v>0.13945152181500001</v>
      </c>
      <c r="DH195" t="s">
        <v>30</v>
      </c>
      <c r="DI195">
        <v>35000</v>
      </c>
      <c r="DJ195" t="s">
        <v>923</v>
      </c>
      <c r="DK195">
        <v>35000</v>
      </c>
      <c r="DL195" t="s">
        <v>788</v>
      </c>
      <c r="DM195" t="s">
        <v>2951</v>
      </c>
      <c r="DN195" t="s">
        <v>2952</v>
      </c>
      <c r="DO195" t="s">
        <v>2953</v>
      </c>
      <c r="DP195">
        <v>8.2718600000000003E-2</v>
      </c>
      <c r="DV195" t="s">
        <v>787</v>
      </c>
      <c r="DW195">
        <v>673.90099999999995</v>
      </c>
      <c r="DX195" t="s">
        <v>25</v>
      </c>
      <c r="DY195" t="s">
        <v>757</v>
      </c>
      <c r="DZ195" t="s">
        <v>27</v>
      </c>
      <c r="EA195">
        <v>0.76999099999999998</v>
      </c>
      <c r="EB195" t="s">
        <v>28</v>
      </c>
      <c r="EC195">
        <v>250284</v>
      </c>
      <c r="ED195" t="s">
        <v>29</v>
      </c>
      <c r="EE195">
        <v>0.17979597292499999</v>
      </c>
      <c r="EF195" t="s">
        <v>30</v>
      </c>
      <c r="EG195">
        <v>45000</v>
      </c>
      <c r="EH195" t="s">
        <v>923</v>
      </c>
      <c r="EI195">
        <v>45000</v>
      </c>
      <c r="EJ195" t="s">
        <v>788</v>
      </c>
      <c r="EK195" t="s">
        <v>3540</v>
      </c>
      <c r="EL195" t="s">
        <v>3541</v>
      </c>
      <c r="EM195" t="s">
        <v>3542</v>
      </c>
      <c r="EN195">
        <v>7.7463000000000004E-2</v>
      </c>
      <c r="ET195" t="s">
        <v>787</v>
      </c>
      <c r="EU195">
        <v>673.60500000000002</v>
      </c>
      <c r="EV195" t="s">
        <v>25</v>
      </c>
      <c r="EW195" t="s">
        <v>757</v>
      </c>
      <c r="EX195" t="s">
        <v>27</v>
      </c>
      <c r="EY195">
        <v>0.77084299999999994</v>
      </c>
      <c r="EZ195" t="s">
        <v>28</v>
      </c>
      <c r="FA195">
        <v>249841</v>
      </c>
      <c r="FB195" t="s">
        <v>29</v>
      </c>
      <c r="FC195">
        <v>0.220140424035</v>
      </c>
      <c r="FD195" t="s">
        <v>30</v>
      </c>
      <c r="FE195">
        <v>55000</v>
      </c>
      <c r="FF195" t="s">
        <v>923</v>
      </c>
      <c r="FG195">
        <v>55000</v>
      </c>
      <c r="FH195" t="s">
        <v>788</v>
      </c>
      <c r="FI195" t="s">
        <v>4121</v>
      </c>
      <c r="FJ195" t="s">
        <v>4122</v>
      </c>
      <c r="FK195" t="s">
        <v>4123</v>
      </c>
      <c r="FL195">
        <v>7.7499299999999993E-2</v>
      </c>
      <c r="FR195" t="s">
        <v>787</v>
      </c>
      <c r="FS195">
        <v>641.10400000000004</v>
      </c>
      <c r="FT195" t="s">
        <v>25</v>
      </c>
      <c r="FU195" t="s">
        <v>757</v>
      </c>
      <c r="FV195" t="s">
        <v>27</v>
      </c>
      <c r="FW195">
        <v>0.78944499999999995</v>
      </c>
      <c r="FX195" t="s">
        <v>28</v>
      </c>
      <c r="FY195">
        <v>250281</v>
      </c>
      <c r="FZ195" t="s">
        <v>29</v>
      </c>
      <c r="GA195">
        <v>3.9955144649999998E-3</v>
      </c>
      <c r="GB195" t="s">
        <v>30</v>
      </c>
      <c r="GC195">
        <v>1000</v>
      </c>
      <c r="GD195" t="s">
        <v>923</v>
      </c>
      <c r="GE195">
        <v>1000</v>
      </c>
      <c r="GF195" t="s">
        <v>788</v>
      </c>
      <c r="GG195" t="s">
        <v>5101</v>
      </c>
      <c r="GH195" t="s">
        <v>5102</v>
      </c>
      <c r="GI195" t="s">
        <v>5103</v>
      </c>
      <c r="GJ195">
        <v>1.4292900000000001E-2</v>
      </c>
      <c r="GP195" t="s">
        <v>787</v>
      </c>
      <c r="GQ195">
        <v>673.84199999999998</v>
      </c>
      <c r="GR195" t="s">
        <v>25</v>
      </c>
      <c r="GS195" t="s">
        <v>757</v>
      </c>
      <c r="GT195" t="s">
        <v>27</v>
      </c>
      <c r="GU195">
        <v>0.77096399999999998</v>
      </c>
      <c r="GV195" t="s">
        <v>28</v>
      </c>
      <c r="GW195">
        <v>249674</v>
      </c>
      <c r="GX195" t="s">
        <v>29</v>
      </c>
      <c r="GY195">
        <v>4.0052149515000003E-2</v>
      </c>
      <c r="GZ195" t="s">
        <v>30</v>
      </c>
      <c r="HA195">
        <v>10000</v>
      </c>
      <c r="HB195" t="s">
        <v>923</v>
      </c>
      <c r="HC195">
        <v>10000</v>
      </c>
      <c r="HD195" t="s">
        <v>788</v>
      </c>
      <c r="HE195" t="s">
        <v>5506</v>
      </c>
      <c r="HF195" t="s">
        <v>5507</v>
      </c>
      <c r="HG195" t="s">
        <v>5508</v>
      </c>
      <c r="HH195">
        <v>7.5117699999999996E-2</v>
      </c>
      <c r="HN195" t="s">
        <v>787</v>
      </c>
      <c r="HO195">
        <v>678.63300000000004</v>
      </c>
      <c r="HP195" t="s">
        <v>25</v>
      </c>
      <c r="HQ195" t="s">
        <v>757</v>
      </c>
      <c r="HR195" t="s">
        <v>27</v>
      </c>
      <c r="HS195">
        <v>0.76672600000000002</v>
      </c>
      <c r="HT195" t="s">
        <v>28</v>
      </c>
      <c r="HU195">
        <v>250660</v>
      </c>
      <c r="HV195" t="s">
        <v>29</v>
      </c>
      <c r="HW195">
        <v>0.259315470765</v>
      </c>
      <c r="HX195" t="s">
        <v>30</v>
      </c>
      <c r="HY195">
        <v>65000</v>
      </c>
      <c r="HZ195" t="s">
        <v>923</v>
      </c>
      <c r="IA195">
        <v>65000</v>
      </c>
      <c r="IB195" t="s">
        <v>788</v>
      </c>
      <c r="IC195" t="s">
        <v>6089</v>
      </c>
      <c r="ID195" t="s">
        <v>6090</v>
      </c>
      <c r="IE195" t="s">
        <v>6091</v>
      </c>
      <c r="IF195">
        <v>8.0715700000000001E-2</v>
      </c>
    </row>
    <row r="196" spans="6:240">
      <c r="F196" t="s">
        <v>787</v>
      </c>
      <c r="G196">
        <v>309.53100000000001</v>
      </c>
      <c r="H196" t="s">
        <v>25</v>
      </c>
      <c r="I196" t="s">
        <v>36</v>
      </c>
      <c r="J196" t="s">
        <v>27</v>
      </c>
      <c r="K196">
        <v>0.80357800000000001</v>
      </c>
      <c r="L196" t="s">
        <v>28</v>
      </c>
      <c r="M196">
        <v>500310</v>
      </c>
      <c r="N196" t="s">
        <v>29</v>
      </c>
      <c r="O196">
        <v>5.9962811360000003E-3</v>
      </c>
      <c r="P196" t="s">
        <v>30</v>
      </c>
      <c r="Q196">
        <v>3000</v>
      </c>
      <c r="R196" t="s">
        <v>923</v>
      </c>
      <c r="S196">
        <v>3000</v>
      </c>
      <c r="T196" t="s">
        <v>783</v>
      </c>
      <c r="U196" t="s">
        <v>4712</v>
      </c>
      <c r="V196" t="s">
        <v>4713</v>
      </c>
      <c r="W196" t="s">
        <v>4714</v>
      </c>
      <c r="X196">
        <v>8.4600700000000001E-2</v>
      </c>
      <c r="AD196" t="s">
        <v>787</v>
      </c>
      <c r="AE196">
        <v>309.55599999999998</v>
      </c>
      <c r="AF196" t="s">
        <v>25</v>
      </c>
      <c r="AG196" t="s">
        <v>36</v>
      </c>
      <c r="AH196" t="s">
        <v>27</v>
      </c>
      <c r="AI196">
        <v>0.80354499999999995</v>
      </c>
      <c r="AJ196" t="s">
        <v>28</v>
      </c>
      <c r="AK196">
        <v>500311</v>
      </c>
      <c r="AL196" t="s">
        <v>29</v>
      </c>
      <c r="AM196">
        <v>9.9937755599999994E-3</v>
      </c>
      <c r="AN196" t="s">
        <v>30</v>
      </c>
      <c r="AO196">
        <v>5000</v>
      </c>
      <c r="AP196" t="s">
        <v>923</v>
      </c>
      <c r="AQ196">
        <v>5000</v>
      </c>
      <c r="AR196" t="s">
        <v>783</v>
      </c>
      <c r="AS196" t="s">
        <v>1185</v>
      </c>
      <c r="AT196" t="s">
        <v>1186</v>
      </c>
      <c r="AU196" t="s">
        <v>1187</v>
      </c>
      <c r="AV196">
        <v>7.8273400000000007E-2</v>
      </c>
      <c r="BB196" t="s">
        <v>787</v>
      </c>
      <c r="BC196">
        <v>335.351</v>
      </c>
      <c r="BD196" t="s">
        <v>25</v>
      </c>
      <c r="BE196" t="s">
        <v>36</v>
      </c>
      <c r="BF196" t="s">
        <v>27</v>
      </c>
      <c r="BG196">
        <v>0.77076500000000003</v>
      </c>
      <c r="BH196" t="s">
        <v>28</v>
      </c>
      <c r="BI196">
        <v>501945</v>
      </c>
      <c r="BJ196" t="s">
        <v>29</v>
      </c>
      <c r="BK196">
        <v>2.9883746815999999E-2</v>
      </c>
      <c r="BL196" t="s">
        <v>30</v>
      </c>
      <c r="BM196">
        <v>15000</v>
      </c>
      <c r="BN196" t="s">
        <v>923</v>
      </c>
      <c r="BO196">
        <v>15000</v>
      </c>
      <c r="BP196" t="s">
        <v>783</v>
      </c>
      <c r="BQ196" t="s">
        <v>1779</v>
      </c>
      <c r="BR196" t="s">
        <v>1780</v>
      </c>
      <c r="BS196" t="s">
        <v>1781</v>
      </c>
      <c r="BT196">
        <v>7.5853599999999993E-2</v>
      </c>
      <c r="BZ196" t="s">
        <v>787</v>
      </c>
      <c r="CA196">
        <v>326.065</v>
      </c>
      <c r="CB196" t="s">
        <v>25</v>
      </c>
      <c r="CC196" t="s">
        <v>36</v>
      </c>
      <c r="CD196" t="s">
        <v>27</v>
      </c>
      <c r="CE196">
        <v>0.78446400000000005</v>
      </c>
      <c r="CF196" t="s">
        <v>28</v>
      </c>
      <c r="CG196">
        <v>498368</v>
      </c>
      <c r="CH196" t="s">
        <v>29</v>
      </c>
      <c r="CI196">
        <v>5.0163719528E-2</v>
      </c>
      <c r="CJ196" t="s">
        <v>30</v>
      </c>
      <c r="CK196">
        <v>25000</v>
      </c>
      <c r="CL196" t="s">
        <v>923</v>
      </c>
      <c r="CM196">
        <v>25000</v>
      </c>
      <c r="CN196" t="s">
        <v>783</v>
      </c>
      <c r="CO196" t="s">
        <v>2362</v>
      </c>
      <c r="CP196" t="s">
        <v>2363</v>
      </c>
      <c r="CQ196" t="s">
        <v>2364</v>
      </c>
      <c r="CR196">
        <v>7.6929800000000007E-2</v>
      </c>
      <c r="CX196" t="s">
        <v>787</v>
      </c>
      <c r="CY196">
        <v>324.65499999999997</v>
      </c>
      <c r="CZ196" t="s">
        <v>25</v>
      </c>
      <c r="DA196" t="s">
        <v>36</v>
      </c>
      <c r="DB196" t="s">
        <v>27</v>
      </c>
      <c r="DC196">
        <v>0.78627400000000003</v>
      </c>
      <c r="DD196" t="s">
        <v>28</v>
      </c>
      <c r="DE196">
        <v>498230</v>
      </c>
      <c r="DF196" t="s">
        <v>29</v>
      </c>
      <c r="DG196">
        <v>7.0248691512E-2</v>
      </c>
      <c r="DH196" t="s">
        <v>30</v>
      </c>
      <c r="DI196">
        <v>35000</v>
      </c>
      <c r="DJ196" t="s">
        <v>923</v>
      </c>
      <c r="DK196">
        <v>35000</v>
      </c>
      <c r="DL196" t="s">
        <v>783</v>
      </c>
      <c r="DM196" t="s">
        <v>2954</v>
      </c>
      <c r="DN196" t="s">
        <v>2955</v>
      </c>
      <c r="DO196" t="s">
        <v>2956</v>
      </c>
      <c r="DP196">
        <v>7.3539300000000002E-2</v>
      </c>
      <c r="DV196" t="s">
        <v>787</v>
      </c>
      <c r="DW196">
        <v>327.91500000000002</v>
      </c>
      <c r="DX196" t="s">
        <v>25</v>
      </c>
      <c r="DY196" t="s">
        <v>36</v>
      </c>
      <c r="DZ196" t="s">
        <v>27</v>
      </c>
      <c r="EA196">
        <v>0.78199399999999997</v>
      </c>
      <c r="EB196" t="s">
        <v>28</v>
      </c>
      <c r="EC196">
        <v>498691</v>
      </c>
      <c r="ED196" t="s">
        <v>29</v>
      </c>
      <c r="EE196">
        <v>9.0236163632000002E-2</v>
      </c>
      <c r="EF196" t="s">
        <v>30</v>
      </c>
      <c r="EG196">
        <v>45000</v>
      </c>
      <c r="EH196" t="s">
        <v>923</v>
      </c>
      <c r="EI196">
        <v>45000</v>
      </c>
      <c r="EJ196" t="s">
        <v>783</v>
      </c>
      <c r="EK196" t="s">
        <v>3543</v>
      </c>
      <c r="EL196" t="s">
        <v>3544</v>
      </c>
      <c r="EM196" t="s">
        <v>3545</v>
      </c>
      <c r="EN196">
        <v>7.2152099999999997E-2</v>
      </c>
      <c r="ET196" t="s">
        <v>787</v>
      </c>
      <c r="EU196">
        <v>328.71899999999999</v>
      </c>
      <c r="EV196" t="s">
        <v>25</v>
      </c>
      <c r="EW196" t="s">
        <v>36</v>
      </c>
      <c r="EX196" t="s">
        <v>27</v>
      </c>
      <c r="EY196">
        <v>0.78011600000000003</v>
      </c>
      <c r="EZ196" t="s">
        <v>28</v>
      </c>
      <c r="FA196">
        <v>499870</v>
      </c>
      <c r="FB196" t="s">
        <v>29</v>
      </c>
      <c r="FC196">
        <v>0.110028636024</v>
      </c>
      <c r="FD196" t="s">
        <v>30</v>
      </c>
      <c r="FE196">
        <v>55000</v>
      </c>
      <c r="FF196" t="s">
        <v>923</v>
      </c>
      <c r="FG196">
        <v>55000</v>
      </c>
      <c r="FH196" t="s">
        <v>783</v>
      </c>
      <c r="FI196" t="s">
        <v>4124</v>
      </c>
      <c r="FJ196" t="s">
        <v>4125</v>
      </c>
      <c r="FK196" t="s">
        <v>4126</v>
      </c>
      <c r="FL196">
        <v>7.4794700000000006E-2</v>
      </c>
      <c r="FR196" t="s">
        <v>787</v>
      </c>
      <c r="FS196">
        <v>384.52600000000001</v>
      </c>
      <c r="FT196" t="s">
        <v>25</v>
      </c>
      <c r="FU196" t="s">
        <v>36</v>
      </c>
      <c r="FV196" t="s">
        <v>27</v>
      </c>
      <c r="FW196">
        <v>0.738348</v>
      </c>
      <c r="FX196" t="s">
        <v>28</v>
      </c>
      <c r="FY196">
        <v>477037</v>
      </c>
      <c r="FZ196" t="s">
        <v>29</v>
      </c>
      <c r="GA196">
        <v>2.0962715760000001E-3</v>
      </c>
      <c r="GB196" t="s">
        <v>30</v>
      </c>
      <c r="GC196">
        <v>1000</v>
      </c>
      <c r="GD196" t="s">
        <v>923</v>
      </c>
      <c r="GE196">
        <v>1000</v>
      </c>
      <c r="GF196" t="s">
        <v>783</v>
      </c>
      <c r="GG196" t="s">
        <v>5104</v>
      </c>
      <c r="GH196" t="s">
        <v>5105</v>
      </c>
      <c r="GI196" t="s">
        <v>5106</v>
      </c>
      <c r="GJ196">
        <v>8.5181599999999996E-2</v>
      </c>
      <c r="GP196" t="s">
        <v>787</v>
      </c>
      <c r="GQ196">
        <v>332.80500000000001</v>
      </c>
      <c r="GR196" t="s">
        <v>25</v>
      </c>
      <c r="GS196" t="s">
        <v>36</v>
      </c>
      <c r="GT196" t="s">
        <v>27</v>
      </c>
      <c r="GU196">
        <v>0.77212800000000004</v>
      </c>
      <c r="GV196" t="s">
        <v>28</v>
      </c>
      <c r="GW196">
        <v>504000</v>
      </c>
      <c r="GX196" t="s">
        <v>29</v>
      </c>
      <c r="GY196">
        <v>1.9841260824E-2</v>
      </c>
      <c r="GZ196" t="s">
        <v>30</v>
      </c>
      <c r="HA196">
        <v>10000</v>
      </c>
      <c r="HB196" t="s">
        <v>923</v>
      </c>
      <c r="HC196">
        <v>10000</v>
      </c>
      <c r="HD196" t="s">
        <v>783</v>
      </c>
      <c r="HE196" t="s">
        <v>5509</v>
      </c>
      <c r="HF196" t="s">
        <v>5510</v>
      </c>
      <c r="HG196" t="s">
        <v>5511</v>
      </c>
      <c r="HH196">
        <v>7.4801199999999998E-2</v>
      </c>
      <c r="HN196" t="s">
        <v>787</v>
      </c>
      <c r="HO196">
        <v>330.02100000000002</v>
      </c>
      <c r="HP196" t="s">
        <v>25</v>
      </c>
      <c r="HQ196" t="s">
        <v>36</v>
      </c>
      <c r="HR196" t="s">
        <v>27</v>
      </c>
      <c r="HS196">
        <v>0.77910599999999997</v>
      </c>
      <c r="HT196" t="s">
        <v>28</v>
      </c>
      <c r="HU196">
        <v>499189</v>
      </c>
      <c r="HV196" t="s">
        <v>29</v>
      </c>
      <c r="HW196">
        <v>0.13021110787199999</v>
      </c>
      <c r="HX196" t="s">
        <v>30</v>
      </c>
      <c r="HY196">
        <v>65000</v>
      </c>
      <c r="HZ196" t="s">
        <v>923</v>
      </c>
      <c r="IA196">
        <v>65000</v>
      </c>
      <c r="IB196" t="s">
        <v>783</v>
      </c>
      <c r="IC196" t="s">
        <v>6092</v>
      </c>
      <c r="ID196" t="s">
        <v>6093</v>
      </c>
      <c r="IE196" t="s">
        <v>6094</v>
      </c>
      <c r="IF196">
        <v>7.5434699999999993E-2</v>
      </c>
    </row>
    <row r="197" spans="6:240">
      <c r="F197" t="s">
        <v>777</v>
      </c>
      <c r="G197">
        <v>669.30100000000004</v>
      </c>
      <c r="H197" t="s">
        <v>25</v>
      </c>
      <c r="I197" t="s">
        <v>757</v>
      </c>
      <c r="J197" t="s">
        <v>27</v>
      </c>
      <c r="K197">
        <v>0.77888999999999997</v>
      </c>
      <c r="L197" t="s">
        <v>28</v>
      </c>
      <c r="M197">
        <v>246278</v>
      </c>
      <c r="N197" t="s">
        <v>29</v>
      </c>
      <c r="O197">
        <v>1.2181345125E-2</v>
      </c>
      <c r="P197" t="s">
        <v>30</v>
      </c>
      <c r="Q197">
        <v>3000</v>
      </c>
      <c r="R197" t="s">
        <v>923</v>
      </c>
      <c r="S197">
        <v>3000</v>
      </c>
      <c r="T197" t="s">
        <v>778</v>
      </c>
      <c r="U197" t="s">
        <v>4715</v>
      </c>
      <c r="V197" t="s">
        <v>4716</v>
      </c>
      <c r="W197" t="s">
        <v>4717</v>
      </c>
      <c r="X197">
        <v>6.7263600000000007E-2</v>
      </c>
      <c r="AD197" t="s">
        <v>777</v>
      </c>
      <c r="AE197">
        <v>640.38300000000004</v>
      </c>
      <c r="AF197" t="s">
        <v>25</v>
      </c>
      <c r="AG197" t="s">
        <v>757</v>
      </c>
      <c r="AH197" t="s">
        <v>27</v>
      </c>
      <c r="AI197">
        <v>0.78988599999999998</v>
      </c>
      <c r="AJ197" t="s">
        <v>28</v>
      </c>
      <c r="AK197">
        <v>250283</v>
      </c>
      <c r="AL197" t="s">
        <v>29</v>
      </c>
      <c r="AM197">
        <v>1.9977374324999998E-2</v>
      </c>
      <c r="AN197" t="s">
        <v>30</v>
      </c>
      <c r="AO197">
        <v>5000</v>
      </c>
      <c r="AP197" t="s">
        <v>923</v>
      </c>
      <c r="AQ197">
        <v>5000</v>
      </c>
      <c r="AR197" t="s">
        <v>778</v>
      </c>
      <c r="AS197" t="s">
        <v>1188</v>
      </c>
      <c r="AT197" t="s">
        <v>1189</v>
      </c>
      <c r="AU197" t="s">
        <v>1190</v>
      </c>
      <c r="AV197">
        <v>6.4923499999999995E-2</v>
      </c>
      <c r="BB197" t="s">
        <v>777</v>
      </c>
      <c r="BC197">
        <v>653.85299999999995</v>
      </c>
      <c r="BD197" t="s">
        <v>25</v>
      </c>
      <c r="BE197" t="s">
        <v>757</v>
      </c>
      <c r="BF197" t="s">
        <v>27</v>
      </c>
      <c r="BG197">
        <v>0.78043399999999996</v>
      </c>
      <c r="BH197" t="s">
        <v>28</v>
      </c>
      <c r="BI197">
        <v>251100</v>
      </c>
      <c r="BJ197" t="s">
        <v>29</v>
      </c>
      <c r="BK197">
        <v>5.9737123245000003E-2</v>
      </c>
      <c r="BL197" t="s">
        <v>30</v>
      </c>
      <c r="BM197">
        <v>15000</v>
      </c>
      <c r="BN197" t="s">
        <v>923</v>
      </c>
      <c r="BO197">
        <v>15000</v>
      </c>
      <c r="BP197" t="s">
        <v>778</v>
      </c>
      <c r="BQ197" t="s">
        <v>1782</v>
      </c>
      <c r="BR197" t="s">
        <v>1783</v>
      </c>
      <c r="BS197" t="s">
        <v>1784</v>
      </c>
      <c r="BT197">
        <v>7.5043499999999999E-2</v>
      </c>
      <c r="BZ197" t="s">
        <v>777</v>
      </c>
      <c r="CA197">
        <v>650.81600000000003</v>
      </c>
      <c r="CB197" t="s">
        <v>25</v>
      </c>
      <c r="CC197" t="s">
        <v>757</v>
      </c>
      <c r="CD197" t="s">
        <v>27</v>
      </c>
      <c r="CE197">
        <v>0.78276299999999999</v>
      </c>
      <c r="CF197" t="s">
        <v>28</v>
      </c>
      <c r="CG197">
        <v>250773</v>
      </c>
      <c r="CH197" t="s">
        <v>29</v>
      </c>
      <c r="CI197">
        <v>9.9691772895000003E-2</v>
      </c>
      <c r="CJ197" t="s">
        <v>30</v>
      </c>
      <c r="CK197">
        <v>25000</v>
      </c>
      <c r="CL197" t="s">
        <v>923</v>
      </c>
      <c r="CM197">
        <v>25000</v>
      </c>
      <c r="CN197" t="s">
        <v>778</v>
      </c>
      <c r="CO197" t="s">
        <v>2365</v>
      </c>
      <c r="CP197" t="s">
        <v>2366</v>
      </c>
      <c r="CQ197" t="s">
        <v>2367</v>
      </c>
      <c r="CR197">
        <v>6.3145199999999999E-2</v>
      </c>
      <c r="CX197" t="s">
        <v>777</v>
      </c>
      <c r="CY197">
        <v>655.68399999999997</v>
      </c>
      <c r="CZ197" t="s">
        <v>25</v>
      </c>
      <c r="DA197" t="s">
        <v>757</v>
      </c>
      <c r="DB197" t="s">
        <v>27</v>
      </c>
      <c r="DC197">
        <v>0.77952600000000005</v>
      </c>
      <c r="DD197" t="s">
        <v>28</v>
      </c>
      <c r="DE197">
        <v>250983</v>
      </c>
      <c r="DF197" t="s">
        <v>29</v>
      </c>
      <c r="DG197">
        <v>0.13945152181500001</v>
      </c>
      <c r="DH197" t="s">
        <v>30</v>
      </c>
      <c r="DI197">
        <v>35000</v>
      </c>
      <c r="DJ197" t="s">
        <v>923</v>
      </c>
      <c r="DK197">
        <v>35000</v>
      </c>
      <c r="DL197" t="s">
        <v>778</v>
      </c>
      <c r="DM197" t="s">
        <v>2957</v>
      </c>
      <c r="DN197" t="s">
        <v>2958</v>
      </c>
      <c r="DO197" t="s">
        <v>2959</v>
      </c>
      <c r="DP197">
        <v>6.7093899999999998E-2</v>
      </c>
      <c r="DV197" t="s">
        <v>777</v>
      </c>
      <c r="DW197">
        <v>667.46299999999997</v>
      </c>
      <c r="DX197" t="s">
        <v>25</v>
      </c>
      <c r="DY197" t="s">
        <v>757</v>
      </c>
      <c r="DZ197" t="s">
        <v>27</v>
      </c>
      <c r="EA197">
        <v>0.77369500000000002</v>
      </c>
      <c r="EB197" t="s">
        <v>28</v>
      </c>
      <c r="EC197">
        <v>250284</v>
      </c>
      <c r="ED197" t="s">
        <v>29</v>
      </c>
      <c r="EE197">
        <v>0.17979597292499999</v>
      </c>
      <c r="EF197" t="s">
        <v>30</v>
      </c>
      <c r="EG197">
        <v>45000</v>
      </c>
      <c r="EH197" t="s">
        <v>923</v>
      </c>
      <c r="EI197">
        <v>45000</v>
      </c>
      <c r="EJ197" t="s">
        <v>778</v>
      </c>
      <c r="EK197" t="s">
        <v>2143</v>
      </c>
      <c r="EL197" t="s">
        <v>3546</v>
      </c>
      <c r="EM197" t="s">
        <v>3547</v>
      </c>
      <c r="EN197">
        <v>7.2289000000000006E-2</v>
      </c>
      <c r="ET197" t="s">
        <v>777</v>
      </c>
      <c r="EU197">
        <v>666.40200000000004</v>
      </c>
      <c r="EV197" t="s">
        <v>25</v>
      </c>
      <c r="EW197" t="s">
        <v>757</v>
      </c>
      <c r="EX197" t="s">
        <v>27</v>
      </c>
      <c r="EY197">
        <v>0.77396799999999999</v>
      </c>
      <c r="EZ197" t="s">
        <v>28</v>
      </c>
      <c r="FA197">
        <v>250506</v>
      </c>
      <c r="FB197" t="s">
        <v>29</v>
      </c>
      <c r="FC197">
        <v>0.219555721845</v>
      </c>
      <c r="FD197" t="s">
        <v>30</v>
      </c>
      <c r="FE197">
        <v>55000</v>
      </c>
      <c r="FF197" t="s">
        <v>923</v>
      </c>
      <c r="FG197">
        <v>55000</v>
      </c>
      <c r="FH197" t="s">
        <v>778</v>
      </c>
      <c r="FI197" t="s">
        <v>4127</v>
      </c>
      <c r="FJ197" t="s">
        <v>4128</v>
      </c>
      <c r="FK197" t="s">
        <v>4129</v>
      </c>
      <c r="FL197">
        <v>7.4318800000000004E-2</v>
      </c>
      <c r="FR197" t="s">
        <v>777</v>
      </c>
      <c r="FS197">
        <v>727.93299999999999</v>
      </c>
      <c r="FT197" t="s">
        <v>25</v>
      </c>
      <c r="FU197" t="s">
        <v>757</v>
      </c>
      <c r="FV197" t="s">
        <v>27</v>
      </c>
      <c r="FW197">
        <v>0.74086799999999997</v>
      </c>
      <c r="FX197" t="s">
        <v>28</v>
      </c>
      <c r="FY197">
        <v>250281</v>
      </c>
      <c r="FZ197" t="s">
        <v>29</v>
      </c>
      <c r="GA197">
        <v>3.9955144649999998E-3</v>
      </c>
      <c r="GB197" t="s">
        <v>30</v>
      </c>
      <c r="GC197">
        <v>1000</v>
      </c>
      <c r="GD197" t="s">
        <v>923</v>
      </c>
      <c r="GE197">
        <v>1000</v>
      </c>
      <c r="GF197" t="s">
        <v>778</v>
      </c>
      <c r="GG197" t="s">
        <v>5107</v>
      </c>
      <c r="GH197" t="s">
        <v>5108</v>
      </c>
      <c r="GI197" t="s">
        <v>5109</v>
      </c>
      <c r="GJ197">
        <v>0.106071</v>
      </c>
      <c r="GP197" t="s">
        <v>777</v>
      </c>
      <c r="GQ197">
        <v>676.8</v>
      </c>
      <c r="GR197" t="s">
        <v>25</v>
      </c>
      <c r="GS197" t="s">
        <v>757</v>
      </c>
      <c r="GT197" t="s">
        <v>27</v>
      </c>
      <c r="GU197">
        <v>0.76927699999999999</v>
      </c>
      <c r="GV197" t="s">
        <v>28</v>
      </c>
      <c r="GW197">
        <v>249674</v>
      </c>
      <c r="GX197" t="s">
        <v>29</v>
      </c>
      <c r="GY197">
        <v>4.0052149515000003E-2</v>
      </c>
      <c r="GZ197" t="s">
        <v>30</v>
      </c>
      <c r="HA197">
        <v>10000</v>
      </c>
      <c r="HB197" t="s">
        <v>923</v>
      </c>
      <c r="HC197">
        <v>10000</v>
      </c>
      <c r="HD197" t="s">
        <v>778</v>
      </c>
      <c r="HE197" t="s">
        <v>5512</v>
      </c>
      <c r="HF197" t="s">
        <v>5513</v>
      </c>
      <c r="HG197" t="s">
        <v>5514</v>
      </c>
      <c r="HH197">
        <v>8.3540400000000001E-2</v>
      </c>
      <c r="HN197" t="s">
        <v>777</v>
      </c>
      <c r="HO197">
        <v>668.88499999999999</v>
      </c>
      <c r="HP197" t="s">
        <v>25</v>
      </c>
      <c r="HQ197" t="s">
        <v>757</v>
      </c>
      <c r="HR197" t="s">
        <v>27</v>
      </c>
      <c r="HS197">
        <v>0.77374200000000004</v>
      </c>
      <c r="HT197" t="s">
        <v>28</v>
      </c>
      <c r="HU197">
        <v>249721</v>
      </c>
      <c r="HV197" t="s">
        <v>29</v>
      </c>
      <c r="HW197">
        <v>0.26028997441500001</v>
      </c>
      <c r="HX197" t="s">
        <v>30</v>
      </c>
      <c r="HY197">
        <v>65000</v>
      </c>
      <c r="HZ197" t="s">
        <v>923</v>
      </c>
      <c r="IA197">
        <v>65000</v>
      </c>
      <c r="IB197" t="s">
        <v>778</v>
      </c>
      <c r="IC197" t="s">
        <v>6095</v>
      </c>
      <c r="ID197" t="s">
        <v>6096</v>
      </c>
      <c r="IE197" t="s">
        <v>6097</v>
      </c>
      <c r="IF197">
        <v>7.4187699999999995E-2</v>
      </c>
    </row>
    <row r="198" spans="6:240">
      <c r="F198" t="s">
        <v>782</v>
      </c>
      <c r="G198">
        <v>337.15800000000002</v>
      </c>
      <c r="H198" t="s">
        <v>25</v>
      </c>
      <c r="I198" t="s">
        <v>36</v>
      </c>
      <c r="J198" t="s">
        <v>27</v>
      </c>
      <c r="K198">
        <v>0.76995100000000005</v>
      </c>
      <c r="L198" t="s">
        <v>28</v>
      </c>
      <c r="M198">
        <v>500311</v>
      </c>
      <c r="N198" t="s">
        <v>29</v>
      </c>
      <c r="O198">
        <v>5.9962681360000002E-3</v>
      </c>
      <c r="P198" t="s">
        <v>30</v>
      </c>
      <c r="Q198">
        <v>3000</v>
      </c>
      <c r="R198" t="s">
        <v>923</v>
      </c>
      <c r="S198">
        <v>3000</v>
      </c>
      <c r="T198" t="s">
        <v>783</v>
      </c>
      <c r="U198" t="s">
        <v>4718</v>
      </c>
      <c r="V198" t="s">
        <v>4719</v>
      </c>
      <c r="W198" t="s">
        <v>4720</v>
      </c>
      <c r="X198">
        <v>0.10071099999999999</v>
      </c>
      <c r="AD198" t="s">
        <v>782</v>
      </c>
      <c r="AE198">
        <v>333.19299999999998</v>
      </c>
      <c r="AF198" t="s">
        <v>25</v>
      </c>
      <c r="AG198" t="s">
        <v>36</v>
      </c>
      <c r="AH198" t="s">
        <v>27</v>
      </c>
      <c r="AI198">
        <v>0.77451899999999996</v>
      </c>
      <c r="AJ198" t="s">
        <v>28</v>
      </c>
      <c r="AK198">
        <v>500312</v>
      </c>
      <c r="AL198" t="s">
        <v>29</v>
      </c>
      <c r="AM198">
        <v>9.9937625599999993E-3</v>
      </c>
      <c r="AN198" t="s">
        <v>30</v>
      </c>
      <c r="AO198">
        <v>5000</v>
      </c>
      <c r="AP198" t="s">
        <v>923</v>
      </c>
      <c r="AQ198">
        <v>5000</v>
      </c>
      <c r="AR198" t="s">
        <v>783</v>
      </c>
      <c r="AS198" t="s">
        <v>1191</v>
      </c>
      <c r="AT198" t="s">
        <v>1192</v>
      </c>
      <c r="AU198" t="s">
        <v>1193</v>
      </c>
      <c r="AV198">
        <v>8.2368700000000003E-2</v>
      </c>
      <c r="BB198" t="s">
        <v>782</v>
      </c>
      <c r="BC198">
        <v>325.91899999999998</v>
      </c>
      <c r="BD198" t="s">
        <v>25</v>
      </c>
      <c r="BE198" t="s">
        <v>36</v>
      </c>
      <c r="BF198" t="s">
        <v>27</v>
      </c>
      <c r="BG198">
        <v>0.78692399999999996</v>
      </c>
      <c r="BH198" t="s">
        <v>28</v>
      </c>
      <c r="BI198">
        <v>495479</v>
      </c>
      <c r="BJ198" t="s">
        <v>29</v>
      </c>
      <c r="BK198">
        <v>3.0273732272E-2</v>
      </c>
      <c r="BL198" t="s">
        <v>30</v>
      </c>
      <c r="BM198">
        <v>15000</v>
      </c>
      <c r="BN198" t="s">
        <v>923</v>
      </c>
      <c r="BO198">
        <v>15000</v>
      </c>
      <c r="BP198" t="s">
        <v>783</v>
      </c>
      <c r="BQ198" t="s">
        <v>1785</v>
      </c>
      <c r="BR198" t="s">
        <v>1786</v>
      </c>
      <c r="BS198" t="s">
        <v>1787</v>
      </c>
      <c r="BT198">
        <v>7.6544600000000004E-2</v>
      </c>
      <c r="BZ198" t="s">
        <v>782</v>
      </c>
      <c r="CA198">
        <v>331.61</v>
      </c>
      <c r="CB198" t="s">
        <v>25</v>
      </c>
      <c r="CC198" t="s">
        <v>36</v>
      </c>
      <c r="CD198" t="s">
        <v>27</v>
      </c>
      <c r="CE198">
        <v>0.774088</v>
      </c>
      <c r="CF198" t="s">
        <v>28</v>
      </c>
      <c r="CG198">
        <v>503259</v>
      </c>
      <c r="CH198" t="s">
        <v>29</v>
      </c>
      <c r="CI198">
        <v>4.9676207207999999E-2</v>
      </c>
      <c r="CJ198" t="s">
        <v>30</v>
      </c>
      <c r="CK198">
        <v>25000</v>
      </c>
      <c r="CL198" t="s">
        <v>923</v>
      </c>
      <c r="CM198">
        <v>25000</v>
      </c>
      <c r="CN198" t="s">
        <v>783</v>
      </c>
      <c r="CO198" t="s">
        <v>2368</v>
      </c>
      <c r="CP198" t="s">
        <v>2369</v>
      </c>
      <c r="CQ198" t="s">
        <v>2370</v>
      </c>
      <c r="CR198">
        <v>7.7644599999999994E-2</v>
      </c>
      <c r="CX198" t="s">
        <v>782</v>
      </c>
      <c r="CY198">
        <v>332.505</v>
      </c>
      <c r="CZ198" t="s">
        <v>25</v>
      </c>
      <c r="DA198" t="s">
        <v>36</v>
      </c>
      <c r="DB198" t="s">
        <v>27</v>
      </c>
      <c r="DC198">
        <v>0.77315400000000001</v>
      </c>
      <c r="DD198" t="s">
        <v>28</v>
      </c>
      <c r="DE198">
        <v>503118</v>
      </c>
      <c r="DF198" t="s">
        <v>29</v>
      </c>
      <c r="DG198">
        <v>6.9566179463999997E-2</v>
      </c>
      <c r="DH198" t="s">
        <v>30</v>
      </c>
      <c r="DI198">
        <v>35000</v>
      </c>
      <c r="DJ198" t="s">
        <v>923</v>
      </c>
      <c r="DK198">
        <v>35000</v>
      </c>
      <c r="DL198" t="s">
        <v>783</v>
      </c>
      <c r="DM198" t="s">
        <v>2960</v>
      </c>
      <c r="DN198" t="s">
        <v>2961</v>
      </c>
      <c r="DO198" t="s">
        <v>2962</v>
      </c>
      <c r="DP198">
        <v>7.4233599999999997E-2</v>
      </c>
      <c r="DV198" t="s">
        <v>782</v>
      </c>
      <c r="DW198">
        <v>332.947</v>
      </c>
      <c r="DX198" t="s">
        <v>25</v>
      </c>
      <c r="DY198" t="s">
        <v>36</v>
      </c>
      <c r="DZ198" t="s">
        <v>27</v>
      </c>
      <c r="EA198">
        <v>0.77354299999999998</v>
      </c>
      <c r="EB198" t="s">
        <v>28</v>
      </c>
      <c r="EC198">
        <v>501946</v>
      </c>
      <c r="ED198" t="s">
        <v>29</v>
      </c>
      <c r="EE198">
        <v>8.9651151447999997E-2</v>
      </c>
      <c r="EF198" t="s">
        <v>30</v>
      </c>
      <c r="EG198">
        <v>45000</v>
      </c>
      <c r="EH198" t="s">
        <v>923</v>
      </c>
      <c r="EI198">
        <v>45000</v>
      </c>
      <c r="EJ198" t="s">
        <v>783</v>
      </c>
      <c r="EK198" t="s">
        <v>3548</v>
      </c>
      <c r="EL198" t="s">
        <v>3549</v>
      </c>
      <c r="EM198" t="s">
        <v>3550</v>
      </c>
      <c r="EN198">
        <v>7.4120800000000001E-2</v>
      </c>
      <c r="ET198" t="s">
        <v>782</v>
      </c>
      <c r="EU198">
        <v>336.43599999999998</v>
      </c>
      <c r="EV198" t="s">
        <v>25</v>
      </c>
      <c r="EW198" t="s">
        <v>36</v>
      </c>
      <c r="EX198" t="s">
        <v>27</v>
      </c>
      <c r="EY198">
        <v>0.77009099999999997</v>
      </c>
      <c r="EZ198" t="s">
        <v>28</v>
      </c>
      <c r="FA198">
        <v>501202</v>
      </c>
      <c r="FB198" t="s">
        <v>29</v>
      </c>
      <c r="FC198">
        <v>0.109736123432</v>
      </c>
      <c r="FD198" t="s">
        <v>30</v>
      </c>
      <c r="FE198">
        <v>55000</v>
      </c>
      <c r="FF198" t="s">
        <v>923</v>
      </c>
      <c r="FG198">
        <v>55000</v>
      </c>
      <c r="FH198" t="s">
        <v>783</v>
      </c>
      <c r="FI198" t="s">
        <v>4130</v>
      </c>
      <c r="FJ198" t="s">
        <v>4131</v>
      </c>
      <c r="FK198" t="s">
        <v>4132</v>
      </c>
      <c r="FL198">
        <v>7.6495300000000002E-2</v>
      </c>
      <c r="FR198" t="s">
        <v>782</v>
      </c>
      <c r="FS198">
        <v>339.58600000000001</v>
      </c>
      <c r="FT198" t="s">
        <v>25</v>
      </c>
      <c r="FU198" t="s">
        <v>36</v>
      </c>
      <c r="FV198" t="s">
        <v>27</v>
      </c>
      <c r="FW198">
        <v>0.76719899999999996</v>
      </c>
      <c r="FX198" t="s">
        <v>28</v>
      </c>
      <c r="FY198">
        <v>500304</v>
      </c>
      <c r="FZ198" t="s">
        <v>29</v>
      </c>
      <c r="GA198">
        <v>1.9987857120000001E-3</v>
      </c>
      <c r="GB198" t="s">
        <v>30</v>
      </c>
      <c r="GC198">
        <v>1000</v>
      </c>
      <c r="GD198" t="s">
        <v>923</v>
      </c>
      <c r="GE198">
        <v>1000</v>
      </c>
      <c r="GF198" t="s">
        <v>783</v>
      </c>
      <c r="GG198" t="s">
        <v>5110</v>
      </c>
      <c r="GH198" t="s">
        <v>5111</v>
      </c>
      <c r="GI198" t="s">
        <v>5112</v>
      </c>
      <c r="GJ198">
        <v>8.2424700000000004E-2</v>
      </c>
      <c r="GP198" t="s">
        <v>782</v>
      </c>
      <c r="GQ198">
        <v>330.48</v>
      </c>
      <c r="GR198" t="s">
        <v>25</v>
      </c>
      <c r="GS198" t="s">
        <v>36</v>
      </c>
      <c r="GT198" t="s">
        <v>27</v>
      </c>
      <c r="GU198">
        <v>0.78241799999999995</v>
      </c>
      <c r="GV198" t="s">
        <v>28</v>
      </c>
      <c r="GW198">
        <v>494285</v>
      </c>
      <c r="GX198" t="s">
        <v>29</v>
      </c>
      <c r="GY198">
        <v>2.023124628E-2</v>
      </c>
      <c r="GZ198" t="s">
        <v>30</v>
      </c>
      <c r="HA198">
        <v>10000</v>
      </c>
      <c r="HB198" t="s">
        <v>923</v>
      </c>
      <c r="HC198">
        <v>10000</v>
      </c>
      <c r="HD198" t="s">
        <v>783</v>
      </c>
      <c r="HE198" t="s">
        <v>5515</v>
      </c>
      <c r="HF198" t="s">
        <v>5516</v>
      </c>
      <c r="HG198" t="s">
        <v>5517</v>
      </c>
      <c r="HH198">
        <v>7.8848500000000002E-2</v>
      </c>
      <c r="HN198" t="s">
        <v>782</v>
      </c>
      <c r="HO198">
        <v>336.02600000000001</v>
      </c>
      <c r="HP198" t="s">
        <v>25</v>
      </c>
      <c r="HQ198" t="s">
        <v>36</v>
      </c>
      <c r="HR198" t="s">
        <v>27</v>
      </c>
      <c r="HS198">
        <v>0.77095599999999997</v>
      </c>
      <c r="HT198" t="s">
        <v>28</v>
      </c>
      <c r="HU198">
        <v>500689</v>
      </c>
      <c r="HV198" t="s">
        <v>29</v>
      </c>
      <c r="HW198">
        <v>0.12982109541600001</v>
      </c>
      <c r="HX198" t="s">
        <v>30</v>
      </c>
      <c r="HY198">
        <v>65000</v>
      </c>
      <c r="HZ198" t="s">
        <v>923</v>
      </c>
      <c r="IA198">
        <v>65000</v>
      </c>
      <c r="IB198" t="s">
        <v>783</v>
      </c>
      <c r="IC198" t="s">
        <v>6098</v>
      </c>
      <c r="ID198" t="s">
        <v>6099</v>
      </c>
      <c r="IE198" t="s">
        <v>6100</v>
      </c>
      <c r="IF198">
        <v>7.4339000000000002E-2</v>
      </c>
    </row>
    <row r="199" spans="6:240">
      <c r="F199" t="s">
        <v>787</v>
      </c>
      <c r="G199">
        <v>669.30100000000004</v>
      </c>
      <c r="H199" t="s">
        <v>25</v>
      </c>
      <c r="I199" t="s">
        <v>757</v>
      </c>
      <c r="J199" t="s">
        <v>27</v>
      </c>
      <c r="K199">
        <v>0.77888999999999997</v>
      </c>
      <c r="L199" t="s">
        <v>28</v>
      </c>
      <c r="M199">
        <v>246278</v>
      </c>
      <c r="N199" t="s">
        <v>29</v>
      </c>
      <c r="O199">
        <v>1.2181345125E-2</v>
      </c>
      <c r="P199" t="s">
        <v>30</v>
      </c>
      <c r="Q199">
        <v>3000</v>
      </c>
      <c r="R199" t="s">
        <v>923</v>
      </c>
      <c r="S199">
        <v>3000</v>
      </c>
      <c r="T199" t="s">
        <v>788</v>
      </c>
      <c r="U199" t="s">
        <v>4715</v>
      </c>
      <c r="V199" t="s">
        <v>4716</v>
      </c>
      <c r="W199" t="s">
        <v>4717</v>
      </c>
      <c r="X199">
        <v>6.7263600000000007E-2</v>
      </c>
      <c r="AD199" t="s">
        <v>787</v>
      </c>
      <c r="AE199">
        <v>640.38300000000004</v>
      </c>
      <c r="AF199" t="s">
        <v>25</v>
      </c>
      <c r="AG199" t="s">
        <v>757</v>
      </c>
      <c r="AH199" t="s">
        <v>27</v>
      </c>
      <c r="AI199">
        <v>0.78988599999999998</v>
      </c>
      <c r="AJ199" t="s">
        <v>28</v>
      </c>
      <c r="AK199">
        <v>250283</v>
      </c>
      <c r="AL199" t="s">
        <v>29</v>
      </c>
      <c r="AM199">
        <v>1.9977374324999998E-2</v>
      </c>
      <c r="AN199" t="s">
        <v>30</v>
      </c>
      <c r="AO199">
        <v>5000</v>
      </c>
      <c r="AP199" t="s">
        <v>923</v>
      </c>
      <c r="AQ199">
        <v>5000</v>
      </c>
      <c r="AR199" t="s">
        <v>788</v>
      </c>
      <c r="AS199" t="s">
        <v>1188</v>
      </c>
      <c r="AT199" t="s">
        <v>1189</v>
      </c>
      <c r="AU199" t="s">
        <v>1190</v>
      </c>
      <c r="AV199">
        <v>6.4923499999999995E-2</v>
      </c>
      <c r="BB199" t="s">
        <v>787</v>
      </c>
      <c r="BC199">
        <v>653.85299999999995</v>
      </c>
      <c r="BD199" t="s">
        <v>25</v>
      </c>
      <c r="BE199" t="s">
        <v>757</v>
      </c>
      <c r="BF199" t="s">
        <v>27</v>
      </c>
      <c r="BG199">
        <v>0.78043399999999996</v>
      </c>
      <c r="BH199" t="s">
        <v>28</v>
      </c>
      <c r="BI199">
        <v>251100</v>
      </c>
      <c r="BJ199" t="s">
        <v>29</v>
      </c>
      <c r="BK199">
        <v>5.9737123245000003E-2</v>
      </c>
      <c r="BL199" t="s">
        <v>30</v>
      </c>
      <c r="BM199">
        <v>15000</v>
      </c>
      <c r="BN199" t="s">
        <v>923</v>
      </c>
      <c r="BO199">
        <v>15000</v>
      </c>
      <c r="BP199" t="s">
        <v>788</v>
      </c>
      <c r="BQ199" t="s">
        <v>1782</v>
      </c>
      <c r="BR199" t="s">
        <v>1783</v>
      </c>
      <c r="BS199" t="s">
        <v>1784</v>
      </c>
      <c r="BT199">
        <v>7.5043499999999999E-2</v>
      </c>
      <c r="BZ199" t="s">
        <v>787</v>
      </c>
      <c r="CA199">
        <v>650.81600000000003</v>
      </c>
      <c r="CB199" t="s">
        <v>25</v>
      </c>
      <c r="CC199" t="s">
        <v>757</v>
      </c>
      <c r="CD199" t="s">
        <v>27</v>
      </c>
      <c r="CE199">
        <v>0.78276299999999999</v>
      </c>
      <c r="CF199" t="s">
        <v>28</v>
      </c>
      <c r="CG199">
        <v>250773</v>
      </c>
      <c r="CH199" t="s">
        <v>29</v>
      </c>
      <c r="CI199">
        <v>9.9691772895000003E-2</v>
      </c>
      <c r="CJ199" t="s">
        <v>30</v>
      </c>
      <c r="CK199">
        <v>25000</v>
      </c>
      <c r="CL199" t="s">
        <v>923</v>
      </c>
      <c r="CM199">
        <v>25000</v>
      </c>
      <c r="CN199" t="s">
        <v>788</v>
      </c>
      <c r="CO199" t="s">
        <v>2365</v>
      </c>
      <c r="CP199" t="s">
        <v>2366</v>
      </c>
      <c r="CQ199" t="s">
        <v>2367</v>
      </c>
      <c r="CR199">
        <v>6.3145199999999999E-2</v>
      </c>
      <c r="CX199" t="s">
        <v>787</v>
      </c>
      <c r="CY199">
        <v>655.68399999999997</v>
      </c>
      <c r="CZ199" t="s">
        <v>25</v>
      </c>
      <c r="DA199" t="s">
        <v>757</v>
      </c>
      <c r="DB199" t="s">
        <v>27</v>
      </c>
      <c r="DC199">
        <v>0.77952600000000005</v>
      </c>
      <c r="DD199" t="s">
        <v>28</v>
      </c>
      <c r="DE199">
        <v>250983</v>
      </c>
      <c r="DF199" t="s">
        <v>29</v>
      </c>
      <c r="DG199">
        <v>0.13945152181500001</v>
      </c>
      <c r="DH199" t="s">
        <v>30</v>
      </c>
      <c r="DI199">
        <v>35000</v>
      </c>
      <c r="DJ199" t="s">
        <v>923</v>
      </c>
      <c r="DK199">
        <v>35000</v>
      </c>
      <c r="DL199" t="s">
        <v>788</v>
      </c>
      <c r="DM199" t="s">
        <v>2957</v>
      </c>
      <c r="DN199" t="s">
        <v>2958</v>
      </c>
      <c r="DO199" t="s">
        <v>2959</v>
      </c>
      <c r="DP199">
        <v>6.7093899999999998E-2</v>
      </c>
      <c r="DV199" t="s">
        <v>787</v>
      </c>
      <c r="DW199">
        <v>667.46299999999997</v>
      </c>
      <c r="DX199" t="s">
        <v>25</v>
      </c>
      <c r="DY199" t="s">
        <v>757</v>
      </c>
      <c r="DZ199" t="s">
        <v>27</v>
      </c>
      <c r="EA199">
        <v>0.77369500000000002</v>
      </c>
      <c r="EB199" t="s">
        <v>28</v>
      </c>
      <c r="EC199">
        <v>250284</v>
      </c>
      <c r="ED199" t="s">
        <v>29</v>
      </c>
      <c r="EE199">
        <v>0.17979597292499999</v>
      </c>
      <c r="EF199" t="s">
        <v>30</v>
      </c>
      <c r="EG199">
        <v>45000</v>
      </c>
      <c r="EH199" t="s">
        <v>923</v>
      </c>
      <c r="EI199">
        <v>45000</v>
      </c>
      <c r="EJ199" t="s">
        <v>788</v>
      </c>
      <c r="EK199" t="s">
        <v>2143</v>
      </c>
      <c r="EL199" t="s">
        <v>3546</v>
      </c>
      <c r="EM199" t="s">
        <v>3547</v>
      </c>
      <c r="EN199">
        <v>7.2289000000000006E-2</v>
      </c>
      <c r="ET199" t="s">
        <v>787</v>
      </c>
      <c r="EU199">
        <v>666.40200000000004</v>
      </c>
      <c r="EV199" t="s">
        <v>25</v>
      </c>
      <c r="EW199" t="s">
        <v>757</v>
      </c>
      <c r="EX199" t="s">
        <v>27</v>
      </c>
      <c r="EY199">
        <v>0.77396799999999999</v>
      </c>
      <c r="EZ199" t="s">
        <v>28</v>
      </c>
      <c r="FA199">
        <v>250506</v>
      </c>
      <c r="FB199" t="s">
        <v>29</v>
      </c>
      <c r="FC199">
        <v>0.219555721845</v>
      </c>
      <c r="FD199" t="s">
        <v>30</v>
      </c>
      <c r="FE199">
        <v>55000</v>
      </c>
      <c r="FF199" t="s">
        <v>923</v>
      </c>
      <c r="FG199">
        <v>55000</v>
      </c>
      <c r="FH199" t="s">
        <v>788</v>
      </c>
      <c r="FI199" t="s">
        <v>4127</v>
      </c>
      <c r="FJ199" t="s">
        <v>4128</v>
      </c>
      <c r="FK199" t="s">
        <v>4129</v>
      </c>
      <c r="FL199">
        <v>7.4318800000000004E-2</v>
      </c>
      <c r="FR199" t="s">
        <v>787</v>
      </c>
      <c r="FS199">
        <v>727.93299999999999</v>
      </c>
      <c r="FT199" t="s">
        <v>25</v>
      </c>
      <c r="FU199" t="s">
        <v>757</v>
      </c>
      <c r="FV199" t="s">
        <v>27</v>
      </c>
      <c r="FW199">
        <v>0.74086799999999997</v>
      </c>
      <c r="FX199" t="s">
        <v>28</v>
      </c>
      <c r="FY199">
        <v>250281</v>
      </c>
      <c r="FZ199" t="s">
        <v>29</v>
      </c>
      <c r="GA199">
        <v>3.9955144649999998E-3</v>
      </c>
      <c r="GB199" t="s">
        <v>30</v>
      </c>
      <c r="GC199">
        <v>1000</v>
      </c>
      <c r="GD199" t="s">
        <v>923</v>
      </c>
      <c r="GE199">
        <v>1000</v>
      </c>
      <c r="GF199" t="s">
        <v>788</v>
      </c>
      <c r="GG199" t="s">
        <v>5107</v>
      </c>
      <c r="GH199" t="s">
        <v>5108</v>
      </c>
      <c r="GI199" t="s">
        <v>5109</v>
      </c>
      <c r="GJ199">
        <v>0.106071</v>
      </c>
      <c r="GP199" t="s">
        <v>787</v>
      </c>
      <c r="GQ199">
        <v>676.8</v>
      </c>
      <c r="GR199" t="s">
        <v>25</v>
      </c>
      <c r="GS199" t="s">
        <v>757</v>
      </c>
      <c r="GT199" t="s">
        <v>27</v>
      </c>
      <c r="GU199">
        <v>0.76927699999999999</v>
      </c>
      <c r="GV199" t="s">
        <v>28</v>
      </c>
      <c r="GW199">
        <v>249674</v>
      </c>
      <c r="GX199" t="s">
        <v>29</v>
      </c>
      <c r="GY199">
        <v>4.0052149515000003E-2</v>
      </c>
      <c r="GZ199" t="s">
        <v>30</v>
      </c>
      <c r="HA199">
        <v>10000</v>
      </c>
      <c r="HB199" t="s">
        <v>923</v>
      </c>
      <c r="HC199">
        <v>10000</v>
      </c>
      <c r="HD199" t="s">
        <v>788</v>
      </c>
      <c r="HE199" t="s">
        <v>5512</v>
      </c>
      <c r="HF199" t="s">
        <v>5513</v>
      </c>
      <c r="HG199" t="s">
        <v>5514</v>
      </c>
      <c r="HH199">
        <v>8.3540400000000001E-2</v>
      </c>
      <c r="HN199" t="s">
        <v>787</v>
      </c>
      <c r="HO199">
        <v>668.88499999999999</v>
      </c>
      <c r="HP199" t="s">
        <v>25</v>
      </c>
      <c r="HQ199" t="s">
        <v>757</v>
      </c>
      <c r="HR199" t="s">
        <v>27</v>
      </c>
      <c r="HS199">
        <v>0.77374200000000004</v>
      </c>
      <c r="HT199" t="s">
        <v>28</v>
      </c>
      <c r="HU199">
        <v>249721</v>
      </c>
      <c r="HV199" t="s">
        <v>29</v>
      </c>
      <c r="HW199">
        <v>0.26028997441500001</v>
      </c>
      <c r="HX199" t="s">
        <v>30</v>
      </c>
      <c r="HY199">
        <v>65000</v>
      </c>
      <c r="HZ199" t="s">
        <v>923</v>
      </c>
      <c r="IA199">
        <v>65000</v>
      </c>
      <c r="IB199" t="s">
        <v>788</v>
      </c>
      <c r="IC199" t="s">
        <v>6095</v>
      </c>
      <c r="ID199" t="s">
        <v>6096</v>
      </c>
      <c r="IE199" t="s">
        <v>6097</v>
      </c>
      <c r="IF199">
        <v>7.4187699999999995E-2</v>
      </c>
    </row>
    <row r="200" spans="6:240">
      <c r="F200" t="s">
        <v>787</v>
      </c>
      <c r="G200">
        <v>337.15800000000002</v>
      </c>
      <c r="H200" t="s">
        <v>25</v>
      </c>
      <c r="I200" t="s">
        <v>36</v>
      </c>
      <c r="J200" t="s">
        <v>27</v>
      </c>
      <c r="K200">
        <v>0.76995100000000005</v>
      </c>
      <c r="L200" t="s">
        <v>28</v>
      </c>
      <c r="M200">
        <v>500311</v>
      </c>
      <c r="N200" t="s">
        <v>29</v>
      </c>
      <c r="O200">
        <v>5.9962681360000002E-3</v>
      </c>
      <c r="P200" t="s">
        <v>30</v>
      </c>
      <c r="Q200">
        <v>3000</v>
      </c>
      <c r="R200" t="s">
        <v>923</v>
      </c>
      <c r="S200">
        <v>3000</v>
      </c>
      <c r="T200" t="s">
        <v>783</v>
      </c>
      <c r="U200" t="s">
        <v>4718</v>
      </c>
      <c r="V200" t="s">
        <v>4719</v>
      </c>
      <c r="W200" t="s">
        <v>4720</v>
      </c>
      <c r="X200">
        <v>0.10071099999999999</v>
      </c>
      <c r="AD200" t="s">
        <v>787</v>
      </c>
      <c r="AE200">
        <v>333.19299999999998</v>
      </c>
      <c r="AF200" t="s">
        <v>25</v>
      </c>
      <c r="AG200" t="s">
        <v>36</v>
      </c>
      <c r="AH200" t="s">
        <v>27</v>
      </c>
      <c r="AI200">
        <v>0.77451899999999996</v>
      </c>
      <c r="AJ200" t="s">
        <v>28</v>
      </c>
      <c r="AK200">
        <v>500312</v>
      </c>
      <c r="AL200" t="s">
        <v>29</v>
      </c>
      <c r="AM200">
        <v>9.9937625599999993E-3</v>
      </c>
      <c r="AN200" t="s">
        <v>30</v>
      </c>
      <c r="AO200">
        <v>5000</v>
      </c>
      <c r="AP200" t="s">
        <v>923</v>
      </c>
      <c r="AQ200">
        <v>5000</v>
      </c>
      <c r="AR200" t="s">
        <v>783</v>
      </c>
      <c r="AS200" t="s">
        <v>1191</v>
      </c>
      <c r="AT200" t="s">
        <v>1192</v>
      </c>
      <c r="AU200" t="s">
        <v>1193</v>
      </c>
      <c r="AV200">
        <v>8.2368700000000003E-2</v>
      </c>
      <c r="BB200" t="s">
        <v>787</v>
      </c>
      <c r="BC200">
        <v>325.91899999999998</v>
      </c>
      <c r="BD200" t="s">
        <v>25</v>
      </c>
      <c r="BE200" t="s">
        <v>36</v>
      </c>
      <c r="BF200" t="s">
        <v>27</v>
      </c>
      <c r="BG200">
        <v>0.78692399999999996</v>
      </c>
      <c r="BH200" t="s">
        <v>28</v>
      </c>
      <c r="BI200">
        <v>495479</v>
      </c>
      <c r="BJ200" t="s">
        <v>29</v>
      </c>
      <c r="BK200">
        <v>3.0273732272E-2</v>
      </c>
      <c r="BL200" t="s">
        <v>30</v>
      </c>
      <c r="BM200">
        <v>15000</v>
      </c>
      <c r="BN200" t="s">
        <v>923</v>
      </c>
      <c r="BO200">
        <v>15000</v>
      </c>
      <c r="BP200" t="s">
        <v>783</v>
      </c>
      <c r="BQ200" t="s">
        <v>1785</v>
      </c>
      <c r="BR200" t="s">
        <v>1786</v>
      </c>
      <c r="BS200" t="s">
        <v>1787</v>
      </c>
      <c r="BT200">
        <v>7.6544600000000004E-2</v>
      </c>
      <c r="BZ200" t="s">
        <v>787</v>
      </c>
      <c r="CA200">
        <v>331.61</v>
      </c>
      <c r="CB200" t="s">
        <v>25</v>
      </c>
      <c r="CC200" t="s">
        <v>36</v>
      </c>
      <c r="CD200" t="s">
        <v>27</v>
      </c>
      <c r="CE200">
        <v>0.774088</v>
      </c>
      <c r="CF200" t="s">
        <v>28</v>
      </c>
      <c r="CG200">
        <v>503259</v>
      </c>
      <c r="CH200" t="s">
        <v>29</v>
      </c>
      <c r="CI200">
        <v>4.9676207207999999E-2</v>
      </c>
      <c r="CJ200" t="s">
        <v>30</v>
      </c>
      <c r="CK200">
        <v>25000</v>
      </c>
      <c r="CL200" t="s">
        <v>923</v>
      </c>
      <c r="CM200">
        <v>25000</v>
      </c>
      <c r="CN200" t="s">
        <v>783</v>
      </c>
      <c r="CO200" t="s">
        <v>2368</v>
      </c>
      <c r="CP200" t="s">
        <v>2369</v>
      </c>
      <c r="CQ200" t="s">
        <v>2370</v>
      </c>
      <c r="CR200">
        <v>7.7644599999999994E-2</v>
      </c>
      <c r="CX200" t="s">
        <v>787</v>
      </c>
      <c r="CY200">
        <v>332.505</v>
      </c>
      <c r="CZ200" t="s">
        <v>25</v>
      </c>
      <c r="DA200" t="s">
        <v>36</v>
      </c>
      <c r="DB200" t="s">
        <v>27</v>
      </c>
      <c r="DC200">
        <v>0.77315400000000001</v>
      </c>
      <c r="DD200" t="s">
        <v>28</v>
      </c>
      <c r="DE200">
        <v>503118</v>
      </c>
      <c r="DF200" t="s">
        <v>29</v>
      </c>
      <c r="DG200">
        <v>6.9566179463999997E-2</v>
      </c>
      <c r="DH200" t="s">
        <v>30</v>
      </c>
      <c r="DI200">
        <v>35000</v>
      </c>
      <c r="DJ200" t="s">
        <v>923</v>
      </c>
      <c r="DK200">
        <v>35000</v>
      </c>
      <c r="DL200" t="s">
        <v>783</v>
      </c>
      <c r="DM200" t="s">
        <v>2960</v>
      </c>
      <c r="DN200" t="s">
        <v>2961</v>
      </c>
      <c r="DO200" t="s">
        <v>2962</v>
      </c>
      <c r="DP200">
        <v>7.4233599999999997E-2</v>
      </c>
      <c r="DV200" t="s">
        <v>787</v>
      </c>
      <c r="DW200">
        <v>332.947</v>
      </c>
      <c r="DX200" t="s">
        <v>25</v>
      </c>
      <c r="DY200" t="s">
        <v>36</v>
      </c>
      <c r="DZ200" t="s">
        <v>27</v>
      </c>
      <c r="EA200">
        <v>0.77354299999999998</v>
      </c>
      <c r="EB200" t="s">
        <v>28</v>
      </c>
      <c r="EC200">
        <v>501946</v>
      </c>
      <c r="ED200" t="s">
        <v>29</v>
      </c>
      <c r="EE200">
        <v>8.9651151447999997E-2</v>
      </c>
      <c r="EF200" t="s">
        <v>30</v>
      </c>
      <c r="EG200">
        <v>45000</v>
      </c>
      <c r="EH200" t="s">
        <v>923</v>
      </c>
      <c r="EI200">
        <v>45000</v>
      </c>
      <c r="EJ200" t="s">
        <v>783</v>
      </c>
      <c r="EK200" t="s">
        <v>3548</v>
      </c>
      <c r="EL200" t="s">
        <v>3549</v>
      </c>
      <c r="EM200" t="s">
        <v>3550</v>
      </c>
      <c r="EN200">
        <v>7.4120800000000001E-2</v>
      </c>
      <c r="ET200" t="s">
        <v>787</v>
      </c>
      <c r="EU200">
        <v>336.43599999999998</v>
      </c>
      <c r="EV200" t="s">
        <v>25</v>
      </c>
      <c r="EW200" t="s">
        <v>36</v>
      </c>
      <c r="EX200" t="s">
        <v>27</v>
      </c>
      <c r="EY200">
        <v>0.77009099999999997</v>
      </c>
      <c r="EZ200" t="s">
        <v>28</v>
      </c>
      <c r="FA200">
        <v>501202</v>
      </c>
      <c r="FB200" t="s">
        <v>29</v>
      </c>
      <c r="FC200">
        <v>0.109736123432</v>
      </c>
      <c r="FD200" t="s">
        <v>30</v>
      </c>
      <c r="FE200">
        <v>55000</v>
      </c>
      <c r="FF200" t="s">
        <v>923</v>
      </c>
      <c r="FG200">
        <v>55000</v>
      </c>
      <c r="FH200" t="s">
        <v>783</v>
      </c>
      <c r="FI200" t="s">
        <v>4130</v>
      </c>
      <c r="FJ200" t="s">
        <v>4131</v>
      </c>
      <c r="FK200" t="s">
        <v>4132</v>
      </c>
      <c r="FL200">
        <v>7.6495300000000002E-2</v>
      </c>
      <c r="FR200" t="s">
        <v>787</v>
      </c>
      <c r="FS200">
        <v>339.58600000000001</v>
      </c>
      <c r="FT200" t="s">
        <v>25</v>
      </c>
      <c r="FU200" t="s">
        <v>36</v>
      </c>
      <c r="FV200" t="s">
        <v>27</v>
      </c>
      <c r="FW200">
        <v>0.76719899999999996</v>
      </c>
      <c r="FX200" t="s">
        <v>28</v>
      </c>
      <c r="FY200">
        <v>500304</v>
      </c>
      <c r="FZ200" t="s">
        <v>29</v>
      </c>
      <c r="GA200">
        <v>1.9987857120000001E-3</v>
      </c>
      <c r="GB200" t="s">
        <v>30</v>
      </c>
      <c r="GC200">
        <v>1000</v>
      </c>
      <c r="GD200" t="s">
        <v>923</v>
      </c>
      <c r="GE200">
        <v>1000</v>
      </c>
      <c r="GF200" t="s">
        <v>783</v>
      </c>
      <c r="GG200" t="s">
        <v>5110</v>
      </c>
      <c r="GH200" t="s">
        <v>5111</v>
      </c>
      <c r="GI200" t="s">
        <v>5112</v>
      </c>
      <c r="GJ200">
        <v>8.2424700000000004E-2</v>
      </c>
      <c r="GP200" t="s">
        <v>787</v>
      </c>
      <c r="GQ200">
        <v>330.48</v>
      </c>
      <c r="GR200" t="s">
        <v>25</v>
      </c>
      <c r="GS200" t="s">
        <v>36</v>
      </c>
      <c r="GT200" t="s">
        <v>27</v>
      </c>
      <c r="GU200">
        <v>0.78241799999999995</v>
      </c>
      <c r="GV200" t="s">
        <v>28</v>
      </c>
      <c r="GW200">
        <v>494285</v>
      </c>
      <c r="GX200" t="s">
        <v>29</v>
      </c>
      <c r="GY200">
        <v>2.023124628E-2</v>
      </c>
      <c r="GZ200" t="s">
        <v>30</v>
      </c>
      <c r="HA200">
        <v>10000</v>
      </c>
      <c r="HB200" t="s">
        <v>923</v>
      </c>
      <c r="HC200">
        <v>10000</v>
      </c>
      <c r="HD200" t="s">
        <v>783</v>
      </c>
      <c r="HE200" t="s">
        <v>5515</v>
      </c>
      <c r="HF200" t="s">
        <v>5516</v>
      </c>
      <c r="HG200" t="s">
        <v>5517</v>
      </c>
      <c r="HH200">
        <v>7.8848500000000002E-2</v>
      </c>
      <c r="HN200" t="s">
        <v>787</v>
      </c>
      <c r="HO200">
        <v>336.02600000000001</v>
      </c>
      <c r="HP200" t="s">
        <v>25</v>
      </c>
      <c r="HQ200" t="s">
        <v>36</v>
      </c>
      <c r="HR200" t="s">
        <v>27</v>
      </c>
      <c r="HS200">
        <v>0.77095599999999997</v>
      </c>
      <c r="HT200" t="s">
        <v>28</v>
      </c>
      <c r="HU200">
        <v>500689</v>
      </c>
      <c r="HV200" t="s">
        <v>29</v>
      </c>
      <c r="HW200">
        <v>0.12982109541600001</v>
      </c>
      <c r="HX200" t="s">
        <v>30</v>
      </c>
      <c r="HY200">
        <v>65000</v>
      </c>
      <c r="HZ200" t="s">
        <v>923</v>
      </c>
      <c r="IA200">
        <v>65000</v>
      </c>
      <c r="IB200" t="s">
        <v>783</v>
      </c>
      <c r="IC200" t="s">
        <v>6098</v>
      </c>
      <c r="ID200" t="s">
        <v>6099</v>
      </c>
      <c r="IE200" t="s">
        <v>6100</v>
      </c>
      <c r="IF200">
        <v>7.4339000000000002E-2</v>
      </c>
    </row>
    <row r="201" spans="6:240">
      <c r="F201" t="s">
        <v>777</v>
      </c>
      <c r="G201">
        <v>674.13699999999994</v>
      </c>
      <c r="H201" t="s">
        <v>25</v>
      </c>
      <c r="I201" t="s">
        <v>757</v>
      </c>
      <c r="J201" t="s">
        <v>27</v>
      </c>
      <c r="K201">
        <v>0.76985800000000004</v>
      </c>
      <c r="L201" t="s">
        <v>28</v>
      </c>
      <c r="M201">
        <v>250283</v>
      </c>
      <c r="N201" t="s">
        <v>29</v>
      </c>
      <c r="O201">
        <v>1.1986444395E-2</v>
      </c>
      <c r="P201" t="s">
        <v>30</v>
      </c>
      <c r="Q201">
        <v>3000</v>
      </c>
      <c r="R201" t="s">
        <v>923</v>
      </c>
      <c r="S201">
        <v>3000</v>
      </c>
      <c r="T201" t="s">
        <v>778</v>
      </c>
      <c r="U201" t="s">
        <v>4721</v>
      </c>
      <c r="V201" t="s">
        <v>4722</v>
      </c>
      <c r="W201" t="s">
        <v>4723</v>
      </c>
      <c r="X201">
        <v>6.4007999999999995E-2</v>
      </c>
      <c r="AD201" t="s">
        <v>777</v>
      </c>
      <c r="AE201">
        <v>651.23099999999999</v>
      </c>
      <c r="AF201" t="s">
        <v>25</v>
      </c>
      <c r="AG201" t="s">
        <v>757</v>
      </c>
      <c r="AH201" t="s">
        <v>27</v>
      </c>
      <c r="AI201">
        <v>0.78327899999999995</v>
      </c>
      <c r="AJ201" t="s">
        <v>28</v>
      </c>
      <c r="AK201">
        <v>250283</v>
      </c>
      <c r="AL201" t="s">
        <v>29</v>
      </c>
      <c r="AM201">
        <v>1.9977374324999998E-2</v>
      </c>
      <c r="AN201" t="s">
        <v>30</v>
      </c>
      <c r="AO201">
        <v>5000</v>
      </c>
      <c r="AP201" t="s">
        <v>923</v>
      </c>
      <c r="AQ201">
        <v>5000</v>
      </c>
      <c r="AR201" t="s">
        <v>778</v>
      </c>
      <c r="AS201" t="s">
        <v>1194</v>
      </c>
      <c r="AT201" t="s">
        <v>1195</v>
      </c>
      <c r="AU201" t="s">
        <v>1196</v>
      </c>
      <c r="AV201">
        <v>6.09238E-2</v>
      </c>
      <c r="BB201" t="s">
        <v>777</v>
      </c>
      <c r="BC201">
        <v>648.76499999999999</v>
      </c>
      <c r="BD201" t="s">
        <v>25</v>
      </c>
      <c r="BE201" t="s">
        <v>757</v>
      </c>
      <c r="BF201" t="s">
        <v>27</v>
      </c>
      <c r="BG201">
        <v>0.77964500000000003</v>
      </c>
      <c r="BH201" t="s">
        <v>28</v>
      </c>
      <c r="BI201">
        <v>253582</v>
      </c>
      <c r="BJ201" t="s">
        <v>29</v>
      </c>
      <c r="BK201">
        <v>5.9152421055000001E-2</v>
      </c>
      <c r="BL201" t="s">
        <v>30</v>
      </c>
      <c r="BM201">
        <v>15000</v>
      </c>
      <c r="BN201" t="s">
        <v>923</v>
      </c>
      <c r="BO201">
        <v>15000</v>
      </c>
      <c r="BP201" t="s">
        <v>778</v>
      </c>
      <c r="BQ201" t="s">
        <v>1788</v>
      </c>
      <c r="BR201" t="s">
        <v>1789</v>
      </c>
      <c r="BS201" t="s">
        <v>1790</v>
      </c>
      <c r="BT201">
        <v>7.5164300000000003E-2</v>
      </c>
      <c r="BZ201" t="s">
        <v>777</v>
      </c>
      <c r="CA201">
        <v>649.66399999999999</v>
      </c>
      <c r="CB201" t="s">
        <v>25</v>
      </c>
      <c r="CC201" t="s">
        <v>757</v>
      </c>
      <c r="CD201" t="s">
        <v>27</v>
      </c>
      <c r="CE201">
        <v>0.78115599999999996</v>
      </c>
      <c r="CF201" t="s">
        <v>28</v>
      </c>
      <c r="CG201">
        <v>252252</v>
      </c>
      <c r="CH201" t="s">
        <v>29</v>
      </c>
      <c r="CI201">
        <v>9.9107070704999994E-2</v>
      </c>
      <c r="CJ201" t="s">
        <v>30</v>
      </c>
      <c r="CK201">
        <v>25000</v>
      </c>
      <c r="CL201" t="s">
        <v>923</v>
      </c>
      <c r="CM201">
        <v>25000</v>
      </c>
      <c r="CN201" t="s">
        <v>778</v>
      </c>
      <c r="CO201" t="s">
        <v>2371</v>
      </c>
      <c r="CP201" t="s">
        <v>2372</v>
      </c>
      <c r="CQ201" t="s">
        <v>2373</v>
      </c>
      <c r="CR201">
        <v>6.3954499999999997E-2</v>
      </c>
      <c r="CX201" t="s">
        <v>777</v>
      </c>
      <c r="CY201">
        <v>665.88599999999997</v>
      </c>
      <c r="CZ201" t="s">
        <v>25</v>
      </c>
      <c r="DA201" t="s">
        <v>757</v>
      </c>
      <c r="DB201" t="s">
        <v>27</v>
      </c>
      <c r="DC201">
        <v>0.77568999999999999</v>
      </c>
      <c r="DD201" t="s">
        <v>28</v>
      </c>
      <c r="DE201">
        <v>249588</v>
      </c>
      <c r="DF201" t="s">
        <v>29</v>
      </c>
      <c r="DG201">
        <v>0.14023112473499999</v>
      </c>
      <c r="DH201" t="s">
        <v>30</v>
      </c>
      <c r="DI201">
        <v>35000</v>
      </c>
      <c r="DJ201" t="s">
        <v>923</v>
      </c>
      <c r="DK201">
        <v>35000</v>
      </c>
      <c r="DL201" t="s">
        <v>778</v>
      </c>
      <c r="DM201" t="s">
        <v>2963</v>
      </c>
      <c r="DN201" t="s">
        <v>2964</v>
      </c>
      <c r="DO201" t="s">
        <v>2965</v>
      </c>
      <c r="DP201">
        <v>6.9447200000000001E-2</v>
      </c>
      <c r="DV201" t="s">
        <v>777</v>
      </c>
      <c r="DW201">
        <v>666.51400000000001</v>
      </c>
      <c r="DX201" t="s">
        <v>25</v>
      </c>
      <c r="DY201" t="s">
        <v>757</v>
      </c>
      <c r="DZ201" t="s">
        <v>27</v>
      </c>
      <c r="EA201">
        <v>0.77550399999999997</v>
      </c>
      <c r="EB201" t="s">
        <v>28</v>
      </c>
      <c r="EC201">
        <v>249472</v>
      </c>
      <c r="ED201" t="s">
        <v>29</v>
      </c>
      <c r="EE201">
        <v>0.180380675115</v>
      </c>
      <c r="EF201" t="s">
        <v>30</v>
      </c>
      <c r="EG201">
        <v>45000</v>
      </c>
      <c r="EH201" t="s">
        <v>923</v>
      </c>
      <c r="EI201">
        <v>45000</v>
      </c>
      <c r="EJ201" t="s">
        <v>778</v>
      </c>
      <c r="EK201" t="s">
        <v>3551</v>
      </c>
      <c r="EL201" t="s">
        <v>3552</v>
      </c>
      <c r="EM201" t="s">
        <v>3202</v>
      </c>
      <c r="EN201">
        <v>7.1675699999999995E-2</v>
      </c>
      <c r="ET201" t="s">
        <v>777</v>
      </c>
      <c r="EU201">
        <v>667.23699999999997</v>
      </c>
      <c r="EV201" t="s">
        <v>25</v>
      </c>
      <c r="EW201" t="s">
        <v>757</v>
      </c>
      <c r="EX201" t="s">
        <v>27</v>
      </c>
      <c r="EY201">
        <v>0.77348399999999995</v>
      </c>
      <c r="EZ201" t="s">
        <v>28</v>
      </c>
      <c r="FA201">
        <v>250506</v>
      </c>
      <c r="FB201" t="s">
        <v>29</v>
      </c>
      <c r="FC201">
        <v>0.219555721845</v>
      </c>
      <c r="FD201" t="s">
        <v>30</v>
      </c>
      <c r="FE201">
        <v>55000</v>
      </c>
      <c r="FF201" t="s">
        <v>923</v>
      </c>
      <c r="FG201">
        <v>55000</v>
      </c>
      <c r="FH201" t="s">
        <v>778</v>
      </c>
      <c r="FI201" t="s">
        <v>4133</v>
      </c>
      <c r="FJ201" t="s">
        <v>4134</v>
      </c>
      <c r="FK201" t="s">
        <v>4135</v>
      </c>
      <c r="FL201">
        <v>7.1522199999999994E-2</v>
      </c>
      <c r="FR201" t="s">
        <v>777</v>
      </c>
      <c r="FS201">
        <v>620.75199999999995</v>
      </c>
      <c r="FT201" t="s">
        <v>25</v>
      </c>
      <c r="FU201" t="s">
        <v>757</v>
      </c>
      <c r="FV201" t="s">
        <v>27</v>
      </c>
      <c r="FW201">
        <v>0.80228200000000005</v>
      </c>
      <c r="FX201" t="s">
        <v>28</v>
      </c>
      <c r="FY201">
        <v>250281</v>
      </c>
      <c r="FZ201" t="s">
        <v>29</v>
      </c>
      <c r="GA201">
        <v>3.9955144649999998E-3</v>
      </c>
      <c r="GB201" t="s">
        <v>30</v>
      </c>
      <c r="GC201">
        <v>1000</v>
      </c>
      <c r="GD201" t="s">
        <v>923</v>
      </c>
      <c r="GE201">
        <v>1000</v>
      </c>
      <c r="GF201" t="s">
        <v>778</v>
      </c>
      <c r="GG201" t="s">
        <v>5113</v>
      </c>
      <c r="GH201" t="s">
        <v>5114</v>
      </c>
      <c r="GI201" t="s">
        <v>5115</v>
      </c>
      <c r="GJ201">
        <v>9.7717700000000005E-2</v>
      </c>
      <c r="GP201" t="s">
        <v>777</v>
      </c>
      <c r="GQ201">
        <v>669.93</v>
      </c>
      <c r="GR201" t="s">
        <v>25</v>
      </c>
      <c r="GS201" t="s">
        <v>757</v>
      </c>
      <c r="GT201" t="s">
        <v>27</v>
      </c>
      <c r="GU201">
        <v>0.77132800000000001</v>
      </c>
      <c r="GV201" t="s">
        <v>28</v>
      </c>
      <c r="GW201">
        <v>250895</v>
      </c>
      <c r="GX201" t="s">
        <v>29</v>
      </c>
      <c r="GY201">
        <v>3.9857248785E-2</v>
      </c>
      <c r="GZ201" t="s">
        <v>30</v>
      </c>
      <c r="HA201">
        <v>10000</v>
      </c>
      <c r="HB201" t="s">
        <v>923</v>
      </c>
      <c r="HC201">
        <v>10000</v>
      </c>
      <c r="HD201" t="s">
        <v>778</v>
      </c>
      <c r="HE201" t="s">
        <v>5518</v>
      </c>
      <c r="HF201" t="s">
        <v>5519</v>
      </c>
      <c r="HG201" t="s">
        <v>5520</v>
      </c>
      <c r="HH201">
        <v>7.0168300000000003E-2</v>
      </c>
      <c r="HN201" t="s">
        <v>777</v>
      </c>
      <c r="HO201">
        <v>661.56</v>
      </c>
      <c r="HP201" t="s">
        <v>25</v>
      </c>
      <c r="HQ201" t="s">
        <v>757</v>
      </c>
      <c r="HR201" t="s">
        <v>27</v>
      </c>
      <c r="HS201">
        <v>0.77888800000000002</v>
      </c>
      <c r="HT201" t="s">
        <v>28</v>
      </c>
      <c r="HU201">
        <v>249162</v>
      </c>
      <c r="HV201" t="s">
        <v>29</v>
      </c>
      <c r="HW201">
        <v>0.26087467660500002</v>
      </c>
      <c r="HX201" t="s">
        <v>30</v>
      </c>
      <c r="HY201">
        <v>65000</v>
      </c>
      <c r="HZ201" t="s">
        <v>923</v>
      </c>
      <c r="IA201">
        <v>65000</v>
      </c>
      <c r="IB201" t="s">
        <v>778</v>
      </c>
      <c r="IC201" t="s">
        <v>6101</v>
      </c>
      <c r="ID201" t="s">
        <v>6102</v>
      </c>
      <c r="IE201" t="s">
        <v>6103</v>
      </c>
      <c r="IF201">
        <v>6.8899199999999994E-2</v>
      </c>
    </row>
    <row r="202" spans="6:240">
      <c r="F202" t="s">
        <v>782</v>
      </c>
      <c r="G202">
        <v>335.48599999999999</v>
      </c>
      <c r="H202" t="s">
        <v>25</v>
      </c>
      <c r="I202" t="s">
        <v>36</v>
      </c>
      <c r="J202" t="s">
        <v>27</v>
      </c>
      <c r="K202">
        <v>0.77811699999999995</v>
      </c>
      <c r="L202" t="s">
        <v>28</v>
      </c>
      <c r="M202">
        <v>492306</v>
      </c>
      <c r="N202" t="s">
        <v>29</v>
      </c>
      <c r="O202">
        <v>6.0937719999999999E-3</v>
      </c>
      <c r="P202" t="s">
        <v>30</v>
      </c>
      <c r="Q202">
        <v>3000</v>
      </c>
      <c r="R202" t="s">
        <v>923</v>
      </c>
      <c r="S202">
        <v>3000</v>
      </c>
      <c r="T202" t="s">
        <v>783</v>
      </c>
      <c r="U202" t="s">
        <v>4724</v>
      </c>
      <c r="V202" t="s">
        <v>4725</v>
      </c>
      <c r="W202" t="s">
        <v>4726</v>
      </c>
      <c r="X202">
        <v>9.7658999999999996E-2</v>
      </c>
      <c r="AD202" t="s">
        <v>782</v>
      </c>
      <c r="AE202">
        <v>340.81099999999998</v>
      </c>
      <c r="AF202" t="s">
        <v>25</v>
      </c>
      <c r="AG202" t="s">
        <v>36</v>
      </c>
      <c r="AH202" t="s">
        <v>27</v>
      </c>
      <c r="AI202">
        <v>0.77324899999999996</v>
      </c>
      <c r="AJ202" t="s">
        <v>28</v>
      </c>
      <c r="AK202">
        <v>490737</v>
      </c>
      <c r="AL202" t="s">
        <v>29</v>
      </c>
      <c r="AM202">
        <v>1.0188766288000001E-2</v>
      </c>
      <c r="AN202" t="s">
        <v>30</v>
      </c>
      <c r="AO202">
        <v>5000</v>
      </c>
      <c r="AP202" t="s">
        <v>923</v>
      </c>
      <c r="AQ202">
        <v>5000</v>
      </c>
      <c r="AR202" t="s">
        <v>783</v>
      </c>
      <c r="AS202" t="s">
        <v>1197</v>
      </c>
      <c r="AT202" t="s">
        <v>1198</v>
      </c>
      <c r="AU202" t="s">
        <v>1199</v>
      </c>
      <c r="AV202">
        <v>8.7653400000000006E-2</v>
      </c>
      <c r="BB202" t="s">
        <v>782</v>
      </c>
      <c r="BC202">
        <v>341.07499999999999</v>
      </c>
      <c r="BD202" t="s">
        <v>25</v>
      </c>
      <c r="BE202" t="s">
        <v>36</v>
      </c>
      <c r="BF202" t="s">
        <v>27</v>
      </c>
      <c r="BG202">
        <v>0.77171400000000001</v>
      </c>
      <c r="BH202" t="s">
        <v>28</v>
      </c>
      <c r="BI202">
        <v>492308</v>
      </c>
      <c r="BJ202" t="s">
        <v>29</v>
      </c>
      <c r="BK202">
        <v>3.0468723999999999E-2</v>
      </c>
      <c r="BL202" t="s">
        <v>30</v>
      </c>
      <c r="BM202">
        <v>15000</v>
      </c>
      <c r="BN202" t="s">
        <v>923</v>
      </c>
      <c r="BO202">
        <v>15000</v>
      </c>
      <c r="BP202" t="s">
        <v>783</v>
      </c>
      <c r="BQ202" t="s">
        <v>1791</v>
      </c>
      <c r="BR202" t="s">
        <v>1792</v>
      </c>
      <c r="BS202" t="s">
        <v>1793</v>
      </c>
      <c r="BT202">
        <v>6.01878E-2</v>
      </c>
      <c r="BZ202" t="s">
        <v>782</v>
      </c>
      <c r="CA202">
        <v>334.51100000000002</v>
      </c>
      <c r="CB202" t="s">
        <v>25</v>
      </c>
      <c r="CC202" t="s">
        <v>36</v>
      </c>
      <c r="CD202" t="s">
        <v>27</v>
      </c>
      <c r="CE202">
        <v>0.77750200000000003</v>
      </c>
      <c r="CF202" t="s">
        <v>28</v>
      </c>
      <c r="CG202">
        <v>494524</v>
      </c>
      <c r="CH202" t="s">
        <v>29</v>
      </c>
      <c r="CI202">
        <v>5.0553709984000002E-2</v>
      </c>
      <c r="CJ202" t="s">
        <v>30</v>
      </c>
      <c r="CK202">
        <v>25000</v>
      </c>
      <c r="CL202" t="s">
        <v>923</v>
      </c>
      <c r="CM202">
        <v>25000</v>
      </c>
      <c r="CN202" t="s">
        <v>783</v>
      </c>
      <c r="CO202" t="s">
        <v>2374</v>
      </c>
      <c r="CP202" t="s">
        <v>922</v>
      </c>
      <c r="CQ202" t="s">
        <v>2375</v>
      </c>
      <c r="CR202">
        <v>7.7196000000000001E-2</v>
      </c>
      <c r="CX202" t="s">
        <v>782</v>
      </c>
      <c r="CY202">
        <v>333.23899999999998</v>
      </c>
      <c r="CZ202" t="s">
        <v>25</v>
      </c>
      <c r="DA202" t="s">
        <v>36</v>
      </c>
      <c r="DB202" t="s">
        <v>27</v>
      </c>
      <c r="DC202">
        <v>0.77769500000000003</v>
      </c>
      <c r="DD202" t="s">
        <v>28</v>
      </c>
      <c r="DE202">
        <v>496164</v>
      </c>
      <c r="DF202" t="s">
        <v>29</v>
      </c>
      <c r="DG202">
        <v>7.0541182103999997E-2</v>
      </c>
      <c r="DH202" t="s">
        <v>30</v>
      </c>
      <c r="DI202">
        <v>35000</v>
      </c>
      <c r="DJ202" t="s">
        <v>923</v>
      </c>
      <c r="DK202">
        <v>35000</v>
      </c>
      <c r="DL202" t="s">
        <v>783</v>
      </c>
      <c r="DM202" t="s">
        <v>2966</v>
      </c>
      <c r="DN202" t="s">
        <v>2967</v>
      </c>
      <c r="DO202" t="s">
        <v>2968</v>
      </c>
      <c r="DP202">
        <v>7.7302399999999993E-2</v>
      </c>
      <c r="DV202" t="s">
        <v>782</v>
      </c>
      <c r="DW202">
        <v>331.76</v>
      </c>
      <c r="DX202" t="s">
        <v>25</v>
      </c>
      <c r="DY202" t="s">
        <v>36</v>
      </c>
      <c r="DZ202" t="s">
        <v>27</v>
      </c>
      <c r="EA202">
        <v>0.77954699999999999</v>
      </c>
      <c r="EB202" t="s">
        <v>28</v>
      </c>
      <c r="EC202">
        <v>496012</v>
      </c>
      <c r="ED202" t="s">
        <v>29</v>
      </c>
      <c r="EE202">
        <v>9.0723653951999994E-2</v>
      </c>
      <c r="EF202" t="s">
        <v>30</v>
      </c>
      <c r="EG202">
        <v>45000</v>
      </c>
      <c r="EH202" t="s">
        <v>923</v>
      </c>
      <c r="EI202">
        <v>45000</v>
      </c>
      <c r="EJ202" t="s">
        <v>783</v>
      </c>
      <c r="EK202" t="s">
        <v>3553</v>
      </c>
      <c r="EL202" t="s">
        <v>3554</v>
      </c>
      <c r="EM202" t="s">
        <v>3555</v>
      </c>
      <c r="EN202">
        <v>7.7107599999999998E-2</v>
      </c>
      <c r="ET202" t="s">
        <v>782</v>
      </c>
      <c r="EU202">
        <v>331.60599999999999</v>
      </c>
      <c r="EV202" t="s">
        <v>25</v>
      </c>
      <c r="EW202" t="s">
        <v>36</v>
      </c>
      <c r="EX202" t="s">
        <v>27</v>
      </c>
      <c r="EY202">
        <v>0.778775</v>
      </c>
      <c r="EZ202" t="s">
        <v>28</v>
      </c>
      <c r="FA202">
        <v>497226</v>
      </c>
      <c r="FB202" t="s">
        <v>29</v>
      </c>
      <c r="FC202">
        <v>0.110613626208</v>
      </c>
      <c r="FD202" t="s">
        <v>30</v>
      </c>
      <c r="FE202">
        <v>55000</v>
      </c>
      <c r="FF202" t="s">
        <v>923</v>
      </c>
      <c r="FG202">
        <v>55000</v>
      </c>
      <c r="FH202" t="s">
        <v>783</v>
      </c>
      <c r="FI202" t="s">
        <v>4136</v>
      </c>
      <c r="FJ202" t="s">
        <v>4137</v>
      </c>
      <c r="FK202" t="s">
        <v>4138</v>
      </c>
      <c r="FL202">
        <v>7.6364500000000002E-2</v>
      </c>
      <c r="FR202" t="s">
        <v>782</v>
      </c>
      <c r="FS202">
        <v>323.86399999999998</v>
      </c>
      <c r="FT202" t="s">
        <v>25</v>
      </c>
      <c r="FU202" t="s">
        <v>36</v>
      </c>
      <c r="FV202" t="s">
        <v>27</v>
      </c>
      <c r="FW202">
        <v>0.78559500000000004</v>
      </c>
      <c r="FX202" t="s">
        <v>28</v>
      </c>
      <c r="FY202">
        <v>500311</v>
      </c>
      <c r="FZ202" t="s">
        <v>29</v>
      </c>
      <c r="GA202">
        <v>1.998758712E-3</v>
      </c>
      <c r="GB202" t="s">
        <v>30</v>
      </c>
      <c r="GC202">
        <v>1000</v>
      </c>
      <c r="GD202" t="s">
        <v>923</v>
      </c>
      <c r="GE202">
        <v>1000</v>
      </c>
      <c r="GF202" t="s">
        <v>783</v>
      </c>
      <c r="GG202" t="s">
        <v>5116</v>
      </c>
      <c r="GH202" t="s">
        <v>5117</v>
      </c>
      <c r="GI202" t="s">
        <v>5118</v>
      </c>
      <c r="GJ202">
        <v>8.6405300000000004E-2</v>
      </c>
      <c r="GP202" t="s">
        <v>782</v>
      </c>
      <c r="GQ202">
        <v>344.173</v>
      </c>
      <c r="GR202" t="s">
        <v>25</v>
      </c>
      <c r="GS202" t="s">
        <v>36</v>
      </c>
      <c r="GT202" t="s">
        <v>27</v>
      </c>
      <c r="GU202">
        <v>0.76854100000000003</v>
      </c>
      <c r="GV202" t="s">
        <v>28</v>
      </c>
      <c r="GW202">
        <v>491914</v>
      </c>
      <c r="GX202" t="s">
        <v>29</v>
      </c>
      <c r="GY202">
        <v>2.0328738143999998E-2</v>
      </c>
      <c r="GZ202" t="s">
        <v>30</v>
      </c>
      <c r="HA202">
        <v>10000</v>
      </c>
      <c r="HB202" t="s">
        <v>923</v>
      </c>
      <c r="HC202">
        <v>10000</v>
      </c>
      <c r="HD202" t="s">
        <v>783</v>
      </c>
      <c r="HE202" t="s">
        <v>5521</v>
      </c>
      <c r="HF202" t="s">
        <v>5522</v>
      </c>
      <c r="HG202" t="s">
        <v>5523</v>
      </c>
      <c r="HH202">
        <v>7.1569800000000003E-2</v>
      </c>
      <c r="HN202" t="s">
        <v>782</v>
      </c>
      <c r="HO202">
        <v>331.47800000000001</v>
      </c>
      <c r="HP202" t="s">
        <v>25</v>
      </c>
      <c r="HQ202" t="s">
        <v>36</v>
      </c>
      <c r="HR202" t="s">
        <v>27</v>
      </c>
      <c r="HS202">
        <v>0.77826399999999996</v>
      </c>
      <c r="HT202" t="s">
        <v>28</v>
      </c>
      <c r="HU202">
        <v>498071</v>
      </c>
      <c r="HV202" t="s">
        <v>29</v>
      </c>
      <c r="HW202">
        <v>0.130503598464</v>
      </c>
      <c r="HX202" t="s">
        <v>30</v>
      </c>
      <c r="HY202">
        <v>65000</v>
      </c>
      <c r="HZ202" t="s">
        <v>923</v>
      </c>
      <c r="IA202">
        <v>65000</v>
      </c>
      <c r="IB202" t="s">
        <v>783</v>
      </c>
      <c r="IC202" t="s">
        <v>6104</v>
      </c>
      <c r="ID202" t="s">
        <v>6105</v>
      </c>
      <c r="IE202" t="s">
        <v>6106</v>
      </c>
      <c r="IF202">
        <v>7.4010099999999995E-2</v>
      </c>
    </row>
    <row r="203" spans="6:240">
      <c r="F203" t="s">
        <v>787</v>
      </c>
      <c r="G203">
        <v>674.13699999999994</v>
      </c>
      <c r="H203" t="s">
        <v>25</v>
      </c>
      <c r="I203" t="s">
        <v>757</v>
      </c>
      <c r="J203" t="s">
        <v>27</v>
      </c>
      <c r="K203">
        <v>0.76985800000000004</v>
      </c>
      <c r="L203" t="s">
        <v>28</v>
      </c>
      <c r="M203">
        <v>250283</v>
      </c>
      <c r="N203" t="s">
        <v>29</v>
      </c>
      <c r="O203">
        <v>1.1986444395E-2</v>
      </c>
      <c r="P203" t="s">
        <v>30</v>
      </c>
      <c r="Q203">
        <v>3000</v>
      </c>
      <c r="R203" t="s">
        <v>923</v>
      </c>
      <c r="S203">
        <v>3000</v>
      </c>
      <c r="T203" t="s">
        <v>788</v>
      </c>
      <c r="U203" t="s">
        <v>4721</v>
      </c>
      <c r="V203" t="s">
        <v>4722</v>
      </c>
      <c r="W203" t="s">
        <v>4723</v>
      </c>
      <c r="X203">
        <v>6.4007999999999995E-2</v>
      </c>
      <c r="AD203" t="s">
        <v>787</v>
      </c>
      <c r="AE203">
        <v>651.23099999999999</v>
      </c>
      <c r="AF203" t="s">
        <v>25</v>
      </c>
      <c r="AG203" t="s">
        <v>757</v>
      </c>
      <c r="AH203" t="s">
        <v>27</v>
      </c>
      <c r="AI203">
        <v>0.78327899999999995</v>
      </c>
      <c r="AJ203" t="s">
        <v>28</v>
      </c>
      <c r="AK203">
        <v>250283</v>
      </c>
      <c r="AL203" t="s">
        <v>29</v>
      </c>
      <c r="AM203">
        <v>1.9977374324999998E-2</v>
      </c>
      <c r="AN203" t="s">
        <v>30</v>
      </c>
      <c r="AO203">
        <v>5000</v>
      </c>
      <c r="AP203" t="s">
        <v>923</v>
      </c>
      <c r="AQ203">
        <v>5000</v>
      </c>
      <c r="AR203" t="s">
        <v>788</v>
      </c>
      <c r="AS203" t="s">
        <v>1194</v>
      </c>
      <c r="AT203" t="s">
        <v>1195</v>
      </c>
      <c r="AU203" t="s">
        <v>1196</v>
      </c>
      <c r="AV203">
        <v>6.09238E-2</v>
      </c>
      <c r="BB203" t="s">
        <v>787</v>
      </c>
      <c r="BC203">
        <v>648.76499999999999</v>
      </c>
      <c r="BD203" t="s">
        <v>25</v>
      </c>
      <c r="BE203" t="s">
        <v>757</v>
      </c>
      <c r="BF203" t="s">
        <v>27</v>
      </c>
      <c r="BG203">
        <v>0.77964500000000003</v>
      </c>
      <c r="BH203" t="s">
        <v>28</v>
      </c>
      <c r="BI203">
        <v>253582</v>
      </c>
      <c r="BJ203" t="s">
        <v>29</v>
      </c>
      <c r="BK203">
        <v>5.9152421055000001E-2</v>
      </c>
      <c r="BL203" t="s">
        <v>30</v>
      </c>
      <c r="BM203">
        <v>15000</v>
      </c>
      <c r="BN203" t="s">
        <v>923</v>
      </c>
      <c r="BO203">
        <v>15000</v>
      </c>
      <c r="BP203" t="s">
        <v>788</v>
      </c>
      <c r="BQ203" t="s">
        <v>1788</v>
      </c>
      <c r="BR203" t="s">
        <v>1789</v>
      </c>
      <c r="BS203" t="s">
        <v>1790</v>
      </c>
      <c r="BT203">
        <v>7.5164300000000003E-2</v>
      </c>
      <c r="BZ203" t="s">
        <v>787</v>
      </c>
      <c r="CA203">
        <v>649.66399999999999</v>
      </c>
      <c r="CB203" t="s">
        <v>25</v>
      </c>
      <c r="CC203" t="s">
        <v>757</v>
      </c>
      <c r="CD203" t="s">
        <v>27</v>
      </c>
      <c r="CE203">
        <v>0.78115599999999996</v>
      </c>
      <c r="CF203" t="s">
        <v>28</v>
      </c>
      <c r="CG203">
        <v>252252</v>
      </c>
      <c r="CH203" t="s">
        <v>29</v>
      </c>
      <c r="CI203">
        <v>9.9107070704999994E-2</v>
      </c>
      <c r="CJ203" t="s">
        <v>30</v>
      </c>
      <c r="CK203">
        <v>25000</v>
      </c>
      <c r="CL203" t="s">
        <v>923</v>
      </c>
      <c r="CM203">
        <v>25000</v>
      </c>
      <c r="CN203" t="s">
        <v>788</v>
      </c>
      <c r="CO203" t="s">
        <v>2371</v>
      </c>
      <c r="CP203" t="s">
        <v>2372</v>
      </c>
      <c r="CQ203" t="s">
        <v>2373</v>
      </c>
      <c r="CR203">
        <v>6.3954499999999997E-2</v>
      </c>
      <c r="CX203" t="s">
        <v>787</v>
      </c>
      <c r="CY203">
        <v>665.88599999999997</v>
      </c>
      <c r="CZ203" t="s">
        <v>25</v>
      </c>
      <c r="DA203" t="s">
        <v>757</v>
      </c>
      <c r="DB203" t="s">
        <v>27</v>
      </c>
      <c r="DC203">
        <v>0.77568999999999999</v>
      </c>
      <c r="DD203" t="s">
        <v>28</v>
      </c>
      <c r="DE203">
        <v>249588</v>
      </c>
      <c r="DF203" t="s">
        <v>29</v>
      </c>
      <c r="DG203">
        <v>0.14023112473499999</v>
      </c>
      <c r="DH203" t="s">
        <v>30</v>
      </c>
      <c r="DI203">
        <v>35000</v>
      </c>
      <c r="DJ203" t="s">
        <v>923</v>
      </c>
      <c r="DK203">
        <v>35000</v>
      </c>
      <c r="DL203" t="s">
        <v>788</v>
      </c>
      <c r="DM203" t="s">
        <v>2963</v>
      </c>
      <c r="DN203" t="s">
        <v>2964</v>
      </c>
      <c r="DO203" t="s">
        <v>2965</v>
      </c>
      <c r="DP203">
        <v>6.9447200000000001E-2</v>
      </c>
      <c r="DV203" t="s">
        <v>787</v>
      </c>
      <c r="DW203">
        <v>666.51400000000001</v>
      </c>
      <c r="DX203" t="s">
        <v>25</v>
      </c>
      <c r="DY203" t="s">
        <v>757</v>
      </c>
      <c r="DZ203" t="s">
        <v>27</v>
      </c>
      <c r="EA203">
        <v>0.77550399999999997</v>
      </c>
      <c r="EB203" t="s">
        <v>28</v>
      </c>
      <c r="EC203">
        <v>249472</v>
      </c>
      <c r="ED203" t="s">
        <v>29</v>
      </c>
      <c r="EE203">
        <v>0.180380675115</v>
      </c>
      <c r="EF203" t="s">
        <v>30</v>
      </c>
      <c r="EG203">
        <v>45000</v>
      </c>
      <c r="EH203" t="s">
        <v>923</v>
      </c>
      <c r="EI203">
        <v>45000</v>
      </c>
      <c r="EJ203" t="s">
        <v>788</v>
      </c>
      <c r="EK203" t="s">
        <v>3551</v>
      </c>
      <c r="EL203" t="s">
        <v>3552</v>
      </c>
      <c r="EM203" t="s">
        <v>3202</v>
      </c>
      <c r="EN203">
        <v>7.1675699999999995E-2</v>
      </c>
      <c r="ET203" t="s">
        <v>787</v>
      </c>
      <c r="EU203">
        <v>667.23699999999997</v>
      </c>
      <c r="EV203" t="s">
        <v>25</v>
      </c>
      <c r="EW203" t="s">
        <v>757</v>
      </c>
      <c r="EX203" t="s">
        <v>27</v>
      </c>
      <c r="EY203">
        <v>0.77348399999999995</v>
      </c>
      <c r="EZ203" t="s">
        <v>28</v>
      </c>
      <c r="FA203">
        <v>250506</v>
      </c>
      <c r="FB203" t="s">
        <v>29</v>
      </c>
      <c r="FC203">
        <v>0.219555721845</v>
      </c>
      <c r="FD203" t="s">
        <v>30</v>
      </c>
      <c r="FE203">
        <v>55000</v>
      </c>
      <c r="FF203" t="s">
        <v>923</v>
      </c>
      <c r="FG203">
        <v>55000</v>
      </c>
      <c r="FH203" t="s">
        <v>788</v>
      </c>
      <c r="FI203" t="s">
        <v>4133</v>
      </c>
      <c r="FJ203" t="s">
        <v>4134</v>
      </c>
      <c r="FK203" t="s">
        <v>4135</v>
      </c>
      <c r="FL203">
        <v>7.1522199999999994E-2</v>
      </c>
      <c r="FR203" t="s">
        <v>787</v>
      </c>
      <c r="FS203">
        <v>620.75199999999995</v>
      </c>
      <c r="FT203" t="s">
        <v>25</v>
      </c>
      <c r="FU203" t="s">
        <v>757</v>
      </c>
      <c r="FV203" t="s">
        <v>27</v>
      </c>
      <c r="FW203">
        <v>0.80228200000000005</v>
      </c>
      <c r="FX203" t="s">
        <v>28</v>
      </c>
      <c r="FY203">
        <v>250281</v>
      </c>
      <c r="FZ203" t="s">
        <v>29</v>
      </c>
      <c r="GA203">
        <v>3.9955144649999998E-3</v>
      </c>
      <c r="GB203" t="s">
        <v>30</v>
      </c>
      <c r="GC203">
        <v>1000</v>
      </c>
      <c r="GD203" t="s">
        <v>923</v>
      </c>
      <c r="GE203">
        <v>1000</v>
      </c>
      <c r="GF203" t="s">
        <v>788</v>
      </c>
      <c r="GG203" t="s">
        <v>5113</v>
      </c>
      <c r="GH203" t="s">
        <v>5114</v>
      </c>
      <c r="GI203" t="s">
        <v>5115</v>
      </c>
      <c r="GJ203">
        <v>9.7717700000000005E-2</v>
      </c>
      <c r="GP203" t="s">
        <v>787</v>
      </c>
      <c r="GQ203">
        <v>669.93</v>
      </c>
      <c r="GR203" t="s">
        <v>25</v>
      </c>
      <c r="GS203" t="s">
        <v>757</v>
      </c>
      <c r="GT203" t="s">
        <v>27</v>
      </c>
      <c r="GU203">
        <v>0.77132800000000001</v>
      </c>
      <c r="GV203" t="s">
        <v>28</v>
      </c>
      <c r="GW203">
        <v>250895</v>
      </c>
      <c r="GX203" t="s">
        <v>29</v>
      </c>
      <c r="GY203">
        <v>3.9857248785E-2</v>
      </c>
      <c r="GZ203" t="s">
        <v>30</v>
      </c>
      <c r="HA203">
        <v>10000</v>
      </c>
      <c r="HB203" t="s">
        <v>923</v>
      </c>
      <c r="HC203">
        <v>10000</v>
      </c>
      <c r="HD203" t="s">
        <v>788</v>
      </c>
      <c r="HE203" t="s">
        <v>5518</v>
      </c>
      <c r="HF203" t="s">
        <v>5519</v>
      </c>
      <c r="HG203" t="s">
        <v>5520</v>
      </c>
      <c r="HH203">
        <v>7.0168300000000003E-2</v>
      </c>
      <c r="HN203" t="s">
        <v>787</v>
      </c>
      <c r="HO203">
        <v>661.56</v>
      </c>
      <c r="HP203" t="s">
        <v>25</v>
      </c>
      <c r="HQ203" t="s">
        <v>757</v>
      </c>
      <c r="HR203" t="s">
        <v>27</v>
      </c>
      <c r="HS203">
        <v>0.77888800000000002</v>
      </c>
      <c r="HT203" t="s">
        <v>28</v>
      </c>
      <c r="HU203">
        <v>249162</v>
      </c>
      <c r="HV203" t="s">
        <v>29</v>
      </c>
      <c r="HW203">
        <v>0.26087467660500002</v>
      </c>
      <c r="HX203" t="s">
        <v>30</v>
      </c>
      <c r="HY203">
        <v>65000</v>
      </c>
      <c r="HZ203" t="s">
        <v>923</v>
      </c>
      <c r="IA203">
        <v>65000</v>
      </c>
      <c r="IB203" t="s">
        <v>788</v>
      </c>
      <c r="IC203" t="s">
        <v>6101</v>
      </c>
      <c r="ID203" t="s">
        <v>6102</v>
      </c>
      <c r="IE203" t="s">
        <v>6103</v>
      </c>
      <c r="IF203">
        <v>6.8899199999999994E-2</v>
      </c>
    </row>
    <row r="204" spans="6:240">
      <c r="F204" t="s">
        <v>787</v>
      </c>
      <c r="G204">
        <v>335.48599999999999</v>
      </c>
      <c r="H204" t="s">
        <v>25</v>
      </c>
      <c r="I204" t="s">
        <v>36</v>
      </c>
      <c r="J204" t="s">
        <v>27</v>
      </c>
      <c r="K204">
        <v>0.77811699999999995</v>
      </c>
      <c r="L204" t="s">
        <v>28</v>
      </c>
      <c r="M204">
        <v>492306</v>
      </c>
      <c r="N204" t="s">
        <v>29</v>
      </c>
      <c r="O204">
        <v>6.0937719999999999E-3</v>
      </c>
      <c r="P204" t="s">
        <v>30</v>
      </c>
      <c r="Q204">
        <v>3000</v>
      </c>
      <c r="R204" t="s">
        <v>923</v>
      </c>
      <c r="S204">
        <v>3000</v>
      </c>
      <c r="T204" t="s">
        <v>783</v>
      </c>
      <c r="U204" t="s">
        <v>4724</v>
      </c>
      <c r="V204" t="s">
        <v>4725</v>
      </c>
      <c r="W204" t="s">
        <v>4726</v>
      </c>
      <c r="X204">
        <v>9.7658999999999996E-2</v>
      </c>
      <c r="AD204" t="s">
        <v>787</v>
      </c>
      <c r="AE204">
        <v>340.81099999999998</v>
      </c>
      <c r="AF204" t="s">
        <v>25</v>
      </c>
      <c r="AG204" t="s">
        <v>36</v>
      </c>
      <c r="AH204" t="s">
        <v>27</v>
      </c>
      <c r="AI204">
        <v>0.77324899999999996</v>
      </c>
      <c r="AJ204" t="s">
        <v>28</v>
      </c>
      <c r="AK204">
        <v>490737</v>
      </c>
      <c r="AL204" t="s">
        <v>29</v>
      </c>
      <c r="AM204">
        <v>1.0188766288000001E-2</v>
      </c>
      <c r="AN204" t="s">
        <v>30</v>
      </c>
      <c r="AO204">
        <v>5000</v>
      </c>
      <c r="AP204" t="s">
        <v>923</v>
      </c>
      <c r="AQ204">
        <v>5000</v>
      </c>
      <c r="AR204" t="s">
        <v>783</v>
      </c>
      <c r="AS204" t="s">
        <v>1197</v>
      </c>
      <c r="AT204" t="s">
        <v>1198</v>
      </c>
      <c r="AU204" t="s">
        <v>1199</v>
      </c>
      <c r="AV204">
        <v>8.7653400000000006E-2</v>
      </c>
      <c r="BB204" t="s">
        <v>787</v>
      </c>
      <c r="BC204">
        <v>341.07499999999999</v>
      </c>
      <c r="BD204" t="s">
        <v>25</v>
      </c>
      <c r="BE204" t="s">
        <v>36</v>
      </c>
      <c r="BF204" t="s">
        <v>27</v>
      </c>
      <c r="BG204">
        <v>0.77171400000000001</v>
      </c>
      <c r="BH204" t="s">
        <v>28</v>
      </c>
      <c r="BI204">
        <v>492308</v>
      </c>
      <c r="BJ204" t="s">
        <v>29</v>
      </c>
      <c r="BK204">
        <v>3.0468723999999999E-2</v>
      </c>
      <c r="BL204" t="s">
        <v>30</v>
      </c>
      <c r="BM204">
        <v>15000</v>
      </c>
      <c r="BN204" t="s">
        <v>923</v>
      </c>
      <c r="BO204">
        <v>15000</v>
      </c>
      <c r="BP204" t="s">
        <v>783</v>
      </c>
      <c r="BQ204" t="s">
        <v>1791</v>
      </c>
      <c r="BR204" t="s">
        <v>1792</v>
      </c>
      <c r="BS204" t="s">
        <v>1793</v>
      </c>
      <c r="BT204">
        <v>6.01878E-2</v>
      </c>
      <c r="BZ204" t="s">
        <v>787</v>
      </c>
      <c r="CA204">
        <v>334.51100000000002</v>
      </c>
      <c r="CB204" t="s">
        <v>25</v>
      </c>
      <c r="CC204" t="s">
        <v>36</v>
      </c>
      <c r="CD204" t="s">
        <v>27</v>
      </c>
      <c r="CE204">
        <v>0.77750200000000003</v>
      </c>
      <c r="CF204" t="s">
        <v>28</v>
      </c>
      <c r="CG204">
        <v>494524</v>
      </c>
      <c r="CH204" t="s">
        <v>29</v>
      </c>
      <c r="CI204">
        <v>5.0553709984000002E-2</v>
      </c>
      <c r="CJ204" t="s">
        <v>30</v>
      </c>
      <c r="CK204">
        <v>25000</v>
      </c>
      <c r="CL204" t="s">
        <v>923</v>
      </c>
      <c r="CM204">
        <v>25000</v>
      </c>
      <c r="CN204" t="s">
        <v>783</v>
      </c>
      <c r="CO204" t="s">
        <v>2374</v>
      </c>
      <c r="CP204" t="s">
        <v>922</v>
      </c>
      <c r="CQ204" t="s">
        <v>2375</v>
      </c>
      <c r="CR204">
        <v>7.7196000000000001E-2</v>
      </c>
      <c r="CX204" t="s">
        <v>787</v>
      </c>
      <c r="CY204">
        <v>333.23899999999998</v>
      </c>
      <c r="CZ204" t="s">
        <v>25</v>
      </c>
      <c r="DA204" t="s">
        <v>36</v>
      </c>
      <c r="DB204" t="s">
        <v>27</v>
      </c>
      <c r="DC204">
        <v>0.77769500000000003</v>
      </c>
      <c r="DD204" t="s">
        <v>28</v>
      </c>
      <c r="DE204">
        <v>496164</v>
      </c>
      <c r="DF204" t="s">
        <v>29</v>
      </c>
      <c r="DG204">
        <v>7.0541182103999997E-2</v>
      </c>
      <c r="DH204" t="s">
        <v>30</v>
      </c>
      <c r="DI204">
        <v>35000</v>
      </c>
      <c r="DJ204" t="s">
        <v>923</v>
      </c>
      <c r="DK204">
        <v>35000</v>
      </c>
      <c r="DL204" t="s">
        <v>783</v>
      </c>
      <c r="DM204" t="s">
        <v>2966</v>
      </c>
      <c r="DN204" t="s">
        <v>2967</v>
      </c>
      <c r="DO204" t="s">
        <v>2968</v>
      </c>
      <c r="DP204">
        <v>7.7302399999999993E-2</v>
      </c>
      <c r="DV204" t="s">
        <v>787</v>
      </c>
      <c r="DW204">
        <v>331.76</v>
      </c>
      <c r="DX204" t="s">
        <v>25</v>
      </c>
      <c r="DY204" t="s">
        <v>36</v>
      </c>
      <c r="DZ204" t="s">
        <v>27</v>
      </c>
      <c r="EA204">
        <v>0.77954699999999999</v>
      </c>
      <c r="EB204" t="s">
        <v>28</v>
      </c>
      <c r="EC204">
        <v>496012</v>
      </c>
      <c r="ED204" t="s">
        <v>29</v>
      </c>
      <c r="EE204">
        <v>9.0723653951999994E-2</v>
      </c>
      <c r="EF204" t="s">
        <v>30</v>
      </c>
      <c r="EG204">
        <v>45000</v>
      </c>
      <c r="EH204" t="s">
        <v>923</v>
      </c>
      <c r="EI204">
        <v>45000</v>
      </c>
      <c r="EJ204" t="s">
        <v>783</v>
      </c>
      <c r="EK204" t="s">
        <v>3553</v>
      </c>
      <c r="EL204" t="s">
        <v>3554</v>
      </c>
      <c r="EM204" t="s">
        <v>3555</v>
      </c>
      <c r="EN204">
        <v>7.7107599999999998E-2</v>
      </c>
      <c r="ET204" t="s">
        <v>787</v>
      </c>
      <c r="EU204">
        <v>331.60599999999999</v>
      </c>
      <c r="EV204" t="s">
        <v>25</v>
      </c>
      <c r="EW204" t="s">
        <v>36</v>
      </c>
      <c r="EX204" t="s">
        <v>27</v>
      </c>
      <c r="EY204">
        <v>0.778775</v>
      </c>
      <c r="EZ204" t="s">
        <v>28</v>
      </c>
      <c r="FA204">
        <v>497226</v>
      </c>
      <c r="FB204" t="s">
        <v>29</v>
      </c>
      <c r="FC204">
        <v>0.110613626208</v>
      </c>
      <c r="FD204" t="s">
        <v>30</v>
      </c>
      <c r="FE204">
        <v>55000</v>
      </c>
      <c r="FF204" t="s">
        <v>923</v>
      </c>
      <c r="FG204">
        <v>55000</v>
      </c>
      <c r="FH204" t="s">
        <v>783</v>
      </c>
      <c r="FI204" t="s">
        <v>4136</v>
      </c>
      <c r="FJ204" t="s">
        <v>4137</v>
      </c>
      <c r="FK204" t="s">
        <v>4138</v>
      </c>
      <c r="FL204">
        <v>7.6364500000000002E-2</v>
      </c>
      <c r="FR204" t="s">
        <v>787</v>
      </c>
      <c r="FS204">
        <v>323.86399999999998</v>
      </c>
      <c r="FT204" t="s">
        <v>25</v>
      </c>
      <c r="FU204" t="s">
        <v>36</v>
      </c>
      <c r="FV204" t="s">
        <v>27</v>
      </c>
      <c r="FW204">
        <v>0.78559500000000004</v>
      </c>
      <c r="FX204" t="s">
        <v>28</v>
      </c>
      <c r="FY204">
        <v>500311</v>
      </c>
      <c r="FZ204" t="s">
        <v>29</v>
      </c>
      <c r="GA204">
        <v>1.998758712E-3</v>
      </c>
      <c r="GB204" t="s">
        <v>30</v>
      </c>
      <c r="GC204">
        <v>1000</v>
      </c>
      <c r="GD204" t="s">
        <v>923</v>
      </c>
      <c r="GE204">
        <v>1000</v>
      </c>
      <c r="GF204" t="s">
        <v>783</v>
      </c>
      <c r="GG204" t="s">
        <v>5116</v>
      </c>
      <c r="GH204" t="s">
        <v>5117</v>
      </c>
      <c r="GI204" t="s">
        <v>5118</v>
      </c>
      <c r="GJ204">
        <v>8.6405300000000004E-2</v>
      </c>
      <c r="GP204" t="s">
        <v>787</v>
      </c>
      <c r="GQ204">
        <v>344.173</v>
      </c>
      <c r="GR204" t="s">
        <v>25</v>
      </c>
      <c r="GS204" t="s">
        <v>36</v>
      </c>
      <c r="GT204" t="s">
        <v>27</v>
      </c>
      <c r="GU204">
        <v>0.76854100000000003</v>
      </c>
      <c r="GV204" t="s">
        <v>28</v>
      </c>
      <c r="GW204">
        <v>491914</v>
      </c>
      <c r="GX204" t="s">
        <v>29</v>
      </c>
      <c r="GY204">
        <v>2.0328738143999998E-2</v>
      </c>
      <c r="GZ204" t="s">
        <v>30</v>
      </c>
      <c r="HA204">
        <v>10000</v>
      </c>
      <c r="HB204" t="s">
        <v>923</v>
      </c>
      <c r="HC204">
        <v>10000</v>
      </c>
      <c r="HD204" t="s">
        <v>783</v>
      </c>
      <c r="HE204" t="s">
        <v>5521</v>
      </c>
      <c r="HF204" t="s">
        <v>5522</v>
      </c>
      <c r="HG204" t="s">
        <v>5523</v>
      </c>
      <c r="HH204">
        <v>7.1569800000000003E-2</v>
      </c>
      <c r="HN204" t="s">
        <v>787</v>
      </c>
      <c r="HO204">
        <v>331.47800000000001</v>
      </c>
      <c r="HP204" t="s">
        <v>25</v>
      </c>
      <c r="HQ204" t="s">
        <v>36</v>
      </c>
      <c r="HR204" t="s">
        <v>27</v>
      </c>
      <c r="HS204">
        <v>0.77826399999999996</v>
      </c>
      <c r="HT204" t="s">
        <v>28</v>
      </c>
      <c r="HU204">
        <v>498071</v>
      </c>
      <c r="HV204" t="s">
        <v>29</v>
      </c>
      <c r="HW204">
        <v>0.130503598464</v>
      </c>
      <c r="HX204" t="s">
        <v>30</v>
      </c>
      <c r="HY204">
        <v>65000</v>
      </c>
      <c r="HZ204" t="s">
        <v>923</v>
      </c>
      <c r="IA204">
        <v>65000</v>
      </c>
      <c r="IB204" t="s">
        <v>783</v>
      </c>
      <c r="IC204" t="s">
        <v>6104</v>
      </c>
      <c r="ID204" t="s">
        <v>6105</v>
      </c>
      <c r="IE204" t="s">
        <v>6106</v>
      </c>
      <c r="IF204">
        <v>7.4010099999999995E-2</v>
      </c>
    </row>
    <row r="205" spans="6:240">
      <c r="F205" t="s">
        <v>777</v>
      </c>
      <c r="G205">
        <v>692.38199999999995</v>
      </c>
      <c r="H205" t="s">
        <v>25</v>
      </c>
      <c r="I205" t="s">
        <v>757</v>
      </c>
      <c r="J205" t="s">
        <v>27</v>
      </c>
      <c r="K205">
        <v>0.75344500000000003</v>
      </c>
      <c r="L205" t="s">
        <v>28</v>
      </c>
      <c r="M205">
        <v>254420</v>
      </c>
      <c r="N205" t="s">
        <v>29</v>
      </c>
      <c r="O205">
        <v>1.1791543664999999E-2</v>
      </c>
      <c r="P205" t="s">
        <v>30</v>
      </c>
      <c r="Q205">
        <v>3000</v>
      </c>
      <c r="R205" t="s">
        <v>923</v>
      </c>
      <c r="S205">
        <v>3000</v>
      </c>
      <c r="T205" t="s">
        <v>778</v>
      </c>
      <c r="U205" t="s">
        <v>4727</v>
      </c>
      <c r="V205" t="s">
        <v>4728</v>
      </c>
      <c r="W205" t="s">
        <v>4729</v>
      </c>
      <c r="X205">
        <v>9.7983399999999998E-2</v>
      </c>
      <c r="AD205" t="s">
        <v>777</v>
      </c>
      <c r="AE205">
        <v>676.40700000000004</v>
      </c>
      <c r="AF205" t="s">
        <v>25</v>
      </c>
      <c r="AG205" t="s">
        <v>757</v>
      </c>
      <c r="AH205" t="s">
        <v>27</v>
      </c>
      <c r="AI205">
        <v>0.76480599999999999</v>
      </c>
      <c r="AJ205" t="s">
        <v>28</v>
      </c>
      <c r="AK205">
        <v>252749</v>
      </c>
      <c r="AL205" t="s">
        <v>29</v>
      </c>
      <c r="AM205">
        <v>1.9782473594999999E-2</v>
      </c>
      <c r="AN205" t="s">
        <v>30</v>
      </c>
      <c r="AO205">
        <v>5000</v>
      </c>
      <c r="AP205" t="s">
        <v>923</v>
      </c>
      <c r="AQ205">
        <v>5000</v>
      </c>
      <c r="AR205" t="s">
        <v>778</v>
      </c>
      <c r="AS205" t="s">
        <v>1200</v>
      </c>
      <c r="AT205" t="s">
        <v>1201</v>
      </c>
      <c r="AU205" t="s">
        <v>1202</v>
      </c>
      <c r="AV205">
        <v>7.39036E-2</v>
      </c>
      <c r="BB205" t="s">
        <v>777</v>
      </c>
      <c r="BC205">
        <v>669.13900000000001</v>
      </c>
      <c r="BD205" t="s">
        <v>25</v>
      </c>
      <c r="BE205" t="s">
        <v>757</v>
      </c>
      <c r="BF205" t="s">
        <v>27</v>
      </c>
      <c r="BG205">
        <v>0.77272600000000002</v>
      </c>
      <c r="BH205" t="s">
        <v>28</v>
      </c>
      <c r="BI205">
        <v>250284</v>
      </c>
      <c r="BJ205" t="s">
        <v>29</v>
      </c>
      <c r="BK205">
        <v>5.9932023974999998E-2</v>
      </c>
      <c r="BL205" t="s">
        <v>30</v>
      </c>
      <c r="BM205">
        <v>15000</v>
      </c>
      <c r="BN205" t="s">
        <v>923</v>
      </c>
      <c r="BO205">
        <v>15000</v>
      </c>
      <c r="BP205" t="s">
        <v>778</v>
      </c>
      <c r="BQ205" t="s">
        <v>1794</v>
      </c>
      <c r="BR205" t="s">
        <v>1795</v>
      </c>
      <c r="BS205" t="s">
        <v>1796</v>
      </c>
      <c r="BT205">
        <v>7.6646199999999998E-2</v>
      </c>
      <c r="BZ205" t="s">
        <v>777</v>
      </c>
      <c r="CA205">
        <v>669.02700000000004</v>
      </c>
      <c r="CB205" t="s">
        <v>25</v>
      </c>
      <c r="CC205" t="s">
        <v>757</v>
      </c>
      <c r="CD205" t="s">
        <v>27</v>
      </c>
      <c r="CE205">
        <v>0.77279100000000001</v>
      </c>
      <c r="CF205" t="s">
        <v>28</v>
      </c>
      <c r="CG205">
        <v>250284</v>
      </c>
      <c r="CH205" t="s">
        <v>29</v>
      </c>
      <c r="CI205">
        <v>9.9886673625000005E-2</v>
      </c>
      <c r="CJ205" t="s">
        <v>30</v>
      </c>
      <c r="CK205">
        <v>25000</v>
      </c>
      <c r="CL205" t="s">
        <v>923</v>
      </c>
      <c r="CM205">
        <v>25000</v>
      </c>
      <c r="CN205" t="s">
        <v>778</v>
      </c>
      <c r="CO205" t="s">
        <v>2376</v>
      </c>
      <c r="CP205" t="s">
        <v>2377</v>
      </c>
      <c r="CQ205" t="s">
        <v>2378</v>
      </c>
      <c r="CR205">
        <v>7.3307700000000003E-2</v>
      </c>
      <c r="CX205" t="s">
        <v>777</v>
      </c>
      <c r="CY205">
        <v>677.36699999999996</v>
      </c>
      <c r="CZ205" t="s">
        <v>25</v>
      </c>
      <c r="DA205" t="s">
        <v>757</v>
      </c>
      <c r="DB205" t="s">
        <v>27</v>
      </c>
      <c r="DC205">
        <v>0.76801799999999998</v>
      </c>
      <c r="DD205" t="s">
        <v>28</v>
      </c>
      <c r="DE205">
        <v>250284</v>
      </c>
      <c r="DF205" t="s">
        <v>29</v>
      </c>
      <c r="DG205">
        <v>0.13984132327500001</v>
      </c>
      <c r="DH205" t="s">
        <v>30</v>
      </c>
      <c r="DI205">
        <v>35000</v>
      </c>
      <c r="DJ205" t="s">
        <v>923</v>
      </c>
      <c r="DK205">
        <v>35000</v>
      </c>
      <c r="DL205" t="s">
        <v>778</v>
      </c>
      <c r="DM205" t="s">
        <v>2969</v>
      </c>
      <c r="DN205" t="s">
        <v>2970</v>
      </c>
      <c r="DO205" t="s">
        <v>2971</v>
      </c>
      <c r="DP205">
        <v>7.0378300000000005E-2</v>
      </c>
      <c r="DV205" t="s">
        <v>777</v>
      </c>
      <c r="DW205">
        <v>664.59299999999996</v>
      </c>
      <c r="DX205" t="s">
        <v>25</v>
      </c>
      <c r="DY205" t="s">
        <v>757</v>
      </c>
      <c r="DZ205" t="s">
        <v>27</v>
      </c>
      <c r="EA205">
        <v>0.77494399999999997</v>
      </c>
      <c r="EB205" t="s">
        <v>28</v>
      </c>
      <c r="EC205">
        <v>250555</v>
      </c>
      <c r="ED205" t="s">
        <v>29</v>
      </c>
      <c r="EE205">
        <v>0.17960107219499999</v>
      </c>
      <c r="EF205" t="s">
        <v>30</v>
      </c>
      <c r="EG205">
        <v>45000</v>
      </c>
      <c r="EH205" t="s">
        <v>923</v>
      </c>
      <c r="EI205">
        <v>45000</v>
      </c>
      <c r="EJ205" t="s">
        <v>778</v>
      </c>
      <c r="EK205" t="s">
        <v>3556</v>
      </c>
      <c r="EL205" t="s">
        <v>3557</v>
      </c>
      <c r="EM205" t="s">
        <v>3558</v>
      </c>
      <c r="EN205">
        <v>6.7877099999999996E-2</v>
      </c>
      <c r="ET205" t="s">
        <v>777</v>
      </c>
      <c r="EU205">
        <v>665.96500000000003</v>
      </c>
      <c r="EV205" t="s">
        <v>25</v>
      </c>
      <c r="EW205" t="s">
        <v>757</v>
      </c>
      <c r="EX205" t="s">
        <v>27</v>
      </c>
      <c r="EY205">
        <v>0.77422199999999997</v>
      </c>
      <c r="EZ205" t="s">
        <v>28</v>
      </c>
      <c r="FA205">
        <v>250506</v>
      </c>
      <c r="FB205" t="s">
        <v>29</v>
      </c>
      <c r="FC205">
        <v>0.219555721845</v>
      </c>
      <c r="FD205" t="s">
        <v>30</v>
      </c>
      <c r="FE205">
        <v>55000</v>
      </c>
      <c r="FF205" t="s">
        <v>923</v>
      </c>
      <c r="FG205">
        <v>55000</v>
      </c>
      <c r="FH205" t="s">
        <v>778</v>
      </c>
      <c r="FI205" t="s">
        <v>4139</v>
      </c>
      <c r="FJ205" t="s">
        <v>4140</v>
      </c>
      <c r="FK205" t="s">
        <v>4141</v>
      </c>
      <c r="FL205">
        <v>7.2906799999999994E-2</v>
      </c>
      <c r="FR205" t="s">
        <v>777</v>
      </c>
      <c r="FS205">
        <v>670.67600000000004</v>
      </c>
      <c r="FT205" t="s">
        <v>25</v>
      </c>
      <c r="FU205" t="s">
        <v>757</v>
      </c>
      <c r="FV205" t="s">
        <v>27</v>
      </c>
      <c r="FW205">
        <v>0.771845</v>
      </c>
      <c r="FX205" t="s">
        <v>28</v>
      </c>
      <c r="FY205">
        <v>250281</v>
      </c>
      <c r="FZ205" t="s">
        <v>29</v>
      </c>
      <c r="GA205">
        <v>3.9955144649999998E-3</v>
      </c>
      <c r="GB205" t="s">
        <v>30</v>
      </c>
      <c r="GC205">
        <v>1000</v>
      </c>
      <c r="GD205" t="s">
        <v>923</v>
      </c>
      <c r="GE205">
        <v>1000</v>
      </c>
      <c r="GF205" t="s">
        <v>778</v>
      </c>
      <c r="GG205" t="s">
        <v>5119</v>
      </c>
      <c r="GH205" t="s">
        <v>5120</v>
      </c>
      <c r="GI205" t="s">
        <v>5121</v>
      </c>
      <c r="GJ205">
        <v>7.2815500000000005E-2</v>
      </c>
      <c r="GP205" t="s">
        <v>777</v>
      </c>
      <c r="GQ205">
        <v>672.10599999999999</v>
      </c>
      <c r="GR205" t="s">
        <v>25</v>
      </c>
      <c r="GS205" t="s">
        <v>757</v>
      </c>
      <c r="GT205" t="s">
        <v>27</v>
      </c>
      <c r="GU205">
        <v>0.77007800000000004</v>
      </c>
      <c r="GV205" t="s">
        <v>28</v>
      </c>
      <c r="GW205">
        <v>250895</v>
      </c>
      <c r="GX205" t="s">
        <v>29</v>
      </c>
      <c r="GY205">
        <v>3.9857248785E-2</v>
      </c>
      <c r="GZ205" t="s">
        <v>30</v>
      </c>
      <c r="HA205">
        <v>10000</v>
      </c>
      <c r="HB205" t="s">
        <v>923</v>
      </c>
      <c r="HC205">
        <v>10000</v>
      </c>
      <c r="HD205" t="s">
        <v>778</v>
      </c>
      <c r="HE205" t="s">
        <v>5524</v>
      </c>
      <c r="HF205" t="s">
        <v>5525</v>
      </c>
      <c r="HG205" t="s">
        <v>5526</v>
      </c>
      <c r="HH205">
        <v>5.8918199999999997E-2</v>
      </c>
      <c r="HN205" t="s">
        <v>777</v>
      </c>
      <c r="HO205">
        <v>663.27</v>
      </c>
      <c r="HP205" t="s">
        <v>25</v>
      </c>
      <c r="HQ205" t="s">
        <v>757</v>
      </c>
      <c r="HR205" t="s">
        <v>27</v>
      </c>
      <c r="HS205">
        <v>0.77584600000000004</v>
      </c>
      <c r="HT205" t="s">
        <v>28</v>
      </c>
      <c r="HU205">
        <v>250472</v>
      </c>
      <c r="HV205" t="s">
        <v>29</v>
      </c>
      <c r="HW205">
        <v>0.259510371495</v>
      </c>
      <c r="HX205" t="s">
        <v>30</v>
      </c>
      <c r="HY205">
        <v>65000</v>
      </c>
      <c r="HZ205" t="s">
        <v>923</v>
      </c>
      <c r="IA205">
        <v>65000</v>
      </c>
      <c r="IB205" t="s">
        <v>778</v>
      </c>
      <c r="IC205" t="s">
        <v>6107</v>
      </c>
      <c r="ID205" t="s">
        <v>6108</v>
      </c>
      <c r="IE205" t="s">
        <v>6109</v>
      </c>
      <c r="IF205">
        <v>7.8100199999999995E-2</v>
      </c>
    </row>
    <row r="206" spans="6:240">
      <c r="F206" t="s">
        <v>782</v>
      </c>
      <c r="G206">
        <v>336.20800000000003</v>
      </c>
      <c r="H206" t="s">
        <v>25</v>
      </c>
      <c r="I206" t="s">
        <v>36</v>
      </c>
      <c r="J206" t="s">
        <v>27</v>
      </c>
      <c r="K206">
        <v>0.77728200000000003</v>
      </c>
      <c r="L206" t="s">
        <v>28</v>
      </c>
      <c r="M206">
        <v>492305</v>
      </c>
      <c r="N206" t="s">
        <v>29</v>
      </c>
      <c r="O206">
        <v>6.0937819999999998E-3</v>
      </c>
      <c r="P206" t="s">
        <v>30</v>
      </c>
      <c r="Q206">
        <v>3000</v>
      </c>
      <c r="R206" t="s">
        <v>923</v>
      </c>
      <c r="S206">
        <v>3000</v>
      </c>
      <c r="T206" t="s">
        <v>783</v>
      </c>
      <c r="U206" t="s">
        <v>4730</v>
      </c>
      <c r="V206" t="s">
        <v>4731</v>
      </c>
      <c r="W206" t="s">
        <v>4732</v>
      </c>
      <c r="X206">
        <v>3.1024300000000001E-2</v>
      </c>
      <c r="AD206" t="s">
        <v>782</v>
      </c>
      <c r="AE206">
        <v>320.27999999999997</v>
      </c>
      <c r="AF206" t="s">
        <v>25</v>
      </c>
      <c r="AG206" t="s">
        <v>36</v>
      </c>
      <c r="AH206" t="s">
        <v>27</v>
      </c>
      <c r="AI206">
        <v>0.78997799999999996</v>
      </c>
      <c r="AJ206" t="s">
        <v>28</v>
      </c>
      <c r="AK206">
        <v>500311</v>
      </c>
      <c r="AL206" t="s">
        <v>29</v>
      </c>
      <c r="AM206">
        <v>9.9937765600000006E-3</v>
      </c>
      <c r="AN206" t="s">
        <v>30</v>
      </c>
      <c r="AO206">
        <v>5000</v>
      </c>
      <c r="AP206" t="s">
        <v>923</v>
      </c>
      <c r="AQ206">
        <v>5000</v>
      </c>
      <c r="AR206" t="s">
        <v>783</v>
      </c>
      <c r="AS206" t="s">
        <v>1203</v>
      </c>
      <c r="AT206" t="s">
        <v>1204</v>
      </c>
      <c r="AU206" t="s">
        <v>1205</v>
      </c>
      <c r="AV206">
        <v>4.0698999999999999E-2</v>
      </c>
      <c r="BB206" t="s">
        <v>782</v>
      </c>
      <c r="BC206">
        <v>320.51299999999998</v>
      </c>
      <c r="BD206" t="s">
        <v>25</v>
      </c>
      <c r="BE206" t="s">
        <v>36</v>
      </c>
      <c r="BF206" t="s">
        <v>27</v>
      </c>
      <c r="BG206">
        <v>0.78840399999999999</v>
      </c>
      <c r="BH206" t="s">
        <v>28</v>
      </c>
      <c r="BI206">
        <v>501945</v>
      </c>
      <c r="BJ206" t="s">
        <v>29</v>
      </c>
      <c r="BK206">
        <v>2.9883751816E-2</v>
      </c>
      <c r="BL206" t="s">
        <v>30</v>
      </c>
      <c r="BM206">
        <v>15000</v>
      </c>
      <c r="BN206" t="s">
        <v>923</v>
      </c>
      <c r="BO206">
        <v>15000</v>
      </c>
      <c r="BP206" t="s">
        <v>783</v>
      </c>
      <c r="BQ206" t="s">
        <v>1797</v>
      </c>
      <c r="BR206" t="s">
        <v>1798</v>
      </c>
      <c r="BS206" t="s">
        <v>1799</v>
      </c>
      <c r="BT206">
        <v>7.2089600000000004E-2</v>
      </c>
      <c r="BZ206" t="s">
        <v>782</v>
      </c>
      <c r="CA206">
        <v>328.85399999999998</v>
      </c>
      <c r="CB206" t="s">
        <v>25</v>
      </c>
      <c r="CC206" t="s">
        <v>36</v>
      </c>
      <c r="CD206" t="s">
        <v>27</v>
      </c>
      <c r="CE206">
        <v>0.77884900000000001</v>
      </c>
      <c r="CF206" t="s">
        <v>28</v>
      </c>
      <c r="CG206">
        <v>501291</v>
      </c>
      <c r="CH206" t="s">
        <v>29</v>
      </c>
      <c r="CI206">
        <v>4.9871220936000001E-2</v>
      </c>
      <c r="CJ206" t="s">
        <v>30</v>
      </c>
      <c r="CK206">
        <v>25000</v>
      </c>
      <c r="CL206" t="s">
        <v>923</v>
      </c>
      <c r="CM206">
        <v>25000</v>
      </c>
      <c r="CN206" t="s">
        <v>783</v>
      </c>
      <c r="CO206" t="s">
        <v>2379</v>
      </c>
      <c r="CP206" t="s">
        <v>2380</v>
      </c>
      <c r="CQ206" t="s">
        <v>2381</v>
      </c>
      <c r="CR206">
        <v>7.3318700000000001E-2</v>
      </c>
      <c r="CX206" t="s">
        <v>782</v>
      </c>
      <c r="CY206">
        <v>325.98200000000003</v>
      </c>
      <c r="CZ206" t="s">
        <v>25</v>
      </c>
      <c r="DA206" t="s">
        <v>36</v>
      </c>
      <c r="DB206" t="s">
        <v>27</v>
      </c>
      <c r="DC206">
        <v>0.78249100000000005</v>
      </c>
      <c r="DD206" t="s">
        <v>28</v>
      </c>
      <c r="DE206">
        <v>501011</v>
      </c>
      <c r="DF206" t="s">
        <v>29</v>
      </c>
      <c r="DG206">
        <v>6.9858693055999996E-2</v>
      </c>
      <c r="DH206" t="s">
        <v>30</v>
      </c>
      <c r="DI206">
        <v>35000</v>
      </c>
      <c r="DJ206" t="s">
        <v>923</v>
      </c>
      <c r="DK206">
        <v>35000</v>
      </c>
      <c r="DL206" t="s">
        <v>783</v>
      </c>
      <c r="DM206" t="s">
        <v>2972</v>
      </c>
      <c r="DN206" t="s">
        <v>2973</v>
      </c>
      <c r="DO206" t="s">
        <v>2974</v>
      </c>
      <c r="DP206">
        <v>6.9282899999999994E-2</v>
      </c>
      <c r="DV206" t="s">
        <v>782</v>
      </c>
      <c r="DW206">
        <v>328.10199999999998</v>
      </c>
      <c r="DX206" t="s">
        <v>25</v>
      </c>
      <c r="DY206" t="s">
        <v>36</v>
      </c>
      <c r="DZ206" t="s">
        <v>27</v>
      </c>
      <c r="EA206">
        <v>0.78092600000000001</v>
      </c>
      <c r="EB206" t="s">
        <v>28</v>
      </c>
      <c r="EC206">
        <v>499771</v>
      </c>
      <c r="ED206" t="s">
        <v>29</v>
      </c>
      <c r="EE206">
        <v>9.0041164904000007E-2</v>
      </c>
      <c r="EF206" t="s">
        <v>30</v>
      </c>
      <c r="EG206">
        <v>45000</v>
      </c>
      <c r="EH206" t="s">
        <v>923</v>
      </c>
      <c r="EI206">
        <v>45000</v>
      </c>
      <c r="EJ206" t="s">
        <v>783</v>
      </c>
      <c r="EK206" t="s">
        <v>3559</v>
      </c>
      <c r="EL206" t="s">
        <v>3560</v>
      </c>
      <c r="EM206" t="s">
        <v>3561</v>
      </c>
      <c r="EN206">
        <v>7.2051299999999999E-2</v>
      </c>
      <c r="ET206" t="s">
        <v>782</v>
      </c>
      <c r="EU206">
        <v>328.41699999999997</v>
      </c>
      <c r="EV206" t="s">
        <v>25</v>
      </c>
      <c r="EW206" t="s">
        <v>36</v>
      </c>
      <c r="EX206" t="s">
        <v>27</v>
      </c>
      <c r="EY206">
        <v>0.78047500000000003</v>
      </c>
      <c r="EZ206" t="s">
        <v>28</v>
      </c>
      <c r="FA206">
        <v>499870</v>
      </c>
      <c r="FB206" t="s">
        <v>29</v>
      </c>
      <c r="FC206">
        <v>0.110028637024</v>
      </c>
      <c r="FD206" t="s">
        <v>30</v>
      </c>
      <c r="FE206">
        <v>55000</v>
      </c>
      <c r="FF206" t="s">
        <v>923</v>
      </c>
      <c r="FG206">
        <v>55000</v>
      </c>
      <c r="FH206" t="s">
        <v>783</v>
      </c>
      <c r="FI206" t="s">
        <v>4142</v>
      </c>
      <c r="FJ206" t="s">
        <v>4143</v>
      </c>
      <c r="FK206" t="s">
        <v>4144</v>
      </c>
      <c r="FL206">
        <v>7.3437600000000006E-2</v>
      </c>
      <c r="FR206" t="s">
        <v>782</v>
      </c>
      <c r="FS206">
        <v>311.529</v>
      </c>
      <c r="FT206" t="s">
        <v>25</v>
      </c>
      <c r="FU206" t="s">
        <v>36</v>
      </c>
      <c r="FV206" t="s">
        <v>27</v>
      </c>
      <c r="FW206">
        <v>0.80099900000000002</v>
      </c>
      <c r="FX206" t="s">
        <v>28</v>
      </c>
      <c r="FY206">
        <v>500307</v>
      </c>
      <c r="FZ206" t="s">
        <v>29</v>
      </c>
      <c r="GA206">
        <v>1.998772712E-3</v>
      </c>
      <c r="GB206" t="s">
        <v>30</v>
      </c>
      <c r="GC206">
        <v>1000</v>
      </c>
      <c r="GD206" t="s">
        <v>923</v>
      </c>
      <c r="GE206">
        <v>1000</v>
      </c>
      <c r="GF206" t="s">
        <v>783</v>
      </c>
      <c r="GG206" t="s">
        <v>5122</v>
      </c>
      <c r="GH206" t="s">
        <v>5123</v>
      </c>
      <c r="GI206" t="s">
        <v>5124</v>
      </c>
      <c r="GJ206">
        <v>3.6838500000000003E-2</v>
      </c>
      <c r="GP206" t="s">
        <v>782</v>
      </c>
      <c r="GQ206">
        <v>321.83800000000002</v>
      </c>
      <c r="GR206" t="s">
        <v>25</v>
      </c>
      <c r="GS206" t="s">
        <v>36</v>
      </c>
      <c r="GT206" t="s">
        <v>27</v>
      </c>
      <c r="GU206">
        <v>0.78710100000000005</v>
      </c>
      <c r="GV206" t="s">
        <v>28</v>
      </c>
      <c r="GW206">
        <v>501536</v>
      </c>
      <c r="GX206" t="s">
        <v>29</v>
      </c>
      <c r="GY206">
        <v>1.9938765688000001E-2</v>
      </c>
      <c r="GZ206" t="s">
        <v>30</v>
      </c>
      <c r="HA206">
        <v>10000</v>
      </c>
      <c r="HB206" t="s">
        <v>923</v>
      </c>
      <c r="HC206">
        <v>10000</v>
      </c>
      <c r="HD206" t="s">
        <v>783</v>
      </c>
      <c r="HE206" t="s">
        <v>5527</v>
      </c>
      <c r="HF206" t="s">
        <v>5528</v>
      </c>
      <c r="HG206" t="s">
        <v>5529</v>
      </c>
      <c r="HH206">
        <v>7.9624799999999996E-2</v>
      </c>
      <c r="HN206" t="s">
        <v>782</v>
      </c>
      <c r="HO206">
        <v>327.98700000000002</v>
      </c>
      <c r="HP206" t="s">
        <v>25</v>
      </c>
      <c r="HQ206" t="s">
        <v>36</v>
      </c>
      <c r="HR206" t="s">
        <v>27</v>
      </c>
      <c r="HS206">
        <v>0.78151899999999996</v>
      </c>
      <c r="HT206" t="s">
        <v>28</v>
      </c>
      <c r="HU206">
        <v>499189</v>
      </c>
      <c r="HV206" t="s">
        <v>29</v>
      </c>
      <c r="HW206">
        <v>0.13021110887199999</v>
      </c>
      <c r="HX206" t="s">
        <v>30</v>
      </c>
      <c r="HY206">
        <v>65000</v>
      </c>
      <c r="HZ206" t="s">
        <v>923</v>
      </c>
      <c r="IA206">
        <v>65000</v>
      </c>
      <c r="IB206" t="s">
        <v>783</v>
      </c>
      <c r="IC206" t="s">
        <v>6110</v>
      </c>
      <c r="ID206" t="s">
        <v>6111</v>
      </c>
      <c r="IE206" t="s">
        <v>6112</v>
      </c>
      <c r="IF206">
        <v>7.1775699999999998E-2</v>
      </c>
    </row>
    <row r="207" spans="6:240">
      <c r="F207" t="s">
        <v>787</v>
      </c>
      <c r="G207">
        <v>692.38199999999995</v>
      </c>
      <c r="H207" t="s">
        <v>25</v>
      </c>
      <c r="I207" t="s">
        <v>757</v>
      </c>
      <c r="J207" t="s">
        <v>27</v>
      </c>
      <c r="K207">
        <v>0.75344500000000003</v>
      </c>
      <c r="L207" t="s">
        <v>28</v>
      </c>
      <c r="M207">
        <v>254420</v>
      </c>
      <c r="N207" t="s">
        <v>29</v>
      </c>
      <c r="O207">
        <v>1.1791543664999999E-2</v>
      </c>
      <c r="P207" t="s">
        <v>30</v>
      </c>
      <c r="Q207">
        <v>3000</v>
      </c>
      <c r="R207" t="s">
        <v>923</v>
      </c>
      <c r="S207">
        <v>3000</v>
      </c>
      <c r="T207" t="s">
        <v>788</v>
      </c>
      <c r="U207" t="s">
        <v>4727</v>
      </c>
      <c r="V207" t="s">
        <v>4728</v>
      </c>
      <c r="W207" t="s">
        <v>4729</v>
      </c>
      <c r="X207">
        <v>9.7983399999999998E-2</v>
      </c>
      <c r="AD207" t="s">
        <v>787</v>
      </c>
      <c r="AE207">
        <v>676.40700000000004</v>
      </c>
      <c r="AF207" t="s">
        <v>25</v>
      </c>
      <c r="AG207" t="s">
        <v>757</v>
      </c>
      <c r="AH207" t="s">
        <v>27</v>
      </c>
      <c r="AI207">
        <v>0.76480599999999999</v>
      </c>
      <c r="AJ207" t="s">
        <v>28</v>
      </c>
      <c r="AK207">
        <v>252749</v>
      </c>
      <c r="AL207" t="s">
        <v>29</v>
      </c>
      <c r="AM207">
        <v>1.9782473594999999E-2</v>
      </c>
      <c r="AN207" t="s">
        <v>30</v>
      </c>
      <c r="AO207">
        <v>5000</v>
      </c>
      <c r="AP207" t="s">
        <v>923</v>
      </c>
      <c r="AQ207">
        <v>5000</v>
      </c>
      <c r="AR207" t="s">
        <v>788</v>
      </c>
      <c r="AS207" t="s">
        <v>1200</v>
      </c>
      <c r="AT207" t="s">
        <v>1201</v>
      </c>
      <c r="AU207" t="s">
        <v>1202</v>
      </c>
      <c r="AV207">
        <v>7.39036E-2</v>
      </c>
      <c r="BB207" t="s">
        <v>787</v>
      </c>
      <c r="BC207">
        <v>669.13900000000001</v>
      </c>
      <c r="BD207" t="s">
        <v>25</v>
      </c>
      <c r="BE207" t="s">
        <v>757</v>
      </c>
      <c r="BF207" t="s">
        <v>27</v>
      </c>
      <c r="BG207">
        <v>0.77272600000000002</v>
      </c>
      <c r="BH207" t="s">
        <v>28</v>
      </c>
      <c r="BI207">
        <v>250284</v>
      </c>
      <c r="BJ207" t="s">
        <v>29</v>
      </c>
      <c r="BK207">
        <v>5.9932023974999998E-2</v>
      </c>
      <c r="BL207" t="s">
        <v>30</v>
      </c>
      <c r="BM207">
        <v>15000</v>
      </c>
      <c r="BN207" t="s">
        <v>923</v>
      </c>
      <c r="BO207">
        <v>15000</v>
      </c>
      <c r="BP207" t="s">
        <v>788</v>
      </c>
      <c r="BQ207" t="s">
        <v>1794</v>
      </c>
      <c r="BR207" t="s">
        <v>1795</v>
      </c>
      <c r="BS207" t="s">
        <v>1796</v>
      </c>
      <c r="BT207">
        <v>7.6646199999999998E-2</v>
      </c>
      <c r="BZ207" t="s">
        <v>787</v>
      </c>
      <c r="CA207">
        <v>669.02700000000004</v>
      </c>
      <c r="CB207" t="s">
        <v>25</v>
      </c>
      <c r="CC207" t="s">
        <v>757</v>
      </c>
      <c r="CD207" t="s">
        <v>27</v>
      </c>
      <c r="CE207">
        <v>0.77279100000000001</v>
      </c>
      <c r="CF207" t="s">
        <v>28</v>
      </c>
      <c r="CG207">
        <v>250284</v>
      </c>
      <c r="CH207" t="s">
        <v>29</v>
      </c>
      <c r="CI207">
        <v>9.9886673625000005E-2</v>
      </c>
      <c r="CJ207" t="s">
        <v>30</v>
      </c>
      <c r="CK207">
        <v>25000</v>
      </c>
      <c r="CL207" t="s">
        <v>923</v>
      </c>
      <c r="CM207">
        <v>25000</v>
      </c>
      <c r="CN207" t="s">
        <v>788</v>
      </c>
      <c r="CO207" t="s">
        <v>2376</v>
      </c>
      <c r="CP207" t="s">
        <v>2377</v>
      </c>
      <c r="CQ207" t="s">
        <v>2378</v>
      </c>
      <c r="CR207">
        <v>7.3307700000000003E-2</v>
      </c>
      <c r="CX207" t="s">
        <v>787</v>
      </c>
      <c r="CY207">
        <v>677.36699999999996</v>
      </c>
      <c r="CZ207" t="s">
        <v>25</v>
      </c>
      <c r="DA207" t="s">
        <v>757</v>
      </c>
      <c r="DB207" t="s">
        <v>27</v>
      </c>
      <c r="DC207">
        <v>0.76801799999999998</v>
      </c>
      <c r="DD207" t="s">
        <v>28</v>
      </c>
      <c r="DE207">
        <v>250284</v>
      </c>
      <c r="DF207" t="s">
        <v>29</v>
      </c>
      <c r="DG207">
        <v>0.13984132327500001</v>
      </c>
      <c r="DH207" t="s">
        <v>30</v>
      </c>
      <c r="DI207">
        <v>35000</v>
      </c>
      <c r="DJ207" t="s">
        <v>923</v>
      </c>
      <c r="DK207">
        <v>35000</v>
      </c>
      <c r="DL207" t="s">
        <v>788</v>
      </c>
      <c r="DM207" t="s">
        <v>2969</v>
      </c>
      <c r="DN207" t="s">
        <v>2970</v>
      </c>
      <c r="DO207" t="s">
        <v>2971</v>
      </c>
      <c r="DP207">
        <v>7.0378300000000005E-2</v>
      </c>
      <c r="DV207" t="s">
        <v>787</v>
      </c>
      <c r="DW207">
        <v>664.59299999999996</v>
      </c>
      <c r="DX207" t="s">
        <v>25</v>
      </c>
      <c r="DY207" t="s">
        <v>757</v>
      </c>
      <c r="DZ207" t="s">
        <v>27</v>
      </c>
      <c r="EA207">
        <v>0.77494399999999997</v>
      </c>
      <c r="EB207" t="s">
        <v>28</v>
      </c>
      <c r="EC207">
        <v>250555</v>
      </c>
      <c r="ED207" t="s">
        <v>29</v>
      </c>
      <c r="EE207">
        <v>0.17960107219499999</v>
      </c>
      <c r="EF207" t="s">
        <v>30</v>
      </c>
      <c r="EG207">
        <v>45000</v>
      </c>
      <c r="EH207" t="s">
        <v>923</v>
      </c>
      <c r="EI207">
        <v>45000</v>
      </c>
      <c r="EJ207" t="s">
        <v>788</v>
      </c>
      <c r="EK207" t="s">
        <v>3556</v>
      </c>
      <c r="EL207" t="s">
        <v>3557</v>
      </c>
      <c r="EM207" t="s">
        <v>3558</v>
      </c>
      <c r="EN207">
        <v>6.7877099999999996E-2</v>
      </c>
      <c r="ET207" t="s">
        <v>787</v>
      </c>
      <c r="EU207">
        <v>665.96500000000003</v>
      </c>
      <c r="EV207" t="s">
        <v>25</v>
      </c>
      <c r="EW207" t="s">
        <v>757</v>
      </c>
      <c r="EX207" t="s">
        <v>27</v>
      </c>
      <c r="EY207">
        <v>0.77422199999999997</v>
      </c>
      <c r="EZ207" t="s">
        <v>28</v>
      </c>
      <c r="FA207">
        <v>250506</v>
      </c>
      <c r="FB207" t="s">
        <v>29</v>
      </c>
      <c r="FC207">
        <v>0.219555721845</v>
      </c>
      <c r="FD207" t="s">
        <v>30</v>
      </c>
      <c r="FE207">
        <v>55000</v>
      </c>
      <c r="FF207" t="s">
        <v>923</v>
      </c>
      <c r="FG207">
        <v>55000</v>
      </c>
      <c r="FH207" t="s">
        <v>788</v>
      </c>
      <c r="FI207" t="s">
        <v>4139</v>
      </c>
      <c r="FJ207" t="s">
        <v>4140</v>
      </c>
      <c r="FK207" t="s">
        <v>4141</v>
      </c>
      <c r="FL207">
        <v>7.2906799999999994E-2</v>
      </c>
      <c r="FR207" t="s">
        <v>787</v>
      </c>
      <c r="FS207">
        <v>670.67600000000004</v>
      </c>
      <c r="FT207" t="s">
        <v>25</v>
      </c>
      <c r="FU207" t="s">
        <v>757</v>
      </c>
      <c r="FV207" t="s">
        <v>27</v>
      </c>
      <c r="FW207">
        <v>0.771845</v>
      </c>
      <c r="FX207" t="s">
        <v>28</v>
      </c>
      <c r="FY207">
        <v>250281</v>
      </c>
      <c r="FZ207" t="s">
        <v>29</v>
      </c>
      <c r="GA207">
        <v>3.9955144649999998E-3</v>
      </c>
      <c r="GB207" t="s">
        <v>30</v>
      </c>
      <c r="GC207">
        <v>1000</v>
      </c>
      <c r="GD207" t="s">
        <v>923</v>
      </c>
      <c r="GE207">
        <v>1000</v>
      </c>
      <c r="GF207" t="s">
        <v>788</v>
      </c>
      <c r="GG207" t="s">
        <v>5119</v>
      </c>
      <c r="GH207" t="s">
        <v>5120</v>
      </c>
      <c r="GI207" t="s">
        <v>5121</v>
      </c>
      <c r="GJ207">
        <v>7.2815500000000005E-2</v>
      </c>
      <c r="GP207" t="s">
        <v>787</v>
      </c>
      <c r="GQ207">
        <v>672.10599999999999</v>
      </c>
      <c r="GR207" t="s">
        <v>25</v>
      </c>
      <c r="GS207" t="s">
        <v>757</v>
      </c>
      <c r="GT207" t="s">
        <v>27</v>
      </c>
      <c r="GU207">
        <v>0.77007800000000004</v>
      </c>
      <c r="GV207" t="s">
        <v>28</v>
      </c>
      <c r="GW207">
        <v>250895</v>
      </c>
      <c r="GX207" t="s">
        <v>29</v>
      </c>
      <c r="GY207">
        <v>3.9857248785E-2</v>
      </c>
      <c r="GZ207" t="s">
        <v>30</v>
      </c>
      <c r="HA207">
        <v>10000</v>
      </c>
      <c r="HB207" t="s">
        <v>923</v>
      </c>
      <c r="HC207">
        <v>10000</v>
      </c>
      <c r="HD207" t="s">
        <v>788</v>
      </c>
      <c r="HE207" t="s">
        <v>5524</v>
      </c>
      <c r="HF207" t="s">
        <v>5525</v>
      </c>
      <c r="HG207" t="s">
        <v>5526</v>
      </c>
      <c r="HH207">
        <v>5.8918199999999997E-2</v>
      </c>
      <c r="HN207" t="s">
        <v>787</v>
      </c>
      <c r="HO207">
        <v>663.27</v>
      </c>
      <c r="HP207" t="s">
        <v>25</v>
      </c>
      <c r="HQ207" t="s">
        <v>757</v>
      </c>
      <c r="HR207" t="s">
        <v>27</v>
      </c>
      <c r="HS207">
        <v>0.77584600000000004</v>
      </c>
      <c r="HT207" t="s">
        <v>28</v>
      </c>
      <c r="HU207">
        <v>250472</v>
      </c>
      <c r="HV207" t="s">
        <v>29</v>
      </c>
      <c r="HW207">
        <v>0.259510371495</v>
      </c>
      <c r="HX207" t="s">
        <v>30</v>
      </c>
      <c r="HY207">
        <v>65000</v>
      </c>
      <c r="HZ207" t="s">
        <v>923</v>
      </c>
      <c r="IA207">
        <v>65000</v>
      </c>
      <c r="IB207" t="s">
        <v>788</v>
      </c>
      <c r="IC207" t="s">
        <v>6107</v>
      </c>
      <c r="ID207" t="s">
        <v>6108</v>
      </c>
      <c r="IE207" t="s">
        <v>6109</v>
      </c>
      <c r="IF207">
        <v>7.8100199999999995E-2</v>
      </c>
    </row>
    <row r="208" spans="6:240">
      <c r="F208" t="s">
        <v>787</v>
      </c>
      <c r="G208">
        <v>336.20800000000003</v>
      </c>
      <c r="H208" t="s">
        <v>25</v>
      </c>
      <c r="I208" t="s">
        <v>36</v>
      </c>
      <c r="J208" t="s">
        <v>27</v>
      </c>
      <c r="K208">
        <v>0.77728200000000003</v>
      </c>
      <c r="L208" t="s">
        <v>28</v>
      </c>
      <c r="M208">
        <v>492305</v>
      </c>
      <c r="N208" t="s">
        <v>29</v>
      </c>
      <c r="O208">
        <v>6.0937819999999998E-3</v>
      </c>
      <c r="P208" t="s">
        <v>30</v>
      </c>
      <c r="Q208">
        <v>3000</v>
      </c>
      <c r="R208" t="s">
        <v>923</v>
      </c>
      <c r="S208">
        <v>3000</v>
      </c>
      <c r="T208" t="s">
        <v>783</v>
      </c>
      <c r="U208" t="s">
        <v>4730</v>
      </c>
      <c r="V208" t="s">
        <v>4731</v>
      </c>
      <c r="W208" t="s">
        <v>4732</v>
      </c>
      <c r="X208">
        <v>3.1024300000000001E-2</v>
      </c>
      <c r="AD208" t="s">
        <v>787</v>
      </c>
      <c r="AE208">
        <v>320.27999999999997</v>
      </c>
      <c r="AF208" t="s">
        <v>25</v>
      </c>
      <c r="AG208" t="s">
        <v>36</v>
      </c>
      <c r="AH208" t="s">
        <v>27</v>
      </c>
      <c r="AI208">
        <v>0.78997799999999996</v>
      </c>
      <c r="AJ208" t="s">
        <v>28</v>
      </c>
      <c r="AK208">
        <v>500311</v>
      </c>
      <c r="AL208" t="s">
        <v>29</v>
      </c>
      <c r="AM208">
        <v>9.9937765600000006E-3</v>
      </c>
      <c r="AN208" t="s">
        <v>30</v>
      </c>
      <c r="AO208">
        <v>5000</v>
      </c>
      <c r="AP208" t="s">
        <v>923</v>
      </c>
      <c r="AQ208">
        <v>5000</v>
      </c>
      <c r="AR208" t="s">
        <v>783</v>
      </c>
      <c r="AS208" t="s">
        <v>1203</v>
      </c>
      <c r="AT208" t="s">
        <v>1204</v>
      </c>
      <c r="AU208" t="s">
        <v>1205</v>
      </c>
      <c r="AV208">
        <v>4.0698999999999999E-2</v>
      </c>
      <c r="BB208" t="s">
        <v>787</v>
      </c>
      <c r="BC208">
        <v>320.51299999999998</v>
      </c>
      <c r="BD208" t="s">
        <v>25</v>
      </c>
      <c r="BE208" t="s">
        <v>36</v>
      </c>
      <c r="BF208" t="s">
        <v>27</v>
      </c>
      <c r="BG208">
        <v>0.78840399999999999</v>
      </c>
      <c r="BH208" t="s">
        <v>28</v>
      </c>
      <c r="BI208">
        <v>501945</v>
      </c>
      <c r="BJ208" t="s">
        <v>29</v>
      </c>
      <c r="BK208">
        <v>2.9883751816E-2</v>
      </c>
      <c r="BL208" t="s">
        <v>30</v>
      </c>
      <c r="BM208">
        <v>15000</v>
      </c>
      <c r="BN208" t="s">
        <v>923</v>
      </c>
      <c r="BO208">
        <v>15000</v>
      </c>
      <c r="BP208" t="s">
        <v>783</v>
      </c>
      <c r="BQ208" t="s">
        <v>1797</v>
      </c>
      <c r="BR208" t="s">
        <v>1798</v>
      </c>
      <c r="BS208" t="s">
        <v>1799</v>
      </c>
      <c r="BT208">
        <v>7.2089600000000004E-2</v>
      </c>
      <c r="BZ208" t="s">
        <v>787</v>
      </c>
      <c r="CA208">
        <v>328.85399999999998</v>
      </c>
      <c r="CB208" t="s">
        <v>25</v>
      </c>
      <c r="CC208" t="s">
        <v>36</v>
      </c>
      <c r="CD208" t="s">
        <v>27</v>
      </c>
      <c r="CE208">
        <v>0.77884900000000001</v>
      </c>
      <c r="CF208" t="s">
        <v>28</v>
      </c>
      <c r="CG208">
        <v>501291</v>
      </c>
      <c r="CH208" t="s">
        <v>29</v>
      </c>
      <c r="CI208">
        <v>4.9871220936000001E-2</v>
      </c>
      <c r="CJ208" t="s">
        <v>30</v>
      </c>
      <c r="CK208">
        <v>25000</v>
      </c>
      <c r="CL208" t="s">
        <v>923</v>
      </c>
      <c r="CM208">
        <v>25000</v>
      </c>
      <c r="CN208" t="s">
        <v>783</v>
      </c>
      <c r="CO208" t="s">
        <v>2379</v>
      </c>
      <c r="CP208" t="s">
        <v>2380</v>
      </c>
      <c r="CQ208" t="s">
        <v>2381</v>
      </c>
      <c r="CR208">
        <v>7.3318700000000001E-2</v>
      </c>
      <c r="CX208" t="s">
        <v>787</v>
      </c>
      <c r="CY208">
        <v>325.98200000000003</v>
      </c>
      <c r="CZ208" t="s">
        <v>25</v>
      </c>
      <c r="DA208" t="s">
        <v>36</v>
      </c>
      <c r="DB208" t="s">
        <v>27</v>
      </c>
      <c r="DC208">
        <v>0.78249100000000005</v>
      </c>
      <c r="DD208" t="s">
        <v>28</v>
      </c>
      <c r="DE208">
        <v>501011</v>
      </c>
      <c r="DF208" t="s">
        <v>29</v>
      </c>
      <c r="DG208">
        <v>6.9858693055999996E-2</v>
      </c>
      <c r="DH208" t="s">
        <v>30</v>
      </c>
      <c r="DI208">
        <v>35000</v>
      </c>
      <c r="DJ208" t="s">
        <v>923</v>
      </c>
      <c r="DK208">
        <v>35000</v>
      </c>
      <c r="DL208" t="s">
        <v>783</v>
      </c>
      <c r="DM208" t="s">
        <v>2972</v>
      </c>
      <c r="DN208" t="s">
        <v>2973</v>
      </c>
      <c r="DO208" t="s">
        <v>2974</v>
      </c>
      <c r="DP208">
        <v>6.9282899999999994E-2</v>
      </c>
      <c r="DV208" t="s">
        <v>787</v>
      </c>
      <c r="DW208">
        <v>328.10199999999998</v>
      </c>
      <c r="DX208" t="s">
        <v>25</v>
      </c>
      <c r="DY208" t="s">
        <v>36</v>
      </c>
      <c r="DZ208" t="s">
        <v>27</v>
      </c>
      <c r="EA208">
        <v>0.78092600000000001</v>
      </c>
      <c r="EB208" t="s">
        <v>28</v>
      </c>
      <c r="EC208">
        <v>499771</v>
      </c>
      <c r="ED208" t="s">
        <v>29</v>
      </c>
      <c r="EE208">
        <v>9.0041164904000007E-2</v>
      </c>
      <c r="EF208" t="s">
        <v>30</v>
      </c>
      <c r="EG208">
        <v>45000</v>
      </c>
      <c r="EH208" t="s">
        <v>923</v>
      </c>
      <c r="EI208">
        <v>45000</v>
      </c>
      <c r="EJ208" t="s">
        <v>783</v>
      </c>
      <c r="EK208" t="s">
        <v>3559</v>
      </c>
      <c r="EL208" t="s">
        <v>3560</v>
      </c>
      <c r="EM208" t="s">
        <v>3561</v>
      </c>
      <c r="EN208">
        <v>7.2051299999999999E-2</v>
      </c>
      <c r="ET208" t="s">
        <v>787</v>
      </c>
      <c r="EU208">
        <v>328.41699999999997</v>
      </c>
      <c r="EV208" t="s">
        <v>25</v>
      </c>
      <c r="EW208" t="s">
        <v>36</v>
      </c>
      <c r="EX208" t="s">
        <v>27</v>
      </c>
      <c r="EY208">
        <v>0.78047500000000003</v>
      </c>
      <c r="EZ208" t="s">
        <v>28</v>
      </c>
      <c r="FA208">
        <v>499870</v>
      </c>
      <c r="FB208" t="s">
        <v>29</v>
      </c>
      <c r="FC208">
        <v>0.110028637024</v>
      </c>
      <c r="FD208" t="s">
        <v>30</v>
      </c>
      <c r="FE208">
        <v>55000</v>
      </c>
      <c r="FF208" t="s">
        <v>923</v>
      </c>
      <c r="FG208">
        <v>55000</v>
      </c>
      <c r="FH208" t="s">
        <v>783</v>
      </c>
      <c r="FI208" t="s">
        <v>4142</v>
      </c>
      <c r="FJ208" t="s">
        <v>4143</v>
      </c>
      <c r="FK208" t="s">
        <v>4144</v>
      </c>
      <c r="FL208">
        <v>7.3437600000000006E-2</v>
      </c>
      <c r="FR208" t="s">
        <v>787</v>
      </c>
      <c r="FS208">
        <v>311.529</v>
      </c>
      <c r="FT208" t="s">
        <v>25</v>
      </c>
      <c r="FU208" t="s">
        <v>36</v>
      </c>
      <c r="FV208" t="s">
        <v>27</v>
      </c>
      <c r="FW208">
        <v>0.80099900000000002</v>
      </c>
      <c r="FX208" t="s">
        <v>28</v>
      </c>
      <c r="FY208">
        <v>500307</v>
      </c>
      <c r="FZ208" t="s">
        <v>29</v>
      </c>
      <c r="GA208">
        <v>1.998772712E-3</v>
      </c>
      <c r="GB208" t="s">
        <v>30</v>
      </c>
      <c r="GC208">
        <v>1000</v>
      </c>
      <c r="GD208" t="s">
        <v>923</v>
      </c>
      <c r="GE208">
        <v>1000</v>
      </c>
      <c r="GF208" t="s">
        <v>783</v>
      </c>
      <c r="GG208" t="s">
        <v>5122</v>
      </c>
      <c r="GH208" t="s">
        <v>5123</v>
      </c>
      <c r="GI208" t="s">
        <v>5124</v>
      </c>
      <c r="GJ208">
        <v>3.6838500000000003E-2</v>
      </c>
      <c r="GP208" t="s">
        <v>787</v>
      </c>
      <c r="GQ208">
        <v>321.83800000000002</v>
      </c>
      <c r="GR208" t="s">
        <v>25</v>
      </c>
      <c r="GS208" t="s">
        <v>36</v>
      </c>
      <c r="GT208" t="s">
        <v>27</v>
      </c>
      <c r="GU208">
        <v>0.78710100000000005</v>
      </c>
      <c r="GV208" t="s">
        <v>28</v>
      </c>
      <c r="GW208">
        <v>501536</v>
      </c>
      <c r="GX208" t="s">
        <v>29</v>
      </c>
      <c r="GY208">
        <v>1.9938765688000001E-2</v>
      </c>
      <c r="GZ208" t="s">
        <v>30</v>
      </c>
      <c r="HA208">
        <v>10000</v>
      </c>
      <c r="HB208" t="s">
        <v>923</v>
      </c>
      <c r="HC208">
        <v>10000</v>
      </c>
      <c r="HD208" t="s">
        <v>783</v>
      </c>
      <c r="HE208" t="s">
        <v>5527</v>
      </c>
      <c r="HF208" t="s">
        <v>5528</v>
      </c>
      <c r="HG208" t="s">
        <v>5529</v>
      </c>
      <c r="HH208">
        <v>7.9624799999999996E-2</v>
      </c>
      <c r="HN208" t="s">
        <v>787</v>
      </c>
      <c r="HO208">
        <v>327.98700000000002</v>
      </c>
      <c r="HP208" t="s">
        <v>25</v>
      </c>
      <c r="HQ208" t="s">
        <v>36</v>
      </c>
      <c r="HR208" t="s">
        <v>27</v>
      </c>
      <c r="HS208">
        <v>0.78151899999999996</v>
      </c>
      <c r="HT208" t="s">
        <v>28</v>
      </c>
      <c r="HU208">
        <v>499189</v>
      </c>
      <c r="HV208" t="s">
        <v>29</v>
      </c>
      <c r="HW208">
        <v>0.13021110887199999</v>
      </c>
      <c r="HX208" t="s">
        <v>30</v>
      </c>
      <c r="HY208">
        <v>65000</v>
      </c>
      <c r="HZ208" t="s">
        <v>923</v>
      </c>
      <c r="IA208">
        <v>65000</v>
      </c>
      <c r="IB208" t="s">
        <v>783</v>
      </c>
      <c r="IC208" t="s">
        <v>6110</v>
      </c>
      <c r="ID208" t="s">
        <v>6111</v>
      </c>
      <c r="IE208" t="s">
        <v>6112</v>
      </c>
      <c r="IF208">
        <v>7.1775699999999998E-2</v>
      </c>
    </row>
    <row r="209" spans="6:240">
      <c r="F209" t="s">
        <v>777</v>
      </c>
      <c r="G209">
        <v>681.803</v>
      </c>
      <c r="H209" t="s">
        <v>25</v>
      </c>
      <c r="I209" t="s">
        <v>757</v>
      </c>
      <c r="J209" t="s">
        <v>27</v>
      </c>
      <c r="K209">
        <v>0.77171599999999996</v>
      </c>
      <c r="L209" t="s">
        <v>28</v>
      </c>
      <c r="M209">
        <v>246278</v>
      </c>
      <c r="N209" t="s">
        <v>29</v>
      </c>
      <c r="O209">
        <v>1.2181345125E-2</v>
      </c>
      <c r="P209" t="s">
        <v>30</v>
      </c>
      <c r="Q209">
        <v>3000</v>
      </c>
      <c r="R209" t="s">
        <v>923</v>
      </c>
      <c r="S209">
        <v>3000</v>
      </c>
      <c r="T209" t="s">
        <v>778</v>
      </c>
      <c r="U209" t="s">
        <v>4733</v>
      </c>
      <c r="V209" t="s">
        <v>4734</v>
      </c>
      <c r="W209" t="s">
        <v>4735</v>
      </c>
      <c r="X209">
        <v>7.10142E-2</v>
      </c>
      <c r="AD209" t="s">
        <v>777</v>
      </c>
      <c r="AE209">
        <v>655.49099999999999</v>
      </c>
      <c r="AF209" t="s">
        <v>25</v>
      </c>
      <c r="AG209" t="s">
        <v>757</v>
      </c>
      <c r="AH209" t="s">
        <v>27</v>
      </c>
      <c r="AI209">
        <v>0.78452900000000003</v>
      </c>
      <c r="AJ209" t="s">
        <v>28</v>
      </c>
      <c r="AK209">
        <v>247865</v>
      </c>
      <c r="AL209" t="s">
        <v>29</v>
      </c>
      <c r="AM209">
        <v>2.0172275055000001E-2</v>
      </c>
      <c r="AN209" t="s">
        <v>30</v>
      </c>
      <c r="AO209">
        <v>5000</v>
      </c>
      <c r="AP209" t="s">
        <v>923</v>
      </c>
      <c r="AQ209">
        <v>5000</v>
      </c>
      <c r="AR209" t="s">
        <v>778</v>
      </c>
      <c r="AS209" t="s">
        <v>1206</v>
      </c>
      <c r="AT209" t="s">
        <v>1207</v>
      </c>
      <c r="AU209" t="s">
        <v>1208</v>
      </c>
      <c r="AV209">
        <v>6.7988900000000005E-2</v>
      </c>
      <c r="BB209" t="s">
        <v>777</v>
      </c>
      <c r="BC209">
        <v>647.45399999999995</v>
      </c>
      <c r="BD209" t="s">
        <v>25</v>
      </c>
      <c r="BE209" t="s">
        <v>757</v>
      </c>
      <c r="BF209" t="s">
        <v>27</v>
      </c>
      <c r="BG209">
        <v>0.78556000000000004</v>
      </c>
      <c r="BH209" t="s">
        <v>28</v>
      </c>
      <c r="BI209">
        <v>250284</v>
      </c>
      <c r="BJ209" t="s">
        <v>29</v>
      </c>
      <c r="BK209">
        <v>5.9932023974999998E-2</v>
      </c>
      <c r="BL209" t="s">
        <v>30</v>
      </c>
      <c r="BM209">
        <v>15000</v>
      </c>
      <c r="BN209" t="s">
        <v>923</v>
      </c>
      <c r="BO209">
        <v>15000</v>
      </c>
      <c r="BP209" t="s">
        <v>778</v>
      </c>
      <c r="BQ209" t="s">
        <v>1800</v>
      </c>
      <c r="BR209" t="s">
        <v>1801</v>
      </c>
      <c r="BS209" t="s">
        <v>1802</v>
      </c>
      <c r="BT209">
        <v>6.1137999999999998E-2</v>
      </c>
      <c r="BZ209" t="s">
        <v>777</v>
      </c>
      <c r="CA209">
        <v>653.05899999999997</v>
      </c>
      <c r="CB209" t="s">
        <v>25</v>
      </c>
      <c r="CC209" t="s">
        <v>757</v>
      </c>
      <c r="CD209" t="s">
        <v>27</v>
      </c>
      <c r="CE209">
        <v>0.78218200000000004</v>
      </c>
      <c r="CF209" t="s">
        <v>28</v>
      </c>
      <c r="CG209">
        <v>250284</v>
      </c>
      <c r="CH209" t="s">
        <v>29</v>
      </c>
      <c r="CI209">
        <v>9.9886673625000005E-2</v>
      </c>
      <c r="CJ209" t="s">
        <v>30</v>
      </c>
      <c r="CK209">
        <v>25000</v>
      </c>
      <c r="CL209" t="s">
        <v>923</v>
      </c>
      <c r="CM209">
        <v>25000</v>
      </c>
      <c r="CN209" t="s">
        <v>778</v>
      </c>
      <c r="CO209" t="s">
        <v>2382</v>
      </c>
      <c r="CP209" t="s">
        <v>2383</v>
      </c>
      <c r="CQ209" t="s">
        <v>2384</v>
      </c>
      <c r="CR209">
        <v>7.1388400000000005E-2</v>
      </c>
      <c r="CX209" t="s">
        <v>777</v>
      </c>
      <c r="CY209">
        <v>659.69600000000003</v>
      </c>
      <c r="CZ209" t="s">
        <v>25</v>
      </c>
      <c r="DA209" t="s">
        <v>757</v>
      </c>
      <c r="DB209" t="s">
        <v>27</v>
      </c>
      <c r="DC209">
        <v>0.777694</v>
      </c>
      <c r="DD209" t="s">
        <v>28</v>
      </c>
      <c r="DE209">
        <v>250633</v>
      </c>
      <c r="DF209" t="s">
        <v>29</v>
      </c>
      <c r="DG209">
        <v>0.13964642254500001</v>
      </c>
      <c r="DH209" t="s">
        <v>30</v>
      </c>
      <c r="DI209">
        <v>35000</v>
      </c>
      <c r="DJ209" t="s">
        <v>923</v>
      </c>
      <c r="DK209">
        <v>35000</v>
      </c>
      <c r="DL209" t="s">
        <v>778</v>
      </c>
      <c r="DM209" t="s">
        <v>2975</v>
      </c>
      <c r="DN209" t="s">
        <v>2976</v>
      </c>
      <c r="DO209" t="s">
        <v>2977</v>
      </c>
      <c r="DP209">
        <v>7.1465000000000001E-2</v>
      </c>
      <c r="DV209" t="s">
        <v>777</v>
      </c>
      <c r="DW209">
        <v>668.54100000000005</v>
      </c>
      <c r="DX209" t="s">
        <v>25</v>
      </c>
      <c r="DY209" t="s">
        <v>757</v>
      </c>
      <c r="DZ209" t="s">
        <v>27</v>
      </c>
      <c r="EA209">
        <v>0.77390899999999996</v>
      </c>
      <c r="EB209" t="s">
        <v>28</v>
      </c>
      <c r="EC209">
        <v>249742</v>
      </c>
      <c r="ED209" t="s">
        <v>29</v>
      </c>
      <c r="EE209">
        <v>0.180185774385</v>
      </c>
      <c r="EF209" t="s">
        <v>30</v>
      </c>
      <c r="EG209">
        <v>45000</v>
      </c>
      <c r="EH209" t="s">
        <v>923</v>
      </c>
      <c r="EI209">
        <v>45000</v>
      </c>
      <c r="EJ209" t="s">
        <v>778</v>
      </c>
      <c r="EK209" t="s">
        <v>3562</v>
      </c>
      <c r="EL209" t="s">
        <v>3563</v>
      </c>
      <c r="EM209" t="s">
        <v>3564</v>
      </c>
      <c r="EN209">
        <v>7.6320499999999999E-2</v>
      </c>
      <c r="ET209" t="s">
        <v>777</v>
      </c>
      <c r="EU209">
        <v>663.40599999999995</v>
      </c>
      <c r="EV209" t="s">
        <v>25</v>
      </c>
      <c r="EW209" t="s">
        <v>757</v>
      </c>
      <c r="EX209" t="s">
        <v>27</v>
      </c>
      <c r="EY209">
        <v>0.77708900000000003</v>
      </c>
      <c r="EZ209" t="s">
        <v>28</v>
      </c>
      <c r="FA209">
        <v>249620</v>
      </c>
      <c r="FB209" t="s">
        <v>29</v>
      </c>
      <c r="FC209">
        <v>0.22033532476500001</v>
      </c>
      <c r="FD209" t="s">
        <v>30</v>
      </c>
      <c r="FE209">
        <v>55000</v>
      </c>
      <c r="FF209" t="s">
        <v>923</v>
      </c>
      <c r="FG209">
        <v>55000</v>
      </c>
      <c r="FH209" t="s">
        <v>778</v>
      </c>
      <c r="FI209" t="s">
        <v>4145</v>
      </c>
      <c r="FJ209" t="s">
        <v>4146</v>
      </c>
      <c r="FK209" t="s">
        <v>4147</v>
      </c>
      <c r="FL209">
        <v>7.4496300000000001E-2</v>
      </c>
      <c r="FR209" t="s">
        <v>777</v>
      </c>
      <c r="FS209">
        <v>701.00199999999995</v>
      </c>
      <c r="FT209" t="s">
        <v>25</v>
      </c>
      <c r="FU209" t="s">
        <v>757</v>
      </c>
      <c r="FV209" t="s">
        <v>27</v>
      </c>
      <c r="FW209">
        <v>0.754965</v>
      </c>
      <c r="FX209" t="s">
        <v>28</v>
      </c>
      <c r="FY209">
        <v>250281</v>
      </c>
      <c r="FZ209" t="s">
        <v>29</v>
      </c>
      <c r="GA209">
        <v>3.9955144649999998E-3</v>
      </c>
      <c r="GB209" t="s">
        <v>30</v>
      </c>
      <c r="GC209">
        <v>1000</v>
      </c>
      <c r="GD209" t="s">
        <v>923</v>
      </c>
      <c r="GE209">
        <v>1000</v>
      </c>
      <c r="GF209" t="s">
        <v>778</v>
      </c>
      <c r="GG209" t="s">
        <v>5125</v>
      </c>
      <c r="GH209" t="s">
        <v>5126</v>
      </c>
      <c r="GI209" t="s">
        <v>5127</v>
      </c>
      <c r="GJ209">
        <v>7.8368199999999999E-2</v>
      </c>
      <c r="GP209" t="s">
        <v>777</v>
      </c>
      <c r="GQ209">
        <v>653.52599999999995</v>
      </c>
      <c r="GR209" t="s">
        <v>25</v>
      </c>
      <c r="GS209" t="s">
        <v>757</v>
      </c>
      <c r="GT209" t="s">
        <v>27</v>
      </c>
      <c r="GU209">
        <v>0.78094799999999998</v>
      </c>
      <c r="GV209" t="s">
        <v>28</v>
      </c>
      <c r="GW209">
        <v>250895</v>
      </c>
      <c r="GX209" t="s">
        <v>29</v>
      </c>
      <c r="GY209">
        <v>3.9857248785E-2</v>
      </c>
      <c r="GZ209" t="s">
        <v>30</v>
      </c>
      <c r="HA209">
        <v>10000</v>
      </c>
      <c r="HB209" t="s">
        <v>923</v>
      </c>
      <c r="HC209">
        <v>10000</v>
      </c>
      <c r="HD209" t="s">
        <v>778</v>
      </c>
      <c r="HE209" t="s">
        <v>5530</v>
      </c>
      <c r="HF209" t="s">
        <v>5531</v>
      </c>
      <c r="HG209" t="s">
        <v>5532</v>
      </c>
      <c r="HH209">
        <v>6.9193099999999993E-2</v>
      </c>
      <c r="HN209" t="s">
        <v>777</v>
      </c>
      <c r="HO209">
        <v>655.04700000000003</v>
      </c>
      <c r="HP209" t="s">
        <v>25</v>
      </c>
      <c r="HQ209" t="s">
        <v>757</v>
      </c>
      <c r="HR209" t="s">
        <v>27</v>
      </c>
      <c r="HS209">
        <v>0.77952699999999997</v>
      </c>
      <c r="HT209" t="s">
        <v>28</v>
      </c>
      <c r="HU209">
        <v>251226</v>
      </c>
      <c r="HV209" t="s">
        <v>29</v>
      </c>
      <c r="HW209">
        <v>0.25873076857499999</v>
      </c>
      <c r="HX209" t="s">
        <v>30</v>
      </c>
      <c r="HY209">
        <v>65000</v>
      </c>
      <c r="HZ209" t="s">
        <v>923</v>
      </c>
      <c r="IA209">
        <v>65000</v>
      </c>
      <c r="IB209" t="s">
        <v>778</v>
      </c>
      <c r="IC209" t="s">
        <v>6113</v>
      </c>
      <c r="ID209" t="s">
        <v>6114</v>
      </c>
      <c r="IE209" t="s">
        <v>6115</v>
      </c>
      <c r="IF209">
        <v>7.6595300000000005E-2</v>
      </c>
    </row>
    <row r="210" spans="6:240">
      <c r="F210" t="s">
        <v>782</v>
      </c>
      <c r="G210">
        <v>350.2</v>
      </c>
      <c r="H210" t="s">
        <v>25</v>
      </c>
      <c r="I210" t="s">
        <v>36</v>
      </c>
      <c r="J210" t="s">
        <v>27</v>
      </c>
      <c r="K210">
        <v>0.76766400000000001</v>
      </c>
      <c r="L210" t="s">
        <v>28</v>
      </c>
      <c r="M210">
        <v>484554</v>
      </c>
      <c r="N210" t="s">
        <v>29</v>
      </c>
      <c r="O210">
        <v>6.1912628640000003E-3</v>
      </c>
      <c r="P210" t="s">
        <v>30</v>
      </c>
      <c r="Q210">
        <v>3000</v>
      </c>
      <c r="R210" t="s">
        <v>923</v>
      </c>
      <c r="S210">
        <v>3000</v>
      </c>
      <c r="T210" t="s">
        <v>783</v>
      </c>
      <c r="U210" t="s">
        <v>4736</v>
      </c>
      <c r="V210" t="s">
        <v>4737</v>
      </c>
      <c r="W210" t="s">
        <v>4738</v>
      </c>
      <c r="X210">
        <v>7.7406600000000006E-2</v>
      </c>
      <c r="AD210" t="s">
        <v>782</v>
      </c>
      <c r="AE210">
        <v>342.178</v>
      </c>
      <c r="AF210" t="s">
        <v>25</v>
      </c>
      <c r="AG210" t="s">
        <v>36</v>
      </c>
      <c r="AH210" t="s">
        <v>27</v>
      </c>
      <c r="AI210">
        <v>0.77538499999999999</v>
      </c>
      <c r="AJ210" t="s">
        <v>28</v>
      </c>
      <c r="AK210">
        <v>486085</v>
      </c>
      <c r="AL210" t="s">
        <v>29</v>
      </c>
      <c r="AM210">
        <v>1.0286257151999999E-2</v>
      </c>
      <c r="AN210" t="s">
        <v>30</v>
      </c>
      <c r="AO210">
        <v>5000</v>
      </c>
      <c r="AP210" t="s">
        <v>923</v>
      </c>
      <c r="AQ210">
        <v>5000</v>
      </c>
      <c r="AR210" t="s">
        <v>783</v>
      </c>
      <c r="AS210" t="s">
        <v>1209</v>
      </c>
      <c r="AT210" t="s">
        <v>1210</v>
      </c>
      <c r="AU210" t="s">
        <v>1211</v>
      </c>
      <c r="AV210">
        <v>7.9000899999999999E-2</v>
      </c>
      <c r="BB210" t="s">
        <v>782</v>
      </c>
      <c r="BC210">
        <v>337.51600000000002</v>
      </c>
      <c r="BD210" t="s">
        <v>25</v>
      </c>
      <c r="BE210" t="s">
        <v>36</v>
      </c>
      <c r="BF210" t="s">
        <v>27</v>
      </c>
      <c r="BG210">
        <v>0.76954100000000003</v>
      </c>
      <c r="BH210" t="s">
        <v>28</v>
      </c>
      <c r="BI210">
        <v>500313</v>
      </c>
      <c r="BJ210" t="s">
        <v>29</v>
      </c>
      <c r="BK210">
        <v>2.9981222679999999E-2</v>
      </c>
      <c r="BL210" t="s">
        <v>30</v>
      </c>
      <c r="BM210">
        <v>15000</v>
      </c>
      <c r="BN210" t="s">
        <v>923</v>
      </c>
      <c r="BO210">
        <v>15000</v>
      </c>
      <c r="BP210" t="s">
        <v>783</v>
      </c>
      <c r="BQ210" t="s">
        <v>1803</v>
      </c>
      <c r="BR210" t="s">
        <v>1804</v>
      </c>
      <c r="BS210" t="s">
        <v>1805</v>
      </c>
      <c r="BT210">
        <v>7.1937000000000001E-2</v>
      </c>
      <c r="BZ210" t="s">
        <v>782</v>
      </c>
      <c r="CA210">
        <v>328.03500000000003</v>
      </c>
      <c r="CB210" t="s">
        <v>25</v>
      </c>
      <c r="CC210" t="s">
        <v>36</v>
      </c>
      <c r="CD210" t="s">
        <v>27</v>
      </c>
      <c r="CE210">
        <v>0.78210500000000005</v>
      </c>
      <c r="CF210" t="s">
        <v>28</v>
      </c>
      <c r="CG210">
        <v>498368</v>
      </c>
      <c r="CH210" t="s">
        <v>29</v>
      </c>
      <c r="CI210">
        <v>5.0163701528000003E-2</v>
      </c>
      <c r="CJ210" t="s">
        <v>30</v>
      </c>
      <c r="CK210">
        <v>25000</v>
      </c>
      <c r="CL210" t="s">
        <v>923</v>
      </c>
      <c r="CM210">
        <v>25000</v>
      </c>
      <c r="CN210" t="s">
        <v>783</v>
      </c>
      <c r="CO210" t="s">
        <v>2385</v>
      </c>
      <c r="CP210" t="s">
        <v>2386</v>
      </c>
      <c r="CQ210" t="s">
        <v>2387</v>
      </c>
      <c r="CR210">
        <v>6.9355200000000006E-2</v>
      </c>
      <c r="CX210" t="s">
        <v>782</v>
      </c>
      <c r="CY210">
        <v>329.75099999999998</v>
      </c>
      <c r="CZ210" t="s">
        <v>25</v>
      </c>
      <c r="DA210" t="s">
        <v>36</v>
      </c>
      <c r="DB210" t="s">
        <v>27</v>
      </c>
      <c r="DC210">
        <v>0.778007</v>
      </c>
      <c r="DD210" t="s">
        <v>28</v>
      </c>
      <c r="DE210">
        <v>501012</v>
      </c>
      <c r="DF210" t="s">
        <v>29</v>
      </c>
      <c r="DG210">
        <v>6.9858674056000006E-2</v>
      </c>
      <c r="DH210" t="s">
        <v>30</v>
      </c>
      <c r="DI210">
        <v>35000</v>
      </c>
      <c r="DJ210" t="s">
        <v>923</v>
      </c>
      <c r="DK210">
        <v>35000</v>
      </c>
      <c r="DL210" t="s">
        <v>783</v>
      </c>
      <c r="DM210" t="s">
        <v>2978</v>
      </c>
      <c r="DN210" t="s">
        <v>2979</v>
      </c>
      <c r="DO210" t="s">
        <v>2980</v>
      </c>
      <c r="DP210">
        <v>6.8485699999999997E-2</v>
      </c>
      <c r="DV210" t="s">
        <v>782</v>
      </c>
      <c r="DW210">
        <v>329.03</v>
      </c>
      <c r="DX210" t="s">
        <v>25</v>
      </c>
      <c r="DY210" t="s">
        <v>36</v>
      </c>
      <c r="DZ210" t="s">
        <v>27</v>
      </c>
      <c r="EA210">
        <v>0.77897899999999998</v>
      </c>
      <c r="EB210" t="s">
        <v>28</v>
      </c>
      <c r="EC210">
        <v>500856</v>
      </c>
      <c r="ED210" t="s">
        <v>29</v>
      </c>
      <c r="EE210">
        <v>8.9846146175999994E-2</v>
      </c>
      <c r="EF210" t="s">
        <v>30</v>
      </c>
      <c r="EG210">
        <v>45000</v>
      </c>
      <c r="EH210" t="s">
        <v>923</v>
      </c>
      <c r="EI210">
        <v>45000</v>
      </c>
      <c r="EJ210" t="s">
        <v>783</v>
      </c>
      <c r="EK210" t="s">
        <v>3565</v>
      </c>
      <c r="EL210" t="s">
        <v>3566</v>
      </c>
      <c r="EM210" t="s">
        <v>3567</v>
      </c>
      <c r="EN210">
        <v>6.7764699999999997E-2</v>
      </c>
      <c r="ET210" t="s">
        <v>782</v>
      </c>
      <c r="EU210">
        <v>330.88600000000002</v>
      </c>
      <c r="EV210" t="s">
        <v>25</v>
      </c>
      <c r="EW210" t="s">
        <v>36</v>
      </c>
      <c r="EX210" t="s">
        <v>27</v>
      </c>
      <c r="EY210">
        <v>0.77652200000000005</v>
      </c>
      <c r="EZ210" t="s">
        <v>28</v>
      </c>
      <c r="FA210">
        <v>501202</v>
      </c>
      <c r="FB210" t="s">
        <v>29</v>
      </c>
      <c r="FC210">
        <v>0.109736118432</v>
      </c>
      <c r="FD210" t="s">
        <v>30</v>
      </c>
      <c r="FE210">
        <v>55000</v>
      </c>
      <c r="FF210" t="s">
        <v>923</v>
      </c>
      <c r="FG210">
        <v>55000</v>
      </c>
      <c r="FH210" t="s">
        <v>783</v>
      </c>
      <c r="FI210" t="s">
        <v>4148</v>
      </c>
      <c r="FJ210" t="s">
        <v>4149</v>
      </c>
      <c r="FK210" t="s">
        <v>4150</v>
      </c>
      <c r="FL210">
        <v>7.1274799999999999E-2</v>
      </c>
      <c r="FR210" t="s">
        <v>782</v>
      </c>
      <c r="FS210">
        <v>352.08300000000003</v>
      </c>
      <c r="FT210" t="s">
        <v>25</v>
      </c>
      <c r="FU210" t="s">
        <v>36</v>
      </c>
      <c r="FV210" t="s">
        <v>27</v>
      </c>
      <c r="FW210">
        <v>0.75345700000000004</v>
      </c>
      <c r="FX210" t="s">
        <v>28</v>
      </c>
      <c r="FY210">
        <v>500309</v>
      </c>
      <c r="FZ210" t="s">
        <v>29</v>
      </c>
      <c r="GA210">
        <v>1.9987637119999999E-3</v>
      </c>
      <c r="GB210" t="s">
        <v>30</v>
      </c>
      <c r="GC210">
        <v>1000</v>
      </c>
      <c r="GD210" t="s">
        <v>923</v>
      </c>
      <c r="GE210">
        <v>1000</v>
      </c>
      <c r="GF210" t="s">
        <v>783</v>
      </c>
      <c r="GG210" t="s">
        <v>5128</v>
      </c>
      <c r="GH210" t="s">
        <v>5129</v>
      </c>
      <c r="GI210" t="s">
        <v>5130</v>
      </c>
      <c r="GJ210">
        <v>3.3944700000000001E-2</v>
      </c>
      <c r="GP210" t="s">
        <v>782</v>
      </c>
      <c r="GQ210">
        <v>334.07799999999997</v>
      </c>
      <c r="GR210" t="s">
        <v>25</v>
      </c>
      <c r="GS210" t="s">
        <v>36</v>
      </c>
      <c r="GT210" t="s">
        <v>27</v>
      </c>
      <c r="GU210">
        <v>0.77443399999999996</v>
      </c>
      <c r="GV210" t="s">
        <v>28</v>
      </c>
      <c r="GW210">
        <v>499096</v>
      </c>
      <c r="GX210" t="s">
        <v>29</v>
      </c>
      <c r="GY210">
        <v>2.0036236552E-2</v>
      </c>
      <c r="GZ210" t="s">
        <v>30</v>
      </c>
      <c r="HA210">
        <v>10000</v>
      </c>
      <c r="HB210" t="s">
        <v>923</v>
      </c>
      <c r="HC210">
        <v>10000</v>
      </c>
      <c r="HD210" t="s">
        <v>783</v>
      </c>
      <c r="HE210" t="s">
        <v>5533</v>
      </c>
      <c r="HF210" t="s">
        <v>5534</v>
      </c>
      <c r="HG210" t="s">
        <v>5535</v>
      </c>
      <c r="HH210">
        <v>6.5602099999999997E-2</v>
      </c>
      <c r="HN210" t="s">
        <v>782</v>
      </c>
      <c r="HO210">
        <v>334.017</v>
      </c>
      <c r="HP210" t="s">
        <v>25</v>
      </c>
      <c r="HQ210" t="s">
        <v>36</v>
      </c>
      <c r="HR210" t="s">
        <v>27</v>
      </c>
      <c r="HS210">
        <v>0.77298</v>
      </c>
      <c r="HT210" t="s">
        <v>28</v>
      </c>
      <c r="HU210">
        <v>501065</v>
      </c>
      <c r="HV210" t="s">
        <v>29</v>
      </c>
      <c r="HW210">
        <v>0.129723590552</v>
      </c>
      <c r="HX210" t="s">
        <v>30</v>
      </c>
      <c r="HY210">
        <v>65000</v>
      </c>
      <c r="HZ210" t="s">
        <v>923</v>
      </c>
      <c r="IA210">
        <v>65000</v>
      </c>
      <c r="IB210" t="s">
        <v>783</v>
      </c>
      <c r="IC210" t="s">
        <v>6116</v>
      </c>
      <c r="ID210" t="s">
        <v>6117</v>
      </c>
      <c r="IE210" t="s">
        <v>6118</v>
      </c>
      <c r="IF210">
        <v>7.30021E-2</v>
      </c>
    </row>
    <row r="211" spans="6:240">
      <c r="F211" t="s">
        <v>787</v>
      </c>
      <c r="G211">
        <v>681.803</v>
      </c>
      <c r="H211" t="s">
        <v>25</v>
      </c>
      <c r="I211" t="s">
        <v>757</v>
      </c>
      <c r="J211" t="s">
        <v>27</v>
      </c>
      <c r="K211">
        <v>0.77171599999999996</v>
      </c>
      <c r="L211" t="s">
        <v>28</v>
      </c>
      <c r="M211">
        <v>246278</v>
      </c>
      <c r="N211" t="s">
        <v>29</v>
      </c>
      <c r="O211">
        <v>1.2181345125E-2</v>
      </c>
      <c r="P211" t="s">
        <v>30</v>
      </c>
      <c r="Q211">
        <v>3000</v>
      </c>
      <c r="R211" t="s">
        <v>923</v>
      </c>
      <c r="S211">
        <v>3000</v>
      </c>
      <c r="T211" t="s">
        <v>788</v>
      </c>
      <c r="U211" t="s">
        <v>4733</v>
      </c>
      <c r="V211" t="s">
        <v>4734</v>
      </c>
      <c r="W211" t="s">
        <v>4735</v>
      </c>
      <c r="X211">
        <v>7.10142E-2</v>
      </c>
      <c r="AD211" t="s">
        <v>787</v>
      </c>
      <c r="AE211">
        <v>655.49099999999999</v>
      </c>
      <c r="AF211" t="s">
        <v>25</v>
      </c>
      <c r="AG211" t="s">
        <v>757</v>
      </c>
      <c r="AH211" t="s">
        <v>27</v>
      </c>
      <c r="AI211">
        <v>0.78452900000000003</v>
      </c>
      <c r="AJ211" t="s">
        <v>28</v>
      </c>
      <c r="AK211">
        <v>247865</v>
      </c>
      <c r="AL211" t="s">
        <v>29</v>
      </c>
      <c r="AM211">
        <v>2.0172275055000001E-2</v>
      </c>
      <c r="AN211" t="s">
        <v>30</v>
      </c>
      <c r="AO211">
        <v>5000</v>
      </c>
      <c r="AP211" t="s">
        <v>923</v>
      </c>
      <c r="AQ211">
        <v>5000</v>
      </c>
      <c r="AR211" t="s">
        <v>788</v>
      </c>
      <c r="AS211" t="s">
        <v>1206</v>
      </c>
      <c r="AT211" t="s">
        <v>1207</v>
      </c>
      <c r="AU211" t="s">
        <v>1208</v>
      </c>
      <c r="AV211">
        <v>6.7988900000000005E-2</v>
      </c>
      <c r="BB211" t="s">
        <v>787</v>
      </c>
      <c r="BC211">
        <v>647.45399999999995</v>
      </c>
      <c r="BD211" t="s">
        <v>25</v>
      </c>
      <c r="BE211" t="s">
        <v>757</v>
      </c>
      <c r="BF211" t="s">
        <v>27</v>
      </c>
      <c r="BG211">
        <v>0.78556000000000004</v>
      </c>
      <c r="BH211" t="s">
        <v>28</v>
      </c>
      <c r="BI211">
        <v>250284</v>
      </c>
      <c r="BJ211" t="s">
        <v>29</v>
      </c>
      <c r="BK211">
        <v>5.9932023974999998E-2</v>
      </c>
      <c r="BL211" t="s">
        <v>30</v>
      </c>
      <c r="BM211">
        <v>15000</v>
      </c>
      <c r="BN211" t="s">
        <v>923</v>
      </c>
      <c r="BO211">
        <v>15000</v>
      </c>
      <c r="BP211" t="s">
        <v>788</v>
      </c>
      <c r="BQ211" t="s">
        <v>1800</v>
      </c>
      <c r="BR211" t="s">
        <v>1801</v>
      </c>
      <c r="BS211" t="s">
        <v>1802</v>
      </c>
      <c r="BT211">
        <v>6.1137999999999998E-2</v>
      </c>
      <c r="BZ211" t="s">
        <v>787</v>
      </c>
      <c r="CA211">
        <v>653.05899999999997</v>
      </c>
      <c r="CB211" t="s">
        <v>25</v>
      </c>
      <c r="CC211" t="s">
        <v>757</v>
      </c>
      <c r="CD211" t="s">
        <v>27</v>
      </c>
      <c r="CE211">
        <v>0.78218200000000004</v>
      </c>
      <c r="CF211" t="s">
        <v>28</v>
      </c>
      <c r="CG211">
        <v>250284</v>
      </c>
      <c r="CH211" t="s">
        <v>29</v>
      </c>
      <c r="CI211">
        <v>9.9886673625000005E-2</v>
      </c>
      <c r="CJ211" t="s">
        <v>30</v>
      </c>
      <c r="CK211">
        <v>25000</v>
      </c>
      <c r="CL211" t="s">
        <v>923</v>
      </c>
      <c r="CM211">
        <v>25000</v>
      </c>
      <c r="CN211" t="s">
        <v>788</v>
      </c>
      <c r="CO211" t="s">
        <v>2382</v>
      </c>
      <c r="CP211" t="s">
        <v>2383</v>
      </c>
      <c r="CQ211" t="s">
        <v>2384</v>
      </c>
      <c r="CR211">
        <v>7.1388400000000005E-2</v>
      </c>
      <c r="CX211" t="s">
        <v>787</v>
      </c>
      <c r="CY211">
        <v>659.69600000000003</v>
      </c>
      <c r="CZ211" t="s">
        <v>25</v>
      </c>
      <c r="DA211" t="s">
        <v>757</v>
      </c>
      <c r="DB211" t="s">
        <v>27</v>
      </c>
      <c r="DC211">
        <v>0.777694</v>
      </c>
      <c r="DD211" t="s">
        <v>28</v>
      </c>
      <c r="DE211">
        <v>250633</v>
      </c>
      <c r="DF211" t="s">
        <v>29</v>
      </c>
      <c r="DG211">
        <v>0.13964642254500001</v>
      </c>
      <c r="DH211" t="s">
        <v>30</v>
      </c>
      <c r="DI211">
        <v>35000</v>
      </c>
      <c r="DJ211" t="s">
        <v>923</v>
      </c>
      <c r="DK211">
        <v>35000</v>
      </c>
      <c r="DL211" t="s">
        <v>788</v>
      </c>
      <c r="DM211" t="s">
        <v>2975</v>
      </c>
      <c r="DN211" t="s">
        <v>2976</v>
      </c>
      <c r="DO211" t="s">
        <v>2977</v>
      </c>
      <c r="DP211">
        <v>7.1465000000000001E-2</v>
      </c>
      <c r="DV211" t="s">
        <v>787</v>
      </c>
      <c r="DW211">
        <v>668.54100000000005</v>
      </c>
      <c r="DX211" t="s">
        <v>25</v>
      </c>
      <c r="DY211" t="s">
        <v>757</v>
      </c>
      <c r="DZ211" t="s">
        <v>27</v>
      </c>
      <c r="EA211">
        <v>0.77390899999999996</v>
      </c>
      <c r="EB211" t="s">
        <v>28</v>
      </c>
      <c r="EC211">
        <v>249742</v>
      </c>
      <c r="ED211" t="s">
        <v>29</v>
      </c>
      <c r="EE211">
        <v>0.180185774385</v>
      </c>
      <c r="EF211" t="s">
        <v>30</v>
      </c>
      <c r="EG211">
        <v>45000</v>
      </c>
      <c r="EH211" t="s">
        <v>923</v>
      </c>
      <c r="EI211">
        <v>45000</v>
      </c>
      <c r="EJ211" t="s">
        <v>788</v>
      </c>
      <c r="EK211" t="s">
        <v>3562</v>
      </c>
      <c r="EL211" t="s">
        <v>3563</v>
      </c>
      <c r="EM211" t="s">
        <v>3564</v>
      </c>
      <c r="EN211">
        <v>7.6320499999999999E-2</v>
      </c>
      <c r="ET211" t="s">
        <v>787</v>
      </c>
      <c r="EU211">
        <v>663.40599999999995</v>
      </c>
      <c r="EV211" t="s">
        <v>25</v>
      </c>
      <c r="EW211" t="s">
        <v>757</v>
      </c>
      <c r="EX211" t="s">
        <v>27</v>
      </c>
      <c r="EY211">
        <v>0.77708900000000003</v>
      </c>
      <c r="EZ211" t="s">
        <v>28</v>
      </c>
      <c r="FA211">
        <v>249620</v>
      </c>
      <c r="FB211" t="s">
        <v>29</v>
      </c>
      <c r="FC211">
        <v>0.22033532476500001</v>
      </c>
      <c r="FD211" t="s">
        <v>30</v>
      </c>
      <c r="FE211">
        <v>55000</v>
      </c>
      <c r="FF211" t="s">
        <v>923</v>
      </c>
      <c r="FG211">
        <v>55000</v>
      </c>
      <c r="FH211" t="s">
        <v>788</v>
      </c>
      <c r="FI211" t="s">
        <v>4145</v>
      </c>
      <c r="FJ211" t="s">
        <v>4146</v>
      </c>
      <c r="FK211" t="s">
        <v>4147</v>
      </c>
      <c r="FL211">
        <v>7.4496300000000001E-2</v>
      </c>
      <c r="FR211" t="s">
        <v>787</v>
      </c>
      <c r="FS211">
        <v>701.00199999999995</v>
      </c>
      <c r="FT211" t="s">
        <v>25</v>
      </c>
      <c r="FU211" t="s">
        <v>757</v>
      </c>
      <c r="FV211" t="s">
        <v>27</v>
      </c>
      <c r="FW211">
        <v>0.754965</v>
      </c>
      <c r="FX211" t="s">
        <v>28</v>
      </c>
      <c r="FY211">
        <v>250281</v>
      </c>
      <c r="FZ211" t="s">
        <v>29</v>
      </c>
      <c r="GA211">
        <v>3.9955144649999998E-3</v>
      </c>
      <c r="GB211" t="s">
        <v>30</v>
      </c>
      <c r="GC211">
        <v>1000</v>
      </c>
      <c r="GD211" t="s">
        <v>923</v>
      </c>
      <c r="GE211">
        <v>1000</v>
      </c>
      <c r="GF211" t="s">
        <v>788</v>
      </c>
      <c r="GG211" t="s">
        <v>5125</v>
      </c>
      <c r="GH211" t="s">
        <v>5126</v>
      </c>
      <c r="GI211" t="s">
        <v>5127</v>
      </c>
      <c r="GJ211">
        <v>7.8368199999999999E-2</v>
      </c>
      <c r="GP211" t="s">
        <v>787</v>
      </c>
      <c r="GQ211">
        <v>653.52599999999995</v>
      </c>
      <c r="GR211" t="s">
        <v>25</v>
      </c>
      <c r="GS211" t="s">
        <v>757</v>
      </c>
      <c r="GT211" t="s">
        <v>27</v>
      </c>
      <c r="GU211">
        <v>0.78094799999999998</v>
      </c>
      <c r="GV211" t="s">
        <v>28</v>
      </c>
      <c r="GW211">
        <v>250895</v>
      </c>
      <c r="GX211" t="s">
        <v>29</v>
      </c>
      <c r="GY211">
        <v>3.9857248785E-2</v>
      </c>
      <c r="GZ211" t="s">
        <v>30</v>
      </c>
      <c r="HA211">
        <v>10000</v>
      </c>
      <c r="HB211" t="s">
        <v>923</v>
      </c>
      <c r="HC211">
        <v>10000</v>
      </c>
      <c r="HD211" t="s">
        <v>788</v>
      </c>
      <c r="HE211" t="s">
        <v>5530</v>
      </c>
      <c r="HF211" t="s">
        <v>5531</v>
      </c>
      <c r="HG211" t="s">
        <v>5532</v>
      </c>
      <c r="HH211">
        <v>6.9193099999999993E-2</v>
      </c>
      <c r="HN211" t="s">
        <v>787</v>
      </c>
      <c r="HO211">
        <v>655.04700000000003</v>
      </c>
      <c r="HP211" t="s">
        <v>25</v>
      </c>
      <c r="HQ211" t="s">
        <v>757</v>
      </c>
      <c r="HR211" t="s">
        <v>27</v>
      </c>
      <c r="HS211">
        <v>0.77952699999999997</v>
      </c>
      <c r="HT211" t="s">
        <v>28</v>
      </c>
      <c r="HU211">
        <v>251226</v>
      </c>
      <c r="HV211" t="s">
        <v>29</v>
      </c>
      <c r="HW211">
        <v>0.25873076857499999</v>
      </c>
      <c r="HX211" t="s">
        <v>30</v>
      </c>
      <c r="HY211">
        <v>65000</v>
      </c>
      <c r="HZ211" t="s">
        <v>923</v>
      </c>
      <c r="IA211">
        <v>65000</v>
      </c>
      <c r="IB211" t="s">
        <v>788</v>
      </c>
      <c r="IC211" t="s">
        <v>6113</v>
      </c>
      <c r="ID211" t="s">
        <v>6114</v>
      </c>
      <c r="IE211" t="s">
        <v>6115</v>
      </c>
      <c r="IF211">
        <v>7.6595300000000005E-2</v>
      </c>
    </row>
    <row r="212" spans="6:240">
      <c r="F212" t="s">
        <v>787</v>
      </c>
      <c r="G212">
        <v>350.2</v>
      </c>
      <c r="H212" t="s">
        <v>25</v>
      </c>
      <c r="I212" t="s">
        <v>36</v>
      </c>
      <c r="J212" t="s">
        <v>27</v>
      </c>
      <c r="K212">
        <v>0.76766400000000001</v>
      </c>
      <c r="L212" t="s">
        <v>28</v>
      </c>
      <c r="M212">
        <v>484554</v>
      </c>
      <c r="N212" t="s">
        <v>29</v>
      </c>
      <c r="O212">
        <v>6.1912628640000003E-3</v>
      </c>
      <c r="P212" t="s">
        <v>30</v>
      </c>
      <c r="Q212">
        <v>3000</v>
      </c>
      <c r="R212" t="s">
        <v>923</v>
      </c>
      <c r="S212">
        <v>3000</v>
      </c>
      <c r="T212" t="s">
        <v>783</v>
      </c>
      <c r="U212" t="s">
        <v>4736</v>
      </c>
      <c r="V212" t="s">
        <v>4737</v>
      </c>
      <c r="W212" t="s">
        <v>4738</v>
      </c>
      <c r="X212">
        <v>7.7406600000000006E-2</v>
      </c>
      <c r="AD212" t="s">
        <v>787</v>
      </c>
      <c r="AE212">
        <v>342.178</v>
      </c>
      <c r="AF212" t="s">
        <v>25</v>
      </c>
      <c r="AG212" t="s">
        <v>36</v>
      </c>
      <c r="AH212" t="s">
        <v>27</v>
      </c>
      <c r="AI212">
        <v>0.77538499999999999</v>
      </c>
      <c r="AJ212" t="s">
        <v>28</v>
      </c>
      <c r="AK212">
        <v>486085</v>
      </c>
      <c r="AL212" t="s">
        <v>29</v>
      </c>
      <c r="AM212">
        <v>1.0286257151999999E-2</v>
      </c>
      <c r="AN212" t="s">
        <v>30</v>
      </c>
      <c r="AO212">
        <v>5000</v>
      </c>
      <c r="AP212" t="s">
        <v>923</v>
      </c>
      <c r="AQ212">
        <v>5000</v>
      </c>
      <c r="AR212" t="s">
        <v>783</v>
      </c>
      <c r="AS212" t="s">
        <v>1209</v>
      </c>
      <c r="AT212" t="s">
        <v>1210</v>
      </c>
      <c r="AU212" t="s">
        <v>1211</v>
      </c>
      <c r="AV212">
        <v>7.9000899999999999E-2</v>
      </c>
      <c r="BB212" t="s">
        <v>787</v>
      </c>
      <c r="BC212">
        <v>337.51600000000002</v>
      </c>
      <c r="BD212" t="s">
        <v>25</v>
      </c>
      <c r="BE212" t="s">
        <v>36</v>
      </c>
      <c r="BF212" t="s">
        <v>27</v>
      </c>
      <c r="BG212">
        <v>0.76954100000000003</v>
      </c>
      <c r="BH212" t="s">
        <v>28</v>
      </c>
      <c r="BI212">
        <v>500313</v>
      </c>
      <c r="BJ212" t="s">
        <v>29</v>
      </c>
      <c r="BK212">
        <v>2.9981222679999999E-2</v>
      </c>
      <c r="BL212" t="s">
        <v>30</v>
      </c>
      <c r="BM212">
        <v>15000</v>
      </c>
      <c r="BN212" t="s">
        <v>923</v>
      </c>
      <c r="BO212">
        <v>15000</v>
      </c>
      <c r="BP212" t="s">
        <v>783</v>
      </c>
      <c r="BQ212" t="s">
        <v>1803</v>
      </c>
      <c r="BR212" t="s">
        <v>1804</v>
      </c>
      <c r="BS212" t="s">
        <v>1805</v>
      </c>
      <c r="BT212">
        <v>7.1937000000000001E-2</v>
      </c>
      <c r="BZ212" t="s">
        <v>787</v>
      </c>
      <c r="CA212">
        <v>328.03500000000003</v>
      </c>
      <c r="CB212" t="s">
        <v>25</v>
      </c>
      <c r="CC212" t="s">
        <v>36</v>
      </c>
      <c r="CD212" t="s">
        <v>27</v>
      </c>
      <c r="CE212">
        <v>0.78210500000000005</v>
      </c>
      <c r="CF212" t="s">
        <v>28</v>
      </c>
      <c r="CG212">
        <v>498368</v>
      </c>
      <c r="CH212" t="s">
        <v>29</v>
      </c>
      <c r="CI212">
        <v>5.0163701528000003E-2</v>
      </c>
      <c r="CJ212" t="s">
        <v>30</v>
      </c>
      <c r="CK212">
        <v>25000</v>
      </c>
      <c r="CL212" t="s">
        <v>923</v>
      </c>
      <c r="CM212">
        <v>25000</v>
      </c>
      <c r="CN212" t="s">
        <v>783</v>
      </c>
      <c r="CO212" t="s">
        <v>2385</v>
      </c>
      <c r="CP212" t="s">
        <v>2386</v>
      </c>
      <c r="CQ212" t="s">
        <v>2387</v>
      </c>
      <c r="CR212">
        <v>6.9355200000000006E-2</v>
      </c>
      <c r="CX212" t="s">
        <v>787</v>
      </c>
      <c r="CY212">
        <v>329.75099999999998</v>
      </c>
      <c r="CZ212" t="s">
        <v>25</v>
      </c>
      <c r="DA212" t="s">
        <v>36</v>
      </c>
      <c r="DB212" t="s">
        <v>27</v>
      </c>
      <c r="DC212">
        <v>0.778007</v>
      </c>
      <c r="DD212" t="s">
        <v>28</v>
      </c>
      <c r="DE212">
        <v>501012</v>
      </c>
      <c r="DF212" t="s">
        <v>29</v>
      </c>
      <c r="DG212">
        <v>6.9858674056000006E-2</v>
      </c>
      <c r="DH212" t="s">
        <v>30</v>
      </c>
      <c r="DI212">
        <v>35000</v>
      </c>
      <c r="DJ212" t="s">
        <v>923</v>
      </c>
      <c r="DK212">
        <v>35000</v>
      </c>
      <c r="DL212" t="s">
        <v>783</v>
      </c>
      <c r="DM212" t="s">
        <v>2978</v>
      </c>
      <c r="DN212" t="s">
        <v>2979</v>
      </c>
      <c r="DO212" t="s">
        <v>2980</v>
      </c>
      <c r="DP212">
        <v>6.8485699999999997E-2</v>
      </c>
      <c r="DV212" t="s">
        <v>787</v>
      </c>
      <c r="DW212">
        <v>329.03</v>
      </c>
      <c r="DX212" t="s">
        <v>25</v>
      </c>
      <c r="DY212" t="s">
        <v>36</v>
      </c>
      <c r="DZ212" t="s">
        <v>27</v>
      </c>
      <c r="EA212">
        <v>0.77897899999999998</v>
      </c>
      <c r="EB212" t="s">
        <v>28</v>
      </c>
      <c r="EC212">
        <v>500856</v>
      </c>
      <c r="ED212" t="s">
        <v>29</v>
      </c>
      <c r="EE212">
        <v>8.9846146175999994E-2</v>
      </c>
      <c r="EF212" t="s">
        <v>30</v>
      </c>
      <c r="EG212">
        <v>45000</v>
      </c>
      <c r="EH212" t="s">
        <v>923</v>
      </c>
      <c r="EI212">
        <v>45000</v>
      </c>
      <c r="EJ212" t="s">
        <v>783</v>
      </c>
      <c r="EK212" t="s">
        <v>3565</v>
      </c>
      <c r="EL212" t="s">
        <v>3566</v>
      </c>
      <c r="EM212" t="s">
        <v>3567</v>
      </c>
      <c r="EN212">
        <v>6.7764699999999997E-2</v>
      </c>
      <c r="ET212" t="s">
        <v>787</v>
      </c>
      <c r="EU212">
        <v>330.88600000000002</v>
      </c>
      <c r="EV212" t="s">
        <v>25</v>
      </c>
      <c r="EW212" t="s">
        <v>36</v>
      </c>
      <c r="EX212" t="s">
        <v>27</v>
      </c>
      <c r="EY212">
        <v>0.77652200000000005</v>
      </c>
      <c r="EZ212" t="s">
        <v>28</v>
      </c>
      <c r="FA212">
        <v>501202</v>
      </c>
      <c r="FB212" t="s">
        <v>29</v>
      </c>
      <c r="FC212">
        <v>0.109736118432</v>
      </c>
      <c r="FD212" t="s">
        <v>30</v>
      </c>
      <c r="FE212">
        <v>55000</v>
      </c>
      <c r="FF212" t="s">
        <v>923</v>
      </c>
      <c r="FG212">
        <v>55000</v>
      </c>
      <c r="FH212" t="s">
        <v>783</v>
      </c>
      <c r="FI212" t="s">
        <v>4148</v>
      </c>
      <c r="FJ212" t="s">
        <v>4149</v>
      </c>
      <c r="FK212" t="s">
        <v>4150</v>
      </c>
      <c r="FL212">
        <v>7.1274799999999999E-2</v>
      </c>
      <c r="FR212" t="s">
        <v>787</v>
      </c>
      <c r="FS212">
        <v>352.08300000000003</v>
      </c>
      <c r="FT212" t="s">
        <v>25</v>
      </c>
      <c r="FU212" t="s">
        <v>36</v>
      </c>
      <c r="FV212" t="s">
        <v>27</v>
      </c>
      <c r="FW212">
        <v>0.75345700000000004</v>
      </c>
      <c r="FX212" t="s">
        <v>28</v>
      </c>
      <c r="FY212">
        <v>500309</v>
      </c>
      <c r="FZ212" t="s">
        <v>29</v>
      </c>
      <c r="GA212">
        <v>1.9987637119999999E-3</v>
      </c>
      <c r="GB212" t="s">
        <v>30</v>
      </c>
      <c r="GC212">
        <v>1000</v>
      </c>
      <c r="GD212" t="s">
        <v>923</v>
      </c>
      <c r="GE212">
        <v>1000</v>
      </c>
      <c r="GF212" t="s">
        <v>783</v>
      </c>
      <c r="GG212" t="s">
        <v>5128</v>
      </c>
      <c r="GH212" t="s">
        <v>5129</v>
      </c>
      <c r="GI212" t="s">
        <v>5130</v>
      </c>
      <c r="GJ212">
        <v>3.3944700000000001E-2</v>
      </c>
      <c r="GP212" t="s">
        <v>787</v>
      </c>
      <c r="GQ212">
        <v>334.07799999999997</v>
      </c>
      <c r="GR212" t="s">
        <v>25</v>
      </c>
      <c r="GS212" t="s">
        <v>36</v>
      </c>
      <c r="GT212" t="s">
        <v>27</v>
      </c>
      <c r="GU212">
        <v>0.77443399999999996</v>
      </c>
      <c r="GV212" t="s">
        <v>28</v>
      </c>
      <c r="GW212">
        <v>499096</v>
      </c>
      <c r="GX212" t="s">
        <v>29</v>
      </c>
      <c r="GY212">
        <v>2.0036236552E-2</v>
      </c>
      <c r="GZ212" t="s">
        <v>30</v>
      </c>
      <c r="HA212">
        <v>10000</v>
      </c>
      <c r="HB212" t="s">
        <v>923</v>
      </c>
      <c r="HC212">
        <v>10000</v>
      </c>
      <c r="HD212" t="s">
        <v>783</v>
      </c>
      <c r="HE212" t="s">
        <v>5533</v>
      </c>
      <c r="HF212" t="s">
        <v>5534</v>
      </c>
      <c r="HG212" t="s">
        <v>5535</v>
      </c>
      <c r="HH212">
        <v>6.5602099999999997E-2</v>
      </c>
      <c r="HN212" t="s">
        <v>787</v>
      </c>
      <c r="HO212">
        <v>334.017</v>
      </c>
      <c r="HP212" t="s">
        <v>25</v>
      </c>
      <c r="HQ212" t="s">
        <v>36</v>
      </c>
      <c r="HR212" t="s">
        <v>27</v>
      </c>
      <c r="HS212">
        <v>0.77298</v>
      </c>
      <c r="HT212" t="s">
        <v>28</v>
      </c>
      <c r="HU212">
        <v>501065</v>
      </c>
      <c r="HV212" t="s">
        <v>29</v>
      </c>
      <c r="HW212">
        <v>0.129723590552</v>
      </c>
      <c r="HX212" t="s">
        <v>30</v>
      </c>
      <c r="HY212">
        <v>65000</v>
      </c>
      <c r="HZ212" t="s">
        <v>923</v>
      </c>
      <c r="IA212">
        <v>65000</v>
      </c>
      <c r="IB212" t="s">
        <v>783</v>
      </c>
      <c r="IC212" t="s">
        <v>6116</v>
      </c>
      <c r="ID212" t="s">
        <v>6117</v>
      </c>
      <c r="IE212" t="s">
        <v>6118</v>
      </c>
      <c r="IF212">
        <v>7.30021E-2</v>
      </c>
    </row>
    <row r="213" spans="6:240">
      <c r="F213" t="s">
        <v>777</v>
      </c>
      <c r="G213">
        <v>670.673</v>
      </c>
      <c r="H213" t="s">
        <v>25</v>
      </c>
      <c r="I213" t="s">
        <v>757</v>
      </c>
      <c r="J213" t="s">
        <v>27</v>
      </c>
      <c r="K213">
        <v>0.77809300000000003</v>
      </c>
      <c r="L213" t="s">
        <v>28</v>
      </c>
      <c r="M213">
        <v>246278</v>
      </c>
      <c r="N213" t="s">
        <v>29</v>
      </c>
      <c r="O213">
        <v>1.2181345125E-2</v>
      </c>
      <c r="P213" t="s">
        <v>30</v>
      </c>
      <c r="Q213">
        <v>3000</v>
      </c>
      <c r="R213" t="s">
        <v>923</v>
      </c>
      <c r="S213">
        <v>3000</v>
      </c>
      <c r="T213" t="s">
        <v>778</v>
      </c>
      <c r="U213" t="s">
        <v>4739</v>
      </c>
      <c r="V213" t="s">
        <v>4740</v>
      </c>
      <c r="W213" t="s">
        <v>4741</v>
      </c>
      <c r="X213">
        <v>0.10618</v>
      </c>
      <c r="AD213" t="s">
        <v>777</v>
      </c>
      <c r="AE213">
        <v>674.07</v>
      </c>
      <c r="AF213" t="s">
        <v>25</v>
      </c>
      <c r="AG213" t="s">
        <v>757</v>
      </c>
      <c r="AH213" t="s">
        <v>27</v>
      </c>
      <c r="AI213">
        <v>0.78108100000000003</v>
      </c>
      <c r="AJ213" t="s">
        <v>28</v>
      </c>
      <c r="AK213">
        <v>243166</v>
      </c>
      <c r="AL213" t="s">
        <v>29</v>
      </c>
      <c r="AM213">
        <v>2.0562076515E-2</v>
      </c>
      <c r="AN213" t="s">
        <v>30</v>
      </c>
      <c r="AO213">
        <v>5000</v>
      </c>
      <c r="AP213" t="s">
        <v>923</v>
      </c>
      <c r="AQ213">
        <v>5000</v>
      </c>
      <c r="AR213" t="s">
        <v>778</v>
      </c>
      <c r="AS213" t="s">
        <v>1212</v>
      </c>
      <c r="AT213" t="s">
        <v>1213</v>
      </c>
      <c r="AU213" t="s">
        <v>1214</v>
      </c>
      <c r="AV213">
        <v>7.2832099999999997E-2</v>
      </c>
      <c r="BB213" t="s">
        <v>777</v>
      </c>
      <c r="BC213">
        <v>657.00199999999995</v>
      </c>
      <c r="BD213" t="s">
        <v>25</v>
      </c>
      <c r="BE213" t="s">
        <v>757</v>
      </c>
      <c r="BF213" t="s">
        <v>27</v>
      </c>
      <c r="BG213">
        <v>0.77601799999999999</v>
      </c>
      <c r="BH213" t="s">
        <v>28</v>
      </c>
      <c r="BI213">
        <v>252749</v>
      </c>
      <c r="BJ213" t="s">
        <v>29</v>
      </c>
      <c r="BK213">
        <v>5.9347321784999997E-2</v>
      </c>
      <c r="BL213" t="s">
        <v>30</v>
      </c>
      <c r="BM213">
        <v>15000</v>
      </c>
      <c r="BN213" t="s">
        <v>923</v>
      </c>
      <c r="BO213">
        <v>15000</v>
      </c>
      <c r="BP213" t="s">
        <v>778</v>
      </c>
      <c r="BQ213" t="s">
        <v>1806</v>
      </c>
      <c r="BR213" t="s">
        <v>1807</v>
      </c>
      <c r="BS213" t="s">
        <v>1808</v>
      </c>
      <c r="BT213">
        <v>7.08897E-2</v>
      </c>
      <c r="BZ213" t="s">
        <v>777</v>
      </c>
      <c r="CA213">
        <v>663.97699999999998</v>
      </c>
      <c r="CB213" t="s">
        <v>25</v>
      </c>
      <c r="CC213" t="s">
        <v>757</v>
      </c>
      <c r="CD213" t="s">
        <v>27</v>
      </c>
      <c r="CE213">
        <v>0.77647999999999995</v>
      </c>
      <c r="CF213" t="s">
        <v>28</v>
      </c>
      <c r="CG213">
        <v>249796</v>
      </c>
      <c r="CH213" t="s">
        <v>29</v>
      </c>
      <c r="CI213">
        <v>0.10008157435499999</v>
      </c>
      <c r="CJ213" t="s">
        <v>30</v>
      </c>
      <c r="CK213">
        <v>25000</v>
      </c>
      <c r="CL213" t="s">
        <v>923</v>
      </c>
      <c r="CM213">
        <v>25000</v>
      </c>
      <c r="CN213" t="s">
        <v>778</v>
      </c>
      <c r="CO213" t="s">
        <v>2388</v>
      </c>
      <c r="CP213" t="s">
        <v>2389</v>
      </c>
      <c r="CQ213" t="s">
        <v>2390</v>
      </c>
      <c r="CR213">
        <v>8.4830799999999998E-2</v>
      </c>
      <c r="CX213" t="s">
        <v>777</v>
      </c>
      <c r="CY213">
        <v>667.59100000000001</v>
      </c>
      <c r="CZ213" t="s">
        <v>25</v>
      </c>
      <c r="DA213" t="s">
        <v>757</v>
      </c>
      <c r="DB213" t="s">
        <v>27</v>
      </c>
      <c r="DC213">
        <v>0.77469900000000003</v>
      </c>
      <c r="DD213" t="s">
        <v>28</v>
      </c>
      <c r="DE213">
        <v>249588</v>
      </c>
      <c r="DF213" t="s">
        <v>29</v>
      </c>
      <c r="DG213">
        <v>0.14023112473499999</v>
      </c>
      <c r="DH213" t="s">
        <v>30</v>
      </c>
      <c r="DI213">
        <v>35000</v>
      </c>
      <c r="DJ213" t="s">
        <v>923</v>
      </c>
      <c r="DK213">
        <v>35000</v>
      </c>
      <c r="DL213" t="s">
        <v>778</v>
      </c>
      <c r="DM213" t="s">
        <v>2981</v>
      </c>
      <c r="DN213" t="s">
        <v>2982</v>
      </c>
      <c r="DO213" t="s">
        <v>2983</v>
      </c>
      <c r="DP213">
        <v>8.0725599999999995E-2</v>
      </c>
      <c r="DV213" t="s">
        <v>777</v>
      </c>
      <c r="DW213">
        <v>649.66899999999998</v>
      </c>
      <c r="DX213" t="s">
        <v>25</v>
      </c>
      <c r="DY213" t="s">
        <v>757</v>
      </c>
      <c r="DZ213" t="s">
        <v>27</v>
      </c>
      <c r="EA213">
        <v>0.78379399999999999</v>
      </c>
      <c r="EB213" t="s">
        <v>28</v>
      </c>
      <c r="EC213">
        <v>250555</v>
      </c>
      <c r="ED213" t="s">
        <v>29</v>
      </c>
      <c r="EE213">
        <v>0.17960107219499999</v>
      </c>
      <c r="EF213" t="s">
        <v>30</v>
      </c>
      <c r="EG213">
        <v>45000</v>
      </c>
      <c r="EH213" t="s">
        <v>923</v>
      </c>
      <c r="EI213">
        <v>45000</v>
      </c>
      <c r="EJ213" t="s">
        <v>778</v>
      </c>
      <c r="EK213" t="s">
        <v>3568</v>
      </c>
      <c r="EL213" t="s">
        <v>3569</v>
      </c>
      <c r="EM213" t="s">
        <v>3570</v>
      </c>
      <c r="EN213">
        <v>7.4922600000000006E-2</v>
      </c>
      <c r="ET213" t="s">
        <v>777</v>
      </c>
      <c r="EU213">
        <v>659.529</v>
      </c>
      <c r="EV213" t="s">
        <v>25</v>
      </c>
      <c r="EW213" t="s">
        <v>757</v>
      </c>
      <c r="EX213" t="s">
        <v>27</v>
      </c>
      <c r="EY213">
        <v>0.77798999999999996</v>
      </c>
      <c r="EZ213" t="s">
        <v>28</v>
      </c>
      <c r="FA213">
        <v>250506</v>
      </c>
      <c r="FB213" t="s">
        <v>29</v>
      </c>
      <c r="FC213">
        <v>0.219555721845</v>
      </c>
      <c r="FD213" t="s">
        <v>30</v>
      </c>
      <c r="FE213">
        <v>55000</v>
      </c>
      <c r="FF213" t="s">
        <v>923</v>
      </c>
      <c r="FG213">
        <v>55000</v>
      </c>
      <c r="FH213" t="s">
        <v>778</v>
      </c>
      <c r="FI213" t="s">
        <v>1552</v>
      </c>
      <c r="FJ213" t="s">
        <v>4151</v>
      </c>
      <c r="FK213" t="s">
        <v>4152</v>
      </c>
      <c r="FL213">
        <v>7.7503900000000001E-2</v>
      </c>
      <c r="FR213" t="s">
        <v>777</v>
      </c>
      <c r="FS213">
        <v>630.38599999999997</v>
      </c>
      <c r="FT213" t="s">
        <v>25</v>
      </c>
      <c r="FU213" t="s">
        <v>757</v>
      </c>
      <c r="FV213" t="s">
        <v>27</v>
      </c>
      <c r="FW213">
        <v>0.79612899999999998</v>
      </c>
      <c r="FX213" t="s">
        <v>28</v>
      </c>
      <c r="FY213">
        <v>250281</v>
      </c>
      <c r="FZ213" t="s">
        <v>29</v>
      </c>
      <c r="GA213">
        <v>3.9955144649999998E-3</v>
      </c>
      <c r="GB213" t="s">
        <v>30</v>
      </c>
      <c r="GC213">
        <v>1000</v>
      </c>
      <c r="GD213" t="s">
        <v>923</v>
      </c>
      <c r="GE213">
        <v>1000</v>
      </c>
      <c r="GF213" t="s">
        <v>778</v>
      </c>
      <c r="GG213" t="s">
        <v>5131</v>
      </c>
      <c r="GH213" t="s">
        <v>5132</v>
      </c>
      <c r="GI213" t="s">
        <v>5133</v>
      </c>
      <c r="GJ213">
        <v>8.5227399999999995E-2</v>
      </c>
      <c r="GP213" t="s">
        <v>777</v>
      </c>
      <c r="GQ213">
        <v>650.81500000000005</v>
      </c>
      <c r="GR213" t="s">
        <v>25</v>
      </c>
      <c r="GS213" t="s">
        <v>757</v>
      </c>
      <c r="GT213" t="s">
        <v>27</v>
      </c>
      <c r="GU213">
        <v>0.77681199999999995</v>
      </c>
      <c r="GV213" t="s">
        <v>28</v>
      </c>
      <c r="GW213">
        <v>254631</v>
      </c>
      <c r="GX213" t="s">
        <v>29</v>
      </c>
      <c r="GY213">
        <v>3.9272546594999999E-2</v>
      </c>
      <c r="GZ213" t="s">
        <v>30</v>
      </c>
      <c r="HA213">
        <v>10000</v>
      </c>
      <c r="HB213" t="s">
        <v>923</v>
      </c>
      <c r="HC213">
        <v>10000</v>
      </c>
      <c r="HD213" t="s">
        <v>778</v>
      </c>
      <c r="HE213" t="s">
        <v>3632</v>
      </c>
      <c r="HF213" t="s">
        <v>5536</v>
      </c>
      <c r="HG213" t="s">
        <v>5537</v>
      </c>
      <c r="HH213">
        <v>7.2541499999999995E-2</v>
      </c>
      <c r="HN213" t="s">
        <v>777</v>
      </c>
      <c r="HO213">
        <v>658.89599999999996</v>
      </c>
      <c r="HP213" t="s">
        <v>25</v>
      </c>
      <c r="HQ213" t="s">
        <v>757</v>
      </c>
      <c r="HR213" t="s">
        <v>27</v>
      </c>
      <c r="HS213">
        <v>0.77841700000000003</v>
      </c>
      <c r="HT213" t="s">
        <v>28</v>
      </c>
      <c r="HU213">
        <v>250472</v>
      </c>
      <c r="HV213" t="s">
        <v>29</v>
      </c>
      <c r="HW213">
        <v>0.259510371495</v>
      </c>
      <c r="HX213" t="s">
        <v>30</v>
      </c>
      <c r="HY213">
        <v>65000</v>
      </c>
      <c r="HZ213" t="s">
        <v>923</v>
      </c>
      <c r="IA213">
        <v>65000</v>
      </c>
      <c r="IB213" t="s">
        <v>778</v>
      </c>
      <c r="IC213" t="s">
        <v>6119</v>
      </c>
      <c r="ID213" t="s">
        <v>6120</v>
      </c>
      <c r="IE213" t="s">
        <v>2343</v>
      </c>
      <c r="IF213">
        <v>7.8466499999999995E-2</v>
      </c>
    </row>
    <row r="214" spans="6:240">
      <c r="F214" t="s">
        <v>782</v>
      </c>
      <c r="G214">
        <v>348.065</v>
      </c>
      <c r="H214" t="s">
        <v>25</v>
      </c>
      <c r="I214" t="s">
        <v>36</v>
      </c>
      <c r="J214" t="s">
        <v>27</v>
      </c>
      <c r="K214">
        <v>0.75779099999999999</v>
      </c>
      <c r="L214" t="s">
        <v>28</v>
      </c>
      <c r="M214">
        <v>500312</v>
      </c>
      <c r="N214" t="s">
        <v>29</v>
      </c>
      <c r="O214">
        <v>5.9962621359999999E-3</v>
      </c>
      <c r="P214" t="s">
        <v>30</v>
      </c>
      <c r="Q214">
        <v>3000</v>
      </c>
      <c r="R214" t="s">
        <v>923</v>
      </c>
      <c r="S214">
        <v>3000</v>
      </c>
      <c r="T214" t="s">
        <v>783</v>
      </c>
      <c r="U214" t="s">
        <v>4742</v>
      </c>
      <c r="V214" t="s">
        <v>4743</v>
      </c>
      <c r="W214" t="s">
        <v>4744</v>
      </c>
      <c r="X214">
        <v>6.8175399999999997E-2</v>
      </c>
      <c r="AD214" t="s">
        <v>782</v>
      </c>
      <c r="AE214">
        <v>344.233</v>
      </c>
      <c r="AF214" t="s">
        <v>25</v>
      </c>
      <c r="AG214" t="s">
        <v>36</v>
      </c>
      <c r="AH214" t="s">
        <v>27</v>
      </c>
      <c r="AI214">
        <v>0.76939500000000005</v>
      </c>
      <c r="AJ214" t="s">
        <v>28</v>
      </c>
      <c r="AK214">
        <v>490737</v>
      </c>
      <c r="AL214" t="s">
        <v>29</v>
      </c>
      <c r="AM214">
        <v>1.0188756288000001E-2</v>
      </c>
      <c r="AN214" t="s">
        <v>30</v>
      </c>
      <c r="AO214">
        <v>5000</v>
      </c>
      <c r="AP214" t="s">
        <v>923</v>
      </c>
      <c r="AQ214">
        <v>5000</v>
      </c>
      <c r="AR214" t="s">
        <v>783</v>
      </c>
      <c r="AS214" t="s">
        <v>1215</v>
      </c>
      <c r="AT214" t="s">
        <v>1216</v>
      </c>
      <c r="AU214" t="s">
        <v>1217</v>
      </c>
      <c r="AV214">
        <v>6.8815100000000004E-2</v>
      </c>
      <c r="BB214" t="s">
        <v>782</v>
      </c>
      <c r="BC214">
        <v>321.68900000000002</v>
      </c>
      <c r="BD214" t="s">
        <v>25</v>
      </c>
      <c r="BE214" t="s">
        <v>36</v>
      </c>
      <c r="BF214" t="s">
        <v>27</v>
      </c>
      <c r="BG214">
        <v>0.78696100000000002</v>
      </c>
      <c r="BH214" t="s">
        <v>28</v>
      </c>
      <c r="BI214">
        <v>501945</v>
      </c>
      <c r="BJ214" t="s">
        <v>29</v>
      </c>
      <c r="BK214">
        <v>2.9883729816000001E-2</v>
      </c>
      <c r="BL214" t="s">
        <v>30</v>
      </c>
      <c r="BM214">
        <v>15000</v>
      </c>
      <c r="BN214" t="s">
        <v>923</v>
      </c>
      <c r="BO214">
        <v>15000</v>
      </c>
      <c r="BP214" t="s">
        <v>783</v>
      </c>
      <c r="BQ214" t="s">
        <v>1809</v>
      </c>
      <c r="BR214" t="s">
        <v>1810</v>
      </c>
      <c r="BS214" t="s">
        <v>1811</v>
      </c>
      <c r="BT214">
        <v>6.1343200000000001E-2</v>
      </c>
      <c r="BZ214" t="s">
        <v>782</v>
      </c>
      <c r="CA214">
        <v>331.86</v>
      </c>
      <c r="CB214" t="s">
        <v>25</v>
      </c>
      <c r="CC214" t="s">
        <v>36</v>
      </c>
      <c r="CD214" t="s">
        <v>27</v>
      </c>
      <c r="CE214">
        <v>0.778339</v>
      </c>
      <c r="CF214" t="s">
        <v>28</v>
      </c>
      <c r="CG214">
        <v>497402</v>
      </c>
      <c r="CH214" t="s">
        <v>29</v>
      </c>
      <c r="CI214">
        <v>5.0261200392000001E-2</v>
      </c>
      <c r="CJ214" t="s">
        <v>30</v>
      </c>
      <c r="CK214">
        <v>25000</v>
      </c>
      <c r="CL214" t="s">
        <v>923</v>
      </c>
      <c r="CM214">
        <v>25000</v>
      </c>
      <c r="CN214" t="s">
        <v>783</v>
      </c>
      <c r="CO214" t="s">
        <v>2391</v>
      </c>
      <c r="CP214" t="s">
        <v>2392</v>
      </c>
      <c r="CQ214" t="s">
        <v>2011</v>
      </c>
      <c r="CR214">
        <v>7.2198399999999996E-2</v>
      </c>
      <c r="CX214" t="s">
        <v>782</v>
      </c>
      <c r="CY214">
        <v>331.82900000000001</v>
      </c>
      <c r="CZ214" t="s">
        <v>25</v>
      </c>
      <c r="DA214" t="s">
        <v>36</v>
      </c>
      <c r="DB214" t="s">
        <v>27</v>
      </c>
      <c r="DC214">
        <v>0.77664800000000001</v>
      </c>
      <c r="DD214" t="s">
        <v>28</v>
      </c>
      <c r="DE214">
        <v>499617</v>
      </c>
      <c r="DF214" t="s">
        <v>29</v>
      </c>
      <c r="DG214">
        <v>7.0053672784000001E-2</v>
      </c>
      <c r="DH214" t="s">
        <v>30</v>
      </c>
      <c r="DI214">
        <v>35000</v>
      </c>
      <c r="DJ214" t="s">
        <v>923</v>
      </c>
      <c r="DK214">
        <v>35000</v>
      </c>
      <c r="DL214" t="s">
        <v>783</v>
      </c>
      <c r="DM214" t="s">
        <v>2984</v>
      </c>
      <c r="DN214" t="s">
        <v>2985</v>
      </c>
      <c r="DO214" t="s">
        <v>2986</v>
      </c>
      <c r="DP214">
        <v>7.2080199999999997E-2</v>
      </c>
      <c r="DV214" t="s">
        <v>782</v>
      </c>
      <c r="DW214">
        <v>334.58699999999999</v>
      </c>
      <c r="DX214" t="s">
        <v>25</v>
      </c>
      <c r="DY214" t="s">
        <v>36</v>
      </c>
      <c r="DZ214" t="s">
        <v>27</v>
      </c>
      <c r="EA214">
        <v>0.77373899999999995</v>
      </c>
      <c r="EB214" t="s">
        <v>28</v>
      </c>
      <c r="EC214">
        <v>499231</v>
      </c>
      <c r="ED214" t="s">
        <v>29</v>
      </c>
      <c r="EE214">
        <v>9.0138644768000001E-2</v>
      </c>
      <c r="EF214" t="s">
        <v>30</v>
      </c>
      <c r="EG214">
        <v>45000</v>
      </c>
      <c r="EH214" t="s">
        <v>923</v>
      </c>
      <c r="EI214">
        <v>45000</v>
      </c>
      <c r="EJ214" t="s">
        <v>783</v>
      </c>
      <c r="EK214" t="s">
        <v>3571</v>
      </c>
      <c r="EL214" t="s">
        <v>3572</v>
      </c>
      <c r="EM214" t="s">
        <v>3573</v>
      </c>
      <c r="EN214">
        <v>7.4380100000000005E-2</v>
      </c>
      <c r="ET214" t="s">
        <v>782</v>
      </c>
      <c r="EU214">
        <v>332.24200000000002</v>
      </c>
      <c r="EV214" t="s">
        <v>25</v>
      </c>
      <c r="EW214" t="s">
        <v>36</v>
      </c>
      <c r="EX214" t="s">
        <v>27</v>
      </c>
      <c r="EY214">
        <v>0.776312</v>
      </c>
      <c r="EZ214" t="s">
        <v>28</v>
      </c>
      <c r="FA214">
        <v>499427</v>
      </c>
      <c r="FB214" t="s">
        <v>29</v>
      </c>
      <c r="FC214">
        <v>0.110126116888</v>
      </c>
      <c r="FD214" t="s">
        <v>30</v>
      </c>
      <c r="FE214">
        <v>55000</v>
      </c>
      <c r="FF214" t="s">
        <v>923</v>
      </c>
      <c r="FG214">
        <v>55000</v>
      </c>
      <c r="FH214" t="s">
        <v>783</v>
      </c>
      <c r="FI214" t="s">
        <v>4153</v>
      </c>
      <c r="FJ214" t="s">
        <v>4154</v>
      </c>
      <c r="FK214" t="s">
        <v>4155</v>
      </c>
      <c r="FL214">
        <v>7.4910000000000004E-2</v>
      </c>
      <c r="FR214" t="s">
        <v>782</v>
      </c>
      <c r="FS214">
        <v>338.93099999999998</v>
      </c>
      <c r="FT214" t="s">
        <v>25</v>
      </c>
      <c r="FU214" t="s">
        <v>36</v>
      </c>
      <c r="FV214" t="s">
        <v>27</v>
      </c>
      <c r="FW214">
        <v>0.76793500000000003</v>
      </c>
      <c r="FX214" t="s">
        <v>28</v>
      </c>
      <c r="FY214">
        <v>500310</v>
      </c>
      <c r="FZ214" t="s">
        <v>29</v>
      </c>
      <c r="GA214">
        <v>1.9987597119999999E-3</v>
      </c>
      <c r="GB214" t="s">
        <v>30</v>
      </c>
      <c r="GC214">
        <v>1000</v>
      </c>
      <c r="GD214" t="s">
        <v>923</v>
      </c>
      <c r="GE214">
        <v>1000</v>
      </c>
      <c r="GF214" t="s">
        <v>783</v>
      </c>
      <c r="GG214" t="s">
        <v>5134</v>
      </c>
      <c r="GH214" t="s">
        <v>5135</v>
      </c>
      <c r="GI214" t="s">
        <v>5136</v>
      </c>
      <c r="GJ214">
        <v>9.4133599999999998E-2</v>
      </c>
      <c r="GP214" t="s">
        <v>782</v>
      </c>
      <c r="GQ214">
        <v>318.47699999999998</v>
      </c>
      <c r="GR214" t="s">
        <v>25</v>
      </c>
      <c r="GS214" t="s">
        <v>36</v>
      </c>
      <c r="GT214" t="s">
        <v>27</v>
      </c>
      <c r="GU214">
        <v>0.78736399999999995</v>
      </c>
      <c r="GV214" t="s">
        <v>28</v>
      </c>
      <c r="GW214">
        <v>506490</v>
      </c>
      <c r="GX214" t="s">
        <v>29</v>
      </c>
      <c r="GY214">
        <v>1.9743743960000001E-2</v>
      </c>
      <c r="GZ214" t="s">
        <v>30</v>
      </c>
      <c r="HA214">
        <v>10000</v>
      </c>
      <c r="HB214" t="s">
        <v>923</v>
      </c>
      <c r="HC214">
        <v>10000</v>
      </c>
      <c r="HD214" t="s">
        <v>783</v>
      </c>
      <c r="HE214" t="s">
        <v>5538</v>
      </c>
      <c r="HF214" t="s">
        <v>5539</v>
      </c>
      <c r="HG214" t="s">
        <v>5540</v>
      </c>
      <c r="HH214">
        <v>5.8171300000000002E-2</v>
      </c>
      <c r="HN214" t="s">
        <v>782</v>
      </c>
      <c r="HO214">
        <v>333.00400000000002</v>
      </c>
      <c r="HP214" t="s">
        <v>25</v>
      </c>
      <c r="HQ214" t="s">
        <v>36</v>
      </c>
      <c r="HR214" t="s">
        <v>27</v>
      </c>
      <c r="HS214">
        <v>0.77560899999999999</v>
      </c>
      <c r="HT214" t="s">
        <v>28</v>
      </c>
      <c r="HU214">
        <v>499189</v>
      </c>
      <c r="HV214" t="s">
        <v>29</v>
      </c>
      <c r="HW214">
        <v>0.130211088872</v>
      </c>
      <c r="HX214" t="s">
        <v>30</v>
      </c>
      <c r="HY214">
        <v>65000</v>
      </c>
      <c r="HZ214" t="s">
        <v>923</v>
      </c>
      <c r="IA214">
        <v>65000</v>
      </c>
      <c r="IB214" t="s">
        <v>783</v>
      </c>
      <c r="IC214" t="s">
        <v>2654</v>
      </c>
      <c r="ID214" t="s">
        <v>6121</v>
      </c>
      <c r="IE214" t="s">
        <v>6122</v>
      </c>
      <c r="IF214">
        <v>7.6824900000000002E-2</v>
      </c>
    </row>
    <row r="215" spans="6:240">
      <c r="F215" t="s">
        <v>787</v>
      </c>
      <c r="G215">
        <v>670.673</v>
      </c>
      <c r="H215" t="s">
        <v>25</v>
      </c>
      <c r="I215" t="s">
        <v>757</v>
      </c>
      <c r="J215" t="s">
        <v>27</v>
      </c>
      <c r="K215">
        <v>0.77809300000000003</v>
      </c>
      <c r="L215" t="s">
        <v>28</v>
      </c>
      <c r="M215">
        <v>246278</v>
      </c>
      <c r="N215" t="s">
        <v>29</v>
      </c>
      <c r="O215">
        <v>1.2181345125E-2</v>
      </c>
      <c r="P215" t="s">
        <v>30</v>
      </c>
      <c r="Q215">
        <v>3000</v>
      </c>
      <c r="R215" t="s">
        <v>923</v>
      </c>
      <c r="S215">
        <v>3000</v>
      </c>
      <c r="T215" t="s">
        <v>788</v>
      </c>
      <c r="U215" t="s">
        <v>4739</v>
      </c>
      <c r="V215" t="s">
        <v>4740</v>
      </c>
      <c r="W215" t="s">
        <v>4741</v>
      </c>
      <c r="X215">
        <v>0.10618</v>
      </c>
      <c r="AD215" t="s">
        <v>787</v>
      </c>
      <c r="AE215">
        <v>674.07</v>
      </c>
      <c r="AF215" t="s">
        <v>25</v>
      </c>
      <c r="AG215" t="s">
        <v>757</v>
      </c>
      <c r="AH215" t="s">
        <v>27</v>
      </c>
      <c r="AI215">
        <v>0.78108100000000003</v>
      </c>
      <c r="AJ215" t="s">
        <v>28</v>
      </c>
      <c r="AK215">
        <v>243166</v>
      </c>
      <c r="AL215" t="s">
        <v>29</v>
      </c>
      <c r="AM215">
        <v>2.0562076515E-2</v>
      </c>
      <c r="AN215" t="s">
        <v>30</v>
      </c>
      <c r="AO215">
        <v>5000</v>
      </c>
      <c r="AP215" t="s">
        <v>923</v>
      </c>
      <c r="AQ215">
        <v>5000</v>
      </c>
      <c r="AR215" t="s">
        <v>788</v>
      </c>
      <c r="AS215" t="s">
        <v>1212</v>
      </c>
      <c r="AT215" t="s">
        <v>1213</v>
      </c>
      <c r="AU215" t="s">
        <v>1214</v>
      </c>
      <c r="AV215">
        <v>7.2832099999999997E-2</v>
      </c>
      <c r="BB215" t="s">
        <v>787</v>
      </c>
      <c r="BC215">
        <v>657.00199999999995</v>
      </c>
      <c r="BD215" t="s">
        <v>25</v>
      </c>
      <c r="BE215" t="s">
        <v>757</v>
      </c>
      <c r="BF215" t="s">
        <v>27</v>
      </c>
      <c r="BG215">
        <v>0.77601799999999999</v>
      </c>
      <c r="BH215" t="s">
        <v>28</v>
      </c>
      <c r="BI215">
        <v>252749</v>
      </c>
      <c r="BJ215" t="s">
        <v>29</v>
      </c>
      <c r="BK215">
        <v>5.9347321784999997E-2</v>
      </c>
      <c r="BL215" t="s">
        <v>30</v>
      </c>
      <c r="BM215">
        <v>15000</v>
      </c>
      <c r="BN215" t="s">
        <v>923</v>
      </c>
      <c r="BO215">
        <v>15000</v>
      </c>
      <c r="BP215" t="s">
        <v>788</v>
      </c>
      <c r="BQ215" t="s">
        <v>1806</v>
      </c>
      <c r="BR215" t="s">
        <v>1807</v>
      </c>
      <c r="BS215" t="s">
        <v>1808</v>
      </c>
      <c r="BT215">
        <v>7.08897E-2</v>
      </c>
      <c r="BZ215" t="s">
        <v>787</v>
      </c>
      <c r="CA215">
        <v>663.97699999999998</v>
      </c>
      <c r="CB215" t="s">
        <v>25</v>
      </c>
      <c r="CC215" t="s">
        <v>757</v>
      </c>
      <c r="CD215" t="s">
        <v>27</v>
      </c>
      <c r="CE215">
        <v>0.77647999999999995</v>
      </c>
      <c r="CF215" t="s">
        <v>28</v>
      </c>
      <c r="CG215">
        <v>249796</v>
      </c>
      <c r="CH215" t="s">
        <v>29</v>
      </c>
      <c r="CI215">
        <v>0.10008157435499999</v>
      </c>
      <c r="CJ215" t="s">
        <v>30</v>
      </c>
      <c r="CK215">
        <v>25000</v>
      </c>
      <c r="CL215" t="s">
        <v>923</v>
      </c>
      <c r="CM215">
        <v>25000</v>
      </c>
      <c r="CN215" t="s">
        <v>788</v>
      </c>
      <c r="CO215" t="s">
        <v>2388</v>
      </c>
      <c r="CP215" t="s">
        <v>2389</v>
      </c>
      <c r="CQ215" t="s">
        <v>2390</v>
      </c>
      <c r="CR215">
        <v>8.4830799999999998E-2</v>
      </c>
      <c r="CX215" t="s">
        <v>787</v>
      </c>
      <c r="CY215">
        <v>667.59100000000001</v>
      </c>
      <c r="CZ215" t="s">
        <v>25</v>
      </c>
      <c r="DA215" t="s">
        <v>757</v>
      </c>
      <c r="DB215" t="s">
        <v>27</v>
      </c>
      <c r="DC215">
        <v>0.77469900000000003</v>
      </c>
      <c r="DD215" t="s">
        <v>28</v>
      </c>
      <c r="DE215">
        <v>249588</v>
      </c>
      <c r="DF215" t="s">
        <v>29</v>
      </c>
      <c r="DG215">
        <v>0.14023112473499999</v>
      </c>
      <c r="DH215" t="s">
        <v>30</v>
      </c>
      <c r="DI215">
        <v>35000</v>
      </c>
      <c r="DJ215" t="s">
        <v>923</v>
      </c>
      <c r="DK215">
        <v>35000</v>
      </c>
      <c r="DL215" t="s">
        <v>788</v>
      </c>
      <c r="DM215" t="s">
        <v>2981</v>
      </c>
      <c r="DN215" t="s">
        <v>2982</v>
      </c>
      <c r="DO215" t="s">
        <v>2983</v>
      </c>
      <c r="DP215">
        <v>8.0725599999999995E-2</v>
      </c>
      <c r="DV215" t="s">
        <v>787</v>
      </c>
      <c r="DW215">
        <v>649.66899999999998</v>
      </c>
      <c r="DX215" t="s">
        <v>25</v>
      </c>
      <c r="DY215" t="s">
        <v>757</v>
      </c>
      <c r="DZ215" t="s">
        <v>27</v>
      </c>
      <c r="EA215">
        <v>0.78379399999999999</v>
      </c>
      <c r="EB215" t="s">
        <v>28</v>
      </c>
      <c r="EC215">
        <v>250555</v>
      </c>
      <c r="ED215" t="s">
        <v>29</v>
      </c>
      <c r="EE215">
        <v>0.17960107219499999</v>
      </c>
      <c r="EF215" t="s">
        <v>30</v>
      </c>
      <c r="EG215">
        <v>45000</v>
      </c>
      <c r="EH215" t="s">
        <v>923</v>
      </c>
      <c r="EI215">
        <v>45000</v>
      </c>
      <c r="EJ215" t="s">
        <v>788</v>
      </c>
      <c r="EK215" t="s">
        <v>3568</v>
      </c>
      <c r="EL215" t="s">
        <v>3569</v>
      </c>
      <c r="EM215" t="s">
        <v>3570</v>
      </c>
      <c r="EN215">
        <v>7.4922600000000006E-2</v>
      </c>
      <c r="ET215" t="s">
        <v>787</v>
      </c>
      <c r="EU215">
        <v>659.529</v>
      </c>
      <c r="EV215" t="s">
        <v>25</v>
      </c>
      <c r="EW215" t="s">
        <v>757</v>
      </c>
      <c r="EX215" t="s">
        <v>27</v>
      </c>
      <c r="EY215">
        <v>0.77798999999999996</v>
      </c>
      <c r="EZ215" t="s">
        <v>28</v>
      </c>
      <c r="FA215">
        <v>250506</v>
      </c>
      <c r="FB215" t="s">
        <v>29</v>
      </c>
      <c r="FC215">
        <v>0.219555721845</v>
      </c>
      <c r="FD215" t="s">
        <v>30</v>
      </c>
      <c r="FE215">
        <v>55000</v>
      </c>
      <c r="FF215" t="s">
        <v>923</v>
      </c>
      <c r="FG215">
        <v>55000</v>
      </c>
      <c r="FH215" t="s">
        <v>788</v>
      </c>
      <c r="FI215" t="s">
        <v>1552</v>
      </c>
      <c r="FJ215" t="s">
        <v>4151</v>
      </c>
      <c r="FK215" t="s">
        <v>4152</v>
      </c>
      <c r="FL215">
        <v>7.7503900000000001E-2</v>
      </c>
      <c r="FR215" t="s">
        <v>787</v>
      </c>
      <c r="FS215">
        <v>630.38599999999997</v>
      </c>
      <c r="FT215" t="s">
        <v>25</v>
      </c>
      <c r="FU215" t="s">
        <v>757</v>
      </c>
      <c r="FV215" t="s">
        <v>27</v>
      </c>
      <c r="FW215">
        <v>0.79612899999999998</v>
      </c>
      <c r="FX215" t="s">
        <v>28</v>
      </c>
      <c r="FY215">
        <v>250281</v>
      </c>
      <c r="FZ215" t="s">
        <v>29</v>
      </c>
      <c r="GA215">
        <v>3.9955144649999998E-3</v>
      </c>
      <c r="GB215" t="s">
        <v>30</v>
      </c>
      <c r="GC215">
        <v>1000</v>
      </c>
      <c r="GD215" t="s">
        <v>923</v>
      </c>
      <c r="GE215">
        <v>1000</v>
      </c>
      <c r="GF215" t="s">
        <v>788</v>
      </c>
      <c r="GG215" t="s">
        <v>5131</v>
      </c>
      <c r="GH215" t="s">
        <v>5132</v>
      </c>
      <c r="GI215" t="s">
        <v>5133</v>
      </c>
      <c r="GJ215">
        <v>8.5227399999999995E-2</v>
      </c>
      <c r="GP215" t="s">
        <v>787</v>
      </c>
      <c r="GQ215">
        <v>650.81500000000005</v>
      </c>
      <c r="GR215" t="s">
        <v>25</v>
      </c>
      <c r="GS215" t="s">
        <v>757</v>
      </c>
      <c r="GT215" t="s">
        <v>27</v>
      </c>
      <c r="GU215">
        <v>0.77681199999999995</v>
      </c>
      <c r="GV215" t="s">
        <v>28</v>
      </c>
      <c r="GW215">
        <v>254631</v>
      </c>
      <c r="GX215" t="s">
        <v>29</v>
      </c>
      <c r="GY215">
        <v>3.9272546594999999E-2</v>
      </c>
      <c r="GZ215" t="s">
        <v>30</v>
      </c>
      <c r="HA215">
        <v>10000</v>
      </c>
      <c r="HB215" t="s">
        <v>923</v>
      </c>
      <c r="HC215">
        <v>10000</v>
      </c>
      <c r="HD215" t="s">
        <v>788</v>
      </c>
      <c r="HE215" t="s">
        <v>3632</v>
      </c>
      <c r="HF215" t="s">
        <v>5536</v>
      </c>
      <c r="HG215" t="s">
        <v>5537</v>
      </c>
      <c r="HH215">
        <v>7.2541499999999995E-2</v>
      </c>
      <c r="HN215" t="s">
        <v>787</v>
      </c>
      <c r="HO215">
        <v>658.89599999999996</v>
      </c>
      <c r="HP215" t="s">
        <v>25</v>
      </c>
      <c r="HQ215" t="s">
        <v>757</v>
      </c>
      <c r="HR215" t="s">
        <v>27</v>
      </c>
      <c r="HS215">
        <v>0.77841700000000003</v>
      </c>
      <c r="HT215" t="s">
        <v>28</v>
      </c>
      <c r="HU215">
        <v>250472</v>
      </c>
      <c r="HV215" t="s">
        <v>29</v>
      </c>
      <c r="HW215">
        <v>0.259510371495</v>
      </c>
      <c r="HX215" t="s">
        <v>30</v>
      </c>
      <c r="HY215">
        <v>65000</v>
      </c>
      <c r="HZ215" t="s">
        <v>923</v>
      </c>
      <c r="IA215">
        <v>65000</v>
      </c>
      <c r="IB215" t="s">
        <v>788</v>
      </c>
      <c r="IC215" t="s">
        <v>6119</v>
      </c>
      <c r="ID215" t="s">
        <v>6120</v>
      </c>
      <c r="IE215" t="s">
        <v>2343</v>
      </c>
      <c r="IF215">
        <v>7.8466499999999995E-2</v>
      </c>
    </row>
    <row r="216" spans="6:240">
      <c r="F216" t="s">
        <v>787</v>
      </c>
      <c r="G216">
        <v>348.065</v>
      </c>
      <c r="H216" t="s">
        <v>25</v>
      </c>
      <c r="I216" t="s">
        <v>36</v>
      </c>
      <c r="J216" t="s">
        <v>27</v>
      </c>
      <c r="K216">
        <v>0.75779099999999999</v>
      </c>
      <c r="L216" t="s">
        <v>28</v>
      </c>
      <c r="M216">
        <v>500312</v>
      </c>
      <c r="N216" t="s">
        <v>29</v>
      </c>
      <c r="O216">
        <v>5.9962621359999999E-3</v>
      </c>
      <c r="P216" t="s">
        <v>30</v>
      </c>
      <c r="Q216">
        <v>3000</v>
      </c>
      <c r="R216" t="s">
        <v>923</v>
      </c>
      <c r="S216">
        <v>3000</v>
      </c>
      <c r="T216" t="s">
        <v>783</v>
      </c>
      <c r="U216" t="s">
        <v>4742</v>
      </c>
      <c r="V216" t="s">
        <v>4743</v>
      </c>
      <c r="W216" t="s">
        <v>4744</v>
      </c>
      <c r="X216">
        <v>6.8175399999999997E-2</v>
      </c>
      <c r="AD216" t="s">
        <v>787</v>
      </c>
      <c r="AE216">
        <v>344.233</v>
      </c>
      <c r="AF216" t="s">
        <v>25</v>
      </c>
      <c r="AG216" t="s">
        <v>36</v>
      </c>
      <c r="AH216" t="s">
        <v>27</v>
      </c>
      <c r="AI216">
        <v>0.76939500000000005</v>
      </c>
      <c r="AJ216" t="s">
        <v>28</v>
      </c>
      <c r="AK216">
        <v>490737</v>
      </c>
      <c r="AL216" t="s">
        <v>29</v>
      </c>
      <c r="AM216">
        <v>1.0188756288000001E-2</v>
      </c>
      <c r="AN216" t="s">
        <v>30</v>
      </c>
      <c r="AO216">
        <v>5000</v>
      </c>
      <c r="AP216" t="s">
        <v>923</v>
      </c>
      <c r="AQ216">
        <v>5000</v>
      </c>
      <c r="AR216" t="s">
        <v>783</v>
      </c>
      <c r="AS216" t="s">
        <v>1215</v>
      </c>
      <c r="AT216" t="s">
        <v>1216</v>
      </c>
      <c r="AU216" t="s">
        <v>1217</v>
      </c>
      <c r="AV216">
        <v>6.8815100000000004E-2</v>
      </c>
      <c r="BB216" t="s">
        <v>787</v>
      </c>
      <c r="BC216">
        <v>321.68900000000002</v>
      </c>
      <c r="BD216" t="s">
        <v>25</v>
      </c>
      <c r="BE216" t="s">
        <v>36</v>
      </c>
      <c r="BF216" t="s">
        <v>27</v>
      </c>
      <c r="BG216">
        <v>0.78696100000000002</v>
      </c>
      <c r="BH216" t="s">
        <v>28</v>
      </c>
      <c r="BI216">
        <v>501945</v>
      </c>
      <c r="BJ216" t="s">
        <v>29</v>
      </c>
      <c r="BK216">
        <v>2.9883729816000001E-2</v>
      </c>
      <c r="BL216" t="s">
        <v>30</v>
      </c>
      <c r="BM216">
        <v>15000</v>
      </c>
      <c r="BN216" t="s">
        <v>923</v>
      </c>
      <c r="BO216">
        <v>15000</v>
      </c>
      <c r="BP216" t="s">
        <v>783</v>
      </c>
      <c r="BQ216" t="s">
        <v>1809</v>
      </c>
      <c r="BR216" t="s">
        <v>1810</v>
      </c>
      <c r="BS216" t="s">
        <v>1811</v>
      </c>
      <c r="BT216">
        <v>6.1343200000000001E-2</v>
      </c>
      <c r="BZ216" t="s">
        <v>787</v>
      </c>
      <c r="CA216">
        <v>331.86</v>
      </c>
      <c r="CB216" t="s">
        <v>25</v>
      </c>
      <c r="CC216" t="s">
        <v>36</v>
      </c>
      <c r="CD216" t="s">
        <v>27</v>
      </c>
      <c r="CE216">
        <v>0.778339</v>
      </c>
      <c r="CF216" t="s">
        <v>28</v>
      </c>
      <c r="CG216">
        <v>497402</v>
      </c>
      <c r="CH216" t="s">
        <v>29</v>
      </c>
      <c r="CI216">
        <v>5.0261200392000001E-2</v>
      </c>
      <c r="CJ216" t="s">
        <v>30</v>
      </c>
      <c r="CK216">
        <v>25000</v>
      </c>
      <c r="CL216" t="s">
        <v>923</v>
      </c>
      <c r="CM216">
        <v>25000</v>
      </c>
      <c r="CN216" t="s">
        <v>783</v>
      </c>
      <c r="CO216" t="s">
        <v>2391</v>
      </c>
      <c r="CP216" t="s">
        <v>2392</v>
      </c>
      <c r="CQ216" t="s">
        <v>2011</v>
      </c>
      <c r="CR216">
        <v>7.2198399999999996E-2</v>
      </c>
      <c r="CX216" t="s">
        <v>787</v>
      </c>
      <c r="CY216">
        <v>331.82900000000001</v>
      </c>
      <c r="CZ216" t="s">
        <v>25</v>
      </c>
      <c r="DA216" t="s">
        <v>36</v>
      </c>
      <c r="DB216" t="s">
        <v>27</v>
      </c>
      <c r="DC216">
        <v>0.77664800000000001</v>
      </c>
      <c r="DD216" t="s">
        <v>28</v>
      </c>
      <c r="DE216">
        <v>499617</v>
      </c>
      <c r="DF216" t="s">
        <v>29</v>
      </c>
      <c r="DG216">
        <v>7.0053672784000001E-2</v>
      </c>
      <c r="DH216" t="s">
        <v>30</v>
      </c>
      <c r="DI216">
        <v>35000</v>
      </c>
      <c r="DJ216" t="s">
        <v>923</v>
      </c>
      <c r="DK216">
        <v>35000</v>
      </c>
      <c r="DL216" t="s">
        <v>783</v>
      </c>
      <c r="DM216" t="s">
        <v>2984</v>
      </c>
      <c r="DN216" t="s">
        <v>2985</v>
      </c>
      <c r="DO216" t="s">
        <v>2986</v>
      </c>
      <c r="DP216">
        <v>7.2080199999999997E-2</v>
      </c>
      <c r="DV216" t="s">
        <v>787</v>
      </c>
      <c r="DW216">
        <v>334.58699999999999</v>
      </c>
      <c r="DX216" t="s">
        <v>25</v>
      </c>
      <c r="DY216" t="s">
        <v>36</v>
      </c>
      <c r="DZ216" t="s">
        <v>27</v>
      </c>
      <c r="EA216">
        <v>0.77373899999999995</v>
      </c>
      <c r="EB216" t="s">
        <v>28</v>
      </c>
      <c r="EC216">
        <v>499231</v>
      </c>
      <c r="ED216" t="s">
        <v>29</v>
      </c>
      <c r="EE216">
        <v>9.0138644768000001E-2</v>
      </c>
      <c r="EF216" t="s">
        <v>30</v>
      </c>
      <c r="EG216">
        <v>45000</v>
      </c>
      <c r="EH216" t="s">
        <v>923</v>
      </c>
      <c r="EI216">
        <v>45000</v>
      </c>
      <c r="EJ216" t="s">
        <v>783</v>
      </c>
      <c r="EK216" t="s">
        <v>3571</v>
      </c>
      <c r="EL216" t="s">
        <v>3572</v>
      </c>
      <c r="EM216" t="s">
        <v>3573</v>
      </c>
      <c r="EN216">
        <v>7.4380100000000005E-2</v>
      </c>
      <c r="ET216" t="s">
        <v>787</v>
      </c>
      <c r="EU216">
        <v>332.24200000000002</v>
      </c>
      <c r="EV216" t="s">
        <v>25</v>
      </c>
      <c r="EW216" t="s">
        <v>36</v>
      </c>
      <c r="EX216" t="s">
        <v>27</v>
      </c>
      <c r="EY216">
        <v>0.776312</v>
      </c>
      <c r="EZ216" t="s">
        <v>28</v>
      </c>
      <c r="FA216">
        <v>499427</v>
      </c>
      <c r="FB216" t="s">
        <v>29</v>
      </c>
      <c r="FC216">
        <v>0.110126116888</v>
      </c>
      <c r="FD216" t="s">
        <v>30</v>
      </c>
      <c r="FE216">
        <v>55000</v>
      </c>
      <c r="FF216" t="s">
        <v>923</v>
      </c>
      <c r="FG216">
        <v>55000</v>
      </c>
      <c r="FH216" t="s">
        <v>783</v>
      </c>
      <c r="FI216" t="s">
        <v>4153</v>
      </c>
      <c r="FJ216" t="s">
        <v>4154</v>
      </c>
      <c r="FK216" t="s">
        <v>4155</v>
      </c>
      <c r="FL216">
        <v>7.4910000000000004E-2</v>
      </c>
      <c r="FR216" t="s">
        <v>787</v>
      </c>
      <c r="FS216">
        <v>338.93099999999998</v>
      </c>
      <c r="FT216" t="s">
        <v>25</v>
      </c>
      <c r="FU216" t="s">
        <v>36</v>
      </c>
      <c r="FV216" t="s">
        <v>27</v>
      </c>
      <c r="FW216">
        <v>0.76793500000000003</v>
      </c>
      <c r="FX216" t="s">
        <v>28</v>
      </c>
      <c r="FY216">
        <v>500310</v>
      </c>
      <c r="FZ216" t="s">
        <v>29</v>
      </c>
      <c r="GA216">
        <v>1.9987597119999999E-3</v>
      </c>
      <c r="GB216" t="s">
        <v>30</v>
      </c>
      <c r="GC216">
        <v>1000</v>
      </c>
      <c r="GD216" t="s">
        <v>923</v>
      </c>
      <c r="GE216">
        <v>1000</v>
      </c>
      <c r="GF216" t="s">
        <v>783</v>
      </c>
      <c r="GG216" t="s">
        <v>5134</v>
      </c>
      <c r="GH216" t="s">
        <v>5135</v>
      </c>
      <c r="GI216" t="s">
        <v>5136</v>
      </c>
      <c r="GJ216">
        <v>9.4133599999999998E-2</v>
      </c>
      <c r="GP216" t="s">
        <v>787</v>
      </c>
      <c r="GQ216">
        <v>318.47699999999998</v>
      </c>
      <c r="GR216" t="s">
        <v>25</v>
      </c>
      <c r="GS216" t="s">
        <v>36</v>
      </c>
      <c r="GT216" t="s">
        <v>27</v>
      </c>
      <c r="GU216">
        <v>0.78736399999999995</v>
      </c>
      <c r="GV216" t="s">
        <v>28</v>
      </c>
      <c r="GW216">
        <v>506490</v>
      </c>
      <c r="GX216" t="s">
        <v>29</v>
      </c>
      <c r="GY216">
        <v>1.9743743960000001E-2</v>
      </c>
      <c r="GZ216" t="s">
        <v>30</v>
      </c>
      <c r="HA216">
        <v>10000</v>
      </c>
      <c r="HB216" t="s">
        <v>923</v>
      </c>
      <c r="HC216">
        <v>10000</v>
      </c>
      <c r="HD216" t="s">
        <v>783</v>
      </c>
      <c r="HE216" t="s">
        <v>5538</v>
      </c>
      <c r="HF216" t="s">
        <v>5539</v>
      </c>
      <c r="HG216" t="s">
        <v>5540</v>
      </c>
      <c r="HH216">
        <v>5.8171300000000002E-2</v>
      </c>
      <c r="HN216" t="s">
        <v>787</v>
      </c>
      <c r="HO216">
        <v>333.00400000000002</v>
      </c>
      <c r="HP216" t="s">
        <v>25</v>
      </c>
      <c r="HQ216" t="s">
        <v>36</v>
      </c>
      <c r="HR216" t="s">
        <v>27</v>
      </c>
      <c r="HS216">
        <v>0.77560899999999999</v>
      </c>
      <c r="HT216" t="s">
        <v>28</v>
      </c>
      <c r="HU216">
        <v>499189</v>
      </c>
      <c r="HV216" t="s">
        <v>29</v>
      </c>
      <c r="HW216">
        <v>0.130211088872</v>
      </c>
      <c r="HX216" t="s">
        <v>30</v>
      </c>
      <c r="HY216">
        <v>65000</v>
      </c>
      <c r="HZ216" t="s">
        <v>923</v>
      </c>
      <c r="IA216">
        <v>65000</v>
      </c>
      <c r="IB216" t="s">
        <v>783</v>
      </c>
      <c r="IC216" t="s">
        <v>2654</v>
      </c>
      <c r="ID216" t="s">
        <v>6121</v>
      </c>
      <c r="IE216" t="s">
        <v>6122</v>
      </c>
      <c r="IF216">
        <v>7.6824900000000002E-2</v>
      </c>
    </row>
    <row r="217" spans="6:240">
      <c r="F217" t="s">
        <v>777</v>
      </c>
      <c r="G217">
        <v>696.024</v>
      </c>
      <c r="H217" t="s">
        <v>25</v>
      </c>
      <c r="I217" t="s">
        <v>757</v>
      </c>
      <c r="J217" t="s">
        <v>27</v>
      </c>
      <c r="K217">
        <v>0.75765700000000002</v>
      </c>
      <c r="L217" t="s">
        <v>28</v>
      </c>
      <c r="M217">
        <v>250283</v>
      </c>
      <c r="N217" t="s">
        <v>29</v>
      </c>
      <c r="O217">
        <v>1.1986444395E-2</v>
      </c>
      <c r="P217" t="s">
        <v>30</v>
      </c>
      <c r="Q217">
        <v>3000</v>
      </c>
      <c r="R217" t="s">
        <v>923</v>
      </c>
      <c r="S217">
        <v>3000</v>
      </c>
      <c r="T217" t="s">
        <v>778</v>
      </c>
      <c r="U217" t="s">
        <v>4745</v>
      </c>
      <c r="V217" t="s">
        <v>4746</v>
      </c>
      <c r="W217" t="s">
        <v>4747</v>
      </c>
      <c r="X217">
        <v>6.5687300000000004E-2</v>
      </c>
      <c r="AD217" t="s">
        <v>777</v>
      </c>
      <c r="AE217">
        <v>676.57799999999997</v>
      </c>
      <c r="AF217" t="s">
        <v>25</v>
      </c>
      <c r="AG217" t="s">
        <v>757</v>
      </c>
      <c r="AH217" t="s">
        <v>27</v>
      </c>
      <c r="AI217">
        <v>0.76470899999999997</v>
      </c>
      <c r="AJ217" t="s">
        <v>28</v>
      </c>
      <c r="AK217">
        <v>252749</v>
      </c>
      <c r="AL217" t="s">
        <v>29</v>
      </c>
      <c r="AM217">
        <v>1.9782473594999999E-2</v>
      </c>
      <c r="AN217" t="s">
        <v>30</v>
      </c>
      <c r="AO217">
        <v>5000</v>
      </c>
      <c r="AP217" t="s">
        <v>923</v>
      </c>
      <c r="AQ217">
        <v>5000</v>
      </c>
      <c r="AR217" t="s">
        <v>778</v>
      </c>
      <c r="AS217" t="s">
        <v>1218</v>
      </c>
      <c r="AT217" t="s">
        <v>1219</v>
      </c>
      <c r="AU217" t="s">
        <v>1220</v>
      </c>
      <c r="AV217">
        <v>8.7416300000000002E-2</v>
      </c>
      <c r="BB217" t="s">
        <v>777</v>
      </c>
      <c r="BC217">
        <v>646.11199999999997</v>
      </c>
      <c r="BD217" t="s">
        <v>25</v>
      </c>
      <c r="BE217" t="s">
        <v>757</v>
      </c>
      <c r="BF217" t="s">
        <v>27</v>
      </c>
      <c r="BG217">
        <v>0.78509600000000002</v>
      </c>
      <c r="BH217" t="s">
        <v>28</v>
      </c>
      <c r="BI217">
        <v>251100</v>
      </c>
      <c r="BJ217" t="s">
        <v>29</v>
      </c>
      <c r="BK217">
        <v>5.9737123245000003E-2</v>
      </c>
      <c r="BL217" t="s">
        <v>30</v>
      </c>
      <c r="BM217">
        <v>15000</v>
      </c>
      <c r="BN217" t="s">
        <v>923</v>
      </c>
      <c r="BO217">
        <v>15000</v>
      </c>
      <c r="BP217" t="s">
        <v>778</v>
      </c>
      <c r="BQ217" t="s">
        <v>1812</v>
      </c>
      <c r="BR217" t="s">
        <v>1813</v>
      </c>
      <c r="BS217" t="s">
        <v>1814</v>
      </c>
      <c r="BT217">
        <v>7.6762399999999995E-2</v>
      </c>
      <c r="BZ217" t="s">
        <v>777</v>
      </c>
      <c r="CA217">
        <v>671.02099999999996</v>
      </c>
      <c r="CB217" t="s">
        <v>25</v>
      </c>
      <c r="CC217" t="s">
        <v>757</v>
      </c>
      <c r="CD217" t="s">
        <v>27</v>
      </c>
      <c r="CE217">
        <v>0.77389699999999995</v>
      </c>
      <c r="CF217" t="s">
        <v>28</v>
      </c>
      <c r="CG217">
        <v>248827</v>
      </c>
      <c r="CH217" t="s">
        <v>29</v>
      </c>
      <c r="CI217">
        <v>0.100471375815</v>
      </c>
      <c r="CJ217" t="s">
        <v>30</v>
      </c>
      <c r="CK217">
        <v>25000</v>
      </c>
      <c r="CL217" t="s">
        <v>923</v>
      </c>
      <c r="CM217">
        <v>25000</v>
      </c>
      <c r="CN217" t="s">
        <v>778</v>
      </c>
      <c r="CO217" t="s">
        <v>2393</v>
      </c>
      <c r="CP217" t="s">
        <v>2394</v>
      </c>
      <c r="CQ217" t="s">
        <v>2395</v>
      </c>
      <c r="CR217">
        <v>7.6706300000000005E-2</v>
      </c>
      <c r="CX217" t="s">
        <v>777</v>
      </c>
      <c r="CY217">
        <v>667.82500000000005</v>
      </c>
      <c r="CZ217" t="s">
        <v>25</v>
      </c>
      <c r="DA217" t="s">
        <v>757</v>
      </c>
      <c r="DB217" t="s">
        <v>27</v>
      </c>
      <c r="DC217">
        <v>0.77294700000000005</v>
      </c>
      <c r="DD217" t="s">
        <v>28</v>
      </c>
      <c r="DE217">
        <v>250633</v>
      </c>
      <c r="DF217" t="s">
        <v>29</v>
      </c>
      <c r="DG217">
        <v>0.13964642254500001</v>
      </c>
      <c r="DH217" t="s">
        <v>30</v>
      </c>
      <c r="DI217">
        <v>35000</v>
      </c>
      <c r="DJ217" t="s">
        <v>923</v>
      </c>
      <c r="DK217">
        <v>35000</v>
      </c>
      <c r="DL217" t="s">
        <v>778</v>
      </c>
      <c r="DM217" t="s">
        <v>2987</v>
      </c>
      <c r="DN217" t="s">
        <v>2988</v>
      </c>
      <c r="DO217" t="s">
        <v>2989</v>
      </c>
      <c r="DP217">
        <v>7.9940399999999995E-2</v>
      </c>
      <c r="DV217" t="s">
        <v>777</v>
      </c>
      <c r="DW217">
        <v>662.06500000000005</v>
      </c>
      <c r="DX217" t="s">
        <v>25</v>
      </c>
      <c r="DY217" t="s">
        <v>757</v>
      </c>
      <c r="DZ217" t="s">
        <v>27</v>
      </c>
      <c r="EA217">
        <v>0.77642199999999995</v>
      </c>
      <c r="EB217" t="s">
        <v>28</v>
      </c>
      <c r="EC217">
        <v>250555</v>
      </c>
      <c r="ED217" t="s">
        <v>29</v>
      </c>
      <c r="EE217">
        <v>0.17960107219499999</v>
      </c>
      <c r="EF217" t="s">
        <v>30</v>
      </c>
      <c r="EG217">
        <v>45000</v>
      </c>
      <c r="EH217" t="s">
        <v>923</v>
      </c>
      <c r="EI217">
        <v>45000</v>
      </c>
      <c r="EJ217" t="s">
        <v>778</v>
      </c>
      <c r="EK217" t="s">
        <v>3574</v>
      </c>
      <c r="EL217" t="s">
        <v>3575</v>
      </c>
      <c r="EM217" t="s">
        <v>3576</v>
      </c>
      <c r="EN217">
        <v>7.58577E-2</v>
      </c>
      <c r="ET217" t="s">
        <v>777</v>
      </c>
      <c r="EU217">
        <v>654.928</v>
      </c>
      <c r="EV217" t="s">
        <v>25</v>
      </c>
      <c r="EW217" t="s">
        <v>757</v>
      </c>
      <c r="EX217" t="s">
        <v>27</v>
      </c>
      <c r="EY217">
        <v>0.78106399999999998</v>
      </c>
      <c r="EZ217" t="s">
        <v>28</v>
      </c>
      <c r="FA217">
        <v>250284</v>
      </c>
      <c r="FB217" t="s">
        <v>29</v>
      </c>
      <c r="FC217">
        <v>0.219750622575</v>
      </c>
      <c r="FD217" t="s">
        <v>30</v>
      </c>
      <c r="FE217">
        <v>55000</v>
      </c>
      <c r="FF217" t="s">
        <v>923</v>
      </c>
      <c r="FG217">
        <v>55000</v>
      </c>
      <c r="FH217" t="s">
        <v>778</v>
      </c>
      <c r="FI217" t="s">
        <v>4156</v>
      </c>
      <c r="FJ217" t="s">
        <v>4157</v>
      </c>
      <c r="FK217" t="s">
        <v>4158</v>
      </c>
      <c r="FL217">
        <v>7.6686599999999994E-2</v>
      </c>
      <c r="FR217" t="s">
        <v>777</v>
      </c>
      <c r="FS217">
        <v>657.26700000000005</v>
      </c>
      <c r="FT217" t="s">
        <v>25</v>
      </c>
      <c r="FU217" t="s">
        <v>757</v>
      </c>
      <c r="FV217" t="s">
        <v>27</v>
      </c>
      <c r="FW217">
        <v>0.77967900000000001</v>
      </c>
      <c r="FX217" t="s">
        <v>28</v>
      </c>
      <c r="FY217">
        <v>250281</v>
      </c>
      <c r="FZ217" t="s">
        <v>29</v>
      </c>
      <c r="GA217">
        <v>3.9955144649999998E-3</v>
      </c>
      <c r="GB217" t="s">
        <v>30</v>
      </c>
      <c r="GC217">
        <v>1000</v>
      </c>
      <c r="GD217" t="s">
        <v>923</v>
      </c>
      <c r="GE217">
        <v>1000</v>
      </c>
      <c r="GF217" t="s">
        <v>778</v>
      </c>
      <c r="GG217" t="s">
        <v>5137</v>
      </c>
      <c r="GH217" t="s">
        <v>5138</v>
      </c>
      <c r="GI217" t="s">
        <v>5139</v>
      </c>
      <c r="GJ217">
        <v>4.3850899999999998E-2</v>
      </c>
      <c r="GP217" t="s">
        <v>777</v>
      </c>
      <c r="GQ217">
        <v>638.78</v>
      </c>
      <c r="GR217" t="s">
        <v>25</v>
      </c>
      <c r="GS217" t="s">
        <v>757</v>
      </c>
      <c r="GT217" t="s">
        <v>27</v>
      </c>
      <c r="GU217">
        <v>0.78797700000000004</v>
      </c>
      <c r="GV217" t="s">
        <v>28</v>
      </c>
      <c r="GW217">
        <v>252128</v>
      </c>
      <c r="GX217" t="s">
        <v>29</v>
      </c>
      <c r="GY217">
        <v>3.9662348054999998E-2</v>
      </c>
      <c r="GZ217" t="s">
        <v>30</v>
      </c>
      <c r="HA217">
        <v>10000</v>
      </c>
      <c r="HB217" t="s">
        <v>923</v>
      </c>
      <c r="HC217">
        <v>10000</v>
      </c>
      <c r="HD217" t="s">
        <v>778</v>
      </c>
      <c r="HE217" t="s">
        <v>5541</v>
      </c>
      <c r="HF217" t="s">
        <v>5542</v>
      </c>
      <c r="HG217" t="s">
        <v>5543</v>
      </c>
      <c r="HH217">
        <v>8.65615E-2</v>
      </c>
      <c r="HN217" t="s">
        <v>777</v>
      </c>
      <c r="HO217">
        <v>669.20799999999997</v>
      </c>
      <c r="HP217" t="s">
        <v>25</v>
      </c>
      <c r="HQ217" t="s">
        <v>757</v>
      </c>
      <c r="HR217" t="s">
        <v>27</v>
      </c>
      <c r="HS217">
        <v>0.77326600000000001</v>
      </c>
      <c r="HT217" t="s">
        <v>28</v>
      </c>
      <c r="HU217">
        <v>249909</v>
      </c>
      <c r="HV217" t="s">
        <v>29</v>
      </c>
      <c r="HW217">
        <v>0.26009507368500001</v>
      </c>
      <c r="HX217" t="s">
        <v>30</v>
      </c>
      <c r="HY217">
        <v>65000</v>
      </c>
      <c r="HZ217" t="s">
        <v>923</v>
      </c>
      <c r="IA217">
        <v>65000</v>
      </c>
      <c r="IB217" t="s">
        <v>778</v>
      </c>
      <c r="IC217" t="s">
        <v>6123</v>
      </c>
      <c r="ID217" t="s">
        <v>6124</v>
      </c>
      <c r="IE217" t="s">
        <v>6125</v>
      </c>
      <c r="IF217">
        <v>7.8152700000000005E-2</v>
      </c>
    </row>
    <row r="218" spans="6:240">
      <c r="F218" t="s">
        <v>782</v>
      </c>
      <c r="G218">
        <v>341.79</v>
      </c>
      <c r="H218" t="s">
        <v>25</v>
      </c>
      <c r="I218" t="s">
        <v>36</v>
      </c>
      <c r="J218" t="s">
        <v>27</v>
      </c>
      <c r="K218">
        <v>0.77090800000000004</v>
      </c>
      <c r="L218" t="s">
        <v>28</v>
      </c>
      <c r="M218">
        <v>492306</v>
      </c>
      <c r="N218" t="s">
        <v>29</v>
      </c>
      <c r="O218">
        <v>6.0937730000000002E-3</v>
      </c>
      <c r="P218" t="s">
        <v>30</v>
      </c>
      <c r="Q218">
        <v>3000</v>
      </c>
      <c r="R218" t="s">
        <v>923</v>
      </c>
      <c r="S218">
        <v>3000</v>
      </c>
      <c r="T218" t="s">
        <v>783</v>
      </c>
      <c r="U218" t="s">
        <v>4748</v>
      </c>
      <c r="V218" t="s">
        <v>4749</v>
      </c>
      <c r="W218" t="s">
        <v>4750</v>
      </c>
      <c r="X218">
        <v>7.8802700000000003E-2</v>
      </c>
      <c r="AD218" t="s">
        <v>782</v>
      </c>
      <c r="AE218">
        <v>329.16</v>
      </c>
      <c r="AF218" t="s">
        <v>25</v>
      </c>
      <c r="AG218" t="s">
        <v>36</v>
      </c>
      <c r="AH218" t="s">
        <v>27</v>
      </c>
      <c r="AI218">
        <v>0.78303999999999996</v>
      </c>
      <c r="AJ218" t="s">
        <v>28</v>
      </c>
      <c r="AK218">
        <v>495478</v>
      </c>
      <c r="AL218" t="s">
        <v>29</v>
      </c>
      <c r="AM218">
        <v>1.0091267423999999E-2</v>
      </c>
      <c r="AN218" t="s">
        <v>30</v>
      </c>
      <c r="AO218">
        <v>5000</v>
      </c>
      <c r="AP218" t="s">
        <v>923</v>
      </c>
      <c r="AQ218">
        <v>5000</v>
      </c>
      <c r="AR218" t="s">
        <v>783</v>
      </c>
      <c r="AS218" t="s">
        <v>1221</v>
      </c>
      <c r="AT218" t="s">
        <v>1222</v>
      </c>
      <c r="AU218" t="s">
        <v>1223</v>
      </c>
      <c r="AV218">
        <v>7.0485900000000004E-2</v>
      </c>
      <c r="BB218" t="s">
        <v>782</v>
      </c>
      <c r="BC218">
        <v>332.28300000000002</v>
      </c>
      <c r="BD218" t="s">
        <v>25</v>
      </c>
      <c r="BE218" t="s">
        <v>36</v>
      </c>
      <c r="BF218" t="s">
        <v>27</v>
      </c>
      <c r="BG218">
        <v>0.77935200000000004</v>
      </c>
      <c r="BH218" t="s">
        <v>28</v>
      </c>
      <c r="BI218">
        <v>495479</v>
      </c>
      <c r="BJ218" t="s">
        <v>29</v>
      </c>
      <c r="BK218">
        <v>3.0273738272E-2</v>
      </c>
      <c r="BL218" t="s">
        <v>30</v>
      </c>
      <c r="BM218">
        <v>15000</v>
      </c>
      <c r="BN218" t="s">
        <v>923</v>
      </c>
      <c r="BO218">
        <v>15000</v>
      </c>
      <c r="BP218" t="s">
        <v>783</v>
      </c>
      <c r="BQ218" t="s">
        <v>1815</v>
      </c>
      <c r="BR218" t="s">
        <v>1816</v>
      </c>
      <c r="BS218" t="s">
        <v>1817</v>
      </c>
      <c r="BT218">
        <v>7.80531E-2</v>
      </c>
      <c r="BZ218" t="s">
        <v>782</v>
      </c>
      <c r="CA218">
        <v>336.42200000000003</v>
      </c>
      <c r="CB218" t="s">
        <v>25</v>
      </c>
      <c r="CC218" t="s">
        <v>36</v>
      </c>
      <c r="CD218" t="s">
        <v>27</v>
      </c>
      <c r="CE218">
        <v>0.77154400000000001</v>
      </c>
      <c r="CF218" t="s">
        <v>28</v>
      </c>
      <c r="CG218">
        <v>499339</v>
      </c>
      <c r="CH218" t="s">
        <v>29</v>
      </c>
      <c r="CI218">
        <v>5.0066211664E-2</v>
      </c>
      <c r="CJ218" t="s">
        <v>30</v>
      </c>
      <c r="CK218">
        <v>25000</v>
      </c>
      <c r="CL218" t="s">
        <v>923</v>
      </c>
      <c r="CM218">
        <v>25000</v>
      </c>
      <c r="CN218" t="s">
        <v>783</v>
      </c>
      <c r="CO218" t="s">
        <v>2396</v>
      </c>
      <c r="CP218" t="s">
        <v>2397</v>
      </c>
      <c r="CQ218" t="s">
        <v>2398</v>
      </c>
      <c r="CR218">
        <v>7.7379900000000001E-2</v>
      </c>
      <c r="CX218" t="s">
        <v>782</v>
      </c>
      <c r="CY218">
        <v>334.25299999999999</v>
      </c>
      <c r="CZ218" t="s">
        <v>25</v>
      </c>
      <c r="DA218" t="s">
        <v>36</v>
      </c>
      <c r="DB218" t="s">
        <v>27</v>
      </c>
      <c r="DC218">
        <v>0.77382700000000004</v>
      </c>
      <c r="DD218" t="s">
        <v>28</v>
      </c>
      <c r="DE218">
        <v>499617</v>
      </c>
      <c r="DF218" t="s">
        <v>29</v>
      </c>
      <c r="DG218">
        <v>7.0053683783999995E-2</v>
      </c>
      <c r="DH218" t="s">
        <v>30</v>
      </c>
      <c r="DI218">
        <v>35000</v>
      </c>
      <c r="DJ218" t="s">
        <v>923</v>
      </c>
      <c r="DK218">
        <v>35000</v>
      </c>
      <c r="DL218" t="s">
        <v>783</v>
      </c>
      <c r="DM218" t="s">
        <v>2990</v>
      </c>
      <c r="DN218" t="s">
        <v>2991</v>
      </c>
      <c r="DO218" t="s">
        <v>2127</v>
      </c>
      <c r="DP218">
        <v>7.27907E-2</v>
      </c>
      <c r="DV218" t="s">
        <v>782</v>
      </c>
      <c r="DW218">
        <v>336.916</v>
      </c>
      <c r="DX218" t="s">
        <v>25</v>
      </c>
      <c r="DY218" t="s">
        <v>36</v>
      </c>
      <c r="DZ218" t="s">
        <v>27</v>
      </c>
      <c r="EA218">
        <v>0.771061</v>
      </c>
      <c r="EB218" t="s">
        <v>28</v>
      </c>
      <c r="EC218">
        <v>499231</v>
      </c>
      <c r="ED218" t="s">
        <v>29</v>
      </c>
      <c r="EE218">
        <v>9.0138655767999995E-2</v>
      </c>
      <c r="EF218" t="s">
        <v>30</v>
      </c>
      <c r="EG218">
        <v>45000</v>
      </c>
      <c r="EH218" t="s">
        <v>923</v>
      </c>
      <c r="EI218">
        <v>45000</v>
      </c>
      <c r="EJ218" t="s">
        <v>783</v>
      </c>
      <c r="EK218" t="s">
        <v>3577</v>
      </c>
      <c r="EL218" t="s">
        <v>3578</v>
      </c>
      <c r="EM218" t="s">
        <v>3579</v>
      </c>
      <c r="EN218">
        <v>7.4054300000000003E-2</v>
      </c>
      <c r="ET218" t="s">
        <v>782</v>
      </c>
      <c r="EU218">
        <v>332.73399999999998</v>
      </c>
      <c r="EV218" t="s">
        <v>25</v>
      </c>
      <c r="EW218" t="s">
        <v>36</v>
      </c>
      <c r="EX218" t="s">
        <v>27</v>
      </c>
      <c r="EY218">
        <v>0.77539400000000003</v>
      </c>
      <c r="EZ218" t="s">
        <v>28</v>
      </c>
      <c r="FA218">
        <v>499870</v>
      </c>
      <c r="FB218" t="s">
        <v>29</v>
      </c>
      <c r="FC218">
        <v>0.110028628024</v>
      </c>
      <c r="FD218" t="s">
        <v>30</v>
      </c>
      <c r="FE218">
        <v>55000</v>
      </c>
      <c r="FF218" t="s">
        <v>923</v>
      </c>
      <c r="FG218">
        <v>55000</v>
      </c>
      <c r="FH218" t="s">
        <v>783</v>
      </c>
      <c r="FI218" t="s">
        <v>4159</v>
      </c>
      <c r="FJ218" t="s">
        <v>4160</v>
      </c>
      <c r="FK218" t="s">
        <v>4161</v>
      </c>
      <c r="FL218">
        <v>7.4565099999999995E-2</v>
      </c>
      <c r="FR218" t="s">
        <v>782</v>
      </c>
      <c r="FS218">
        <v>329.21899999999999</v>
      </c>
      <c r="FT218" t="s">
        <v>25</v>
      </c>
      <c r="FU218" t="s">
        <v>36</v>
      </c>
      <c r="FV218" t="s">
        <v>27</v>
      </c>
      <c r="FW218">
        <v>0.77918200000000004</v>
      </c>
      <c r="FX218" t="s">
        <v>28</v>
      </c>
      <c r="FY218">
        <v>500308</v>
      </c>
      <c r="FZ218" t="s">
        <v>29</v>
      </c>
      <c r="GA218">
        <v>1.9987687119999999E-3</v>
      </c>
      <c r="GB218" t="s">
        <v>30</v>
      </c>
      <c r="GC218">
        <v>1000</v>
      </c>
      <c r="GD218" t="s">
        <v>923</v>
      </c>
      <c r="GE218">
        <v>1000</v>
      </c>
      <c r="GF218" t="s">
        <v>783</v>
      </c>
      <c r="GG218" t="s">
        <v>5140</v>
      </c>
      <c r="GH218" t="s">
        <v>5141</v>
      </c>
      <c r="GI218" t="s">
        <v>5142</v>
      </c>
      <c r="GJ218">
        <v>0.117643</v>
      </c>
      <c r="GP218" t="s">
        <v>782</v>
      </c>
      <c r="GQ218">
        <v>335.91500000000002</v>
      </c>
      <c r="GR218" t="s">
        <v>25</v>
      </c>
      <c r="GS218" t="s">
        <v>36</v>
      </c>
      <c r="GT218" t="s">
        <v>27</v>
      </c>
      <c r="GU218">
        <v>0.77606200000000003</v>
      </c>
      <c r="GV218" t="s">
        <v>28</v>
      </c>
      <c r="GW218">
        <v>494285</v>
      </c>
      <c r="GX218" t="s">
        <v>29</v>
      </c>
      <c r="GY218">
        <v>2.0231252280000001E-2</v>
      </c>
      <c r="GZ218" t="s">
        <v>30</v>
      </c>
      <c r="HA218">
        <v>10000</v>
      </c>
      <c r="HB218" t="s">
        <v>923</v>
      </c>
      <c r="HC218">
        <v>10000</v>
      </c>
      <c r="HD218" t="s">
        <v>783</v>
      </c>
      <c r="HE218" t="s">
        <v>5544</v>
      </c>
      <c r="HF218" t="s">
        <v>5545</v>
      </c>
      <c r="HG218" t="s">
        <v>5546</v>
      </c>
      <c r="HH218">
        <v>7.0301500000000003E-2</v>
      </c>
      <c r="HN218" t="s">
        <v>782</v>
      </c>
      <c r="HO218">
        <v>331.90100000000001</v>
      </c>
      <c r="HP218" t="s">
        <v>25</v>
      </c>
      <c r="HQ218" t="s">
        <v>36</v>
      </c>
      <c r="HR218" t="s">
        <v>27</v>
      </c>
      <c r="HS218">
        <v>0.77689600000000003</v>
      </c>
      <c r="HT218" t="s">
        <v>28</v>
      </c>
      <c r="HU218">
        <v>499189</v>
      </c>
      <c r="HV218" t="s">
        <v>29</v>
      </c>
      <c r="HW218">
        <v>0.130211099872</v>
      </c>
      <c r="HX218" t="s">
        <v>30</v>
      </c>
      <c r="HY218">
        <v>65000</v>
      </c>
      <c r="HZ218" t="s">
        <v>923</v>
      </c>
      <c r="IA218">
        <v>65000</v>
      </c>
      <c r="IB218" t="s">
        <v>783</v>
      </c>
      <c r="IC218" t="s">
        <v>6126</v>
      </c>
      <c r="ID218" t="s">
        <v>6127</v>
      </c>
      <c r="IE218" t="s">
        <v>6128</v>
      </c>
      <c r="IF218">
        <v>7.4419700000000005E-2</v>
      </c>
    </row>
    <row r="219" spans="6:240">
      <c r="F219" t="s">
        <v>787</v>
      </c>
      <c r="G219">
        <v>696.024</v>
      </c>
      <c r="H219" t="s">
        <v>25</v>
      </c>
      <c r="I219" t="s">
        <v>757</v>
      </c>
      <c r="J219" t="s">
        <v>27</v>
      </c>
      <c r="K219">
        <v>0.75765700000000002</v>
      </c>
      <c r="L219" t="s">
        <v>28</v>
      </c>
      <c r="M219">
        <v>250283</v>
      </c>
      <c r="N219" t="s">
        <v>29</v>
      </c>
      <c r="O219">
        <v>1.1986444395E-2</v>
      </c>
      <c r="P219" t="s">
        <v>30</v>
      </c>
      <c r="Q219">
        <v>3000</v>
      </c>
      <c r="R219" t="s">
        <v>923</v>
      </c>
      <c r="S219">
        <v>3000</v>
      </c>
      <c r="T219" t="s">
        <v>788</v>
      </c>
      <c r="U219" t="s">
        <v>4745</v>
      </c>
      <c r="V219" t="s">
        <v>4746</v>
      </c>
      <c r="W219" t="s">
        <v>4747</v>
      </c>
      <c r="X219">
        <v>6.5687300000000004E-2</v>
      </c>
      <c r="AD219" t="s">
        <v>787</v>
      </c>
      <c r="AE219">
        <v>676.57799999999997</v>
      </c>
      <c r="AF219" t="s">
        <v>25</v>
      </c>
      <c r="AG219" t="s">
        <v>757</v>
      </c>
      <c r="AH219" t="s">
        <v>27</v>
      </c>
      <c r="AI219">
        <v>0.76470899999999997</v>
      </c>
      <c r="AJ219" t="s">
        <v>28</v>
      </c>
      <c r="AK219">
        <v>252749</v>
      </c>
      <c r="AL219" t="s">
        <v>29</v>
      </c>
      <c r="AM219">
        <v>1.9782473594999999E-2</v>
      </c>
      <c r="AN219" t="s">
        <v>30</v>
      </c>
      <c r="AO219">
        <v>5000</v>
      </c>
      <c r="AP219" t="s">
        <v>923</v>
      </c>
      <c r="AQ219">
        <v>5000</v>
      </c>
      <c r="AR219" t="s">
        <v>788</v>
      </c>
      <c r="AS219" t="s">
        <v>1218</v>
      </c>
      <c r="AT219" t="s">
        <v>1219</v>
      </c>
      <c r="AU219" t="s">
        <v>1220</v>
      </c>
      <c r="AV219">
        <v>8.7416300000000002E-2</v>
      </c>
      <c r="BB219" t="s">
        <v>787</v>
      </c>
      <c r="BC219">
        <v>646.11199999999997</v>
      </c>
      <c r="BD219" t="s">
        <v>25</v>
      </c>
      <c r="BE219" t="s">
        <v>757</v>
      </c>
      <c r="BF219" t="s">
        <v>27</v>
      </c>
      <c r="BG219">
        <v>0.78509600000000002</v>
      </c>
      <c r="BH219" t="s">
        <v>28</v>
      </c>
      <c r="BI219">
        <v>251100</v>
      </c>
      <c r="BJ219" t="s">
        <v>29</v>
      </c>
      <c r="BK219">
        <v>5.9737123245000003E-2</v>
      </c>
      <c r="BL219" t="s">
        <v>30</v>
      </c>
      <c r="BM219">
        <v>15000</v>
      </c>
      <c r="BN219" t="s">
        <v>923</v>
      </c>
      <c r="BO219">
        <v>15000</v>
      </c>
      <c r="BP219" t="s">
        <v>788</v>
      </c>
      <c r="BQ219" t="s">
        <v>1812</v>
      </c>
      <c r="BR219" t="s">
        <v>1813</v>
      </c>
      <c r="BS219" t="s">
        <v>1814</v>
      </c>
      <c r="BT219">
        <v>7.6762399999999995E-2</v>
      </c>
      <c r="BZ219" t="s">
        <v>787</v>
      </c>
      <c r="CA219">
        <v>671.02099999999996</v>
      </c>
      <c r="CB219" t="s">
        <v>25</v>
      </c>
      <c r="CC219" t="s">
        <v>757</v>
      </c>
      <c r="CD219" t="s">
        <v>27</v>
      </c>
      <c r="CE219">
        <v>0.77389699999999995</v>
      </c>
      <c r="CF219" t="s">
        <v>28</v>
      </c>
      <c r="CG219">
        <v>248827</v>
      </c>
      <c r="CH219" t="s">
        <v>29</v>
      </c>
      <c r="CI219">
        <v>0.100471375815</v>
      </c>
      <c r="CJ219" t="s">
        <v>30</v>
      </c>
      <c r="CK219">
        <v>25000</v>
      </c>
      <c r="CL219" t="s">
        <v>923</v>
      </c>
      <c r="CM219">
        <v>25000</v>
      </c>
      <c r="CN219" t="s">
        <v>788</v>
      </c>
      <c r="CO219" t="s">
        <v>2393</v>
      </c>
      <c r="CP219" t="s">
        <v>2394</v>
      </c>
      <c r="CQ219" t="s">
        <v>2395</v>
      </c>
      <c r="CR219">
        <v>7.6706300000000005E-2</v>
      </c>
      <c r="CX219" t="s">
        <v>787</v>
      </c>
      <c r="CY219">
        <v>667.82500000000005</v>
      </c>
      <c r="CZ219" t="s">
        <v>25</v>
      </c>
      <c r="DA219" t="s">
        <v>757</v>
      </c>
      <c r="DB219" t="s">
        <v>27</v>
      </c>
      <c r="DC219">
        <v>0.77294700000000005</v>
      </c>
      <c r="DD219" t="s">
        <v>28</v>
      </c>
      <c r="DE219">
        <v>250633</v>
      </c>
      <c r="DF219" t="s">
        <v>29</v>
      </c>
      <c r="DG219">
        <v>0.13964642254500001</v>
      </c>
      <c r="DH219" t="s">
        <v>30</v>
      </c>
      <c r="DI219">
        <v>35000</v>
      </c>
      <c r="DJ219" t="s">
        <v>923</v>
      </c>
      <c r="DK219">
        <v>35000</v>
      </c>
      <c r="DL219" t="s">
        <v>788</v>
      </c>
      <c r="DM219" t="s">
        <v>2987</v>
      </c>
      <c r="DN219" t="s">
        <v>2988</v>
      </c>
      <c r="DO219" t="s">
        <v>2989</v>
      </c>
      <c r="DP219">
        <v>7.9940399999999995E-2</v>
      </c>
      <c r="DV219" t="s">
        <v>787</v>
      </c>
      <c r="DW219">
        <v>662.06500000000005</v>
      </c>
      <c r="DX219" t="s">
        <v>25</v>
      </c>
      <c r="DY219" t="s">
        <v>757</v>
      </c>
      <c r="DZ219" t="s">
        <v>27</v>
      </c>
      <c r="EA219">
        <v>0.77642199999999995</v>
      </c>
      <c r="EB219" t="s">
        <v>28</v>
      </c>
      <c r="EC219">
        <v>250555</v>
      </c>
      <c r="ED219" t="s">
        <v>29</v>
      </c>
      <c r="EE219">
        <v>0.17960107219499999</v>
      </c>
      <c r="EF219" t="s">
        <v>30</v>
      </c>
      <c r="EG219">
        <v>45000</v>
      </c>
      <c r="EH219" t="s">
        <v>923</v>
      </c>
      <c r="EI219">
        <v>45000</v>
      </c>
      <c r="EJ219" t="s">
        <v>788</v>
      </c>
      <c r="EK219" t="s">
        <v>3574</v>
      </c>
      <c r="EL219" t="s">
        <v>3575</v>
      </c>
      <c r="EM219" t="s">
        <v>3576</v>
      </c>
      <c r="EN219">
        <v>7.58577E-2</v>
      </c>
      <c r="ET219" t="s">
        <v>787</v>
      </c>
      <c r="EU219">
        <v>654.928</v>
      </c>
      <c r="EV219" t="s">
        <v>25</v>
      </c>
      <c r="EW219" t="s">
        <v>757</v>
      </c>
      <c r="EX219" t="s">
        <v>27</v>
      </c>
      <c r="EY219">
        <v>0.78106399999999998</v>
      </c>
      <c r="EZ219" t="s">
        <v>28</v>
      </c>
      <c r="FA219">
        <v>250284</v>
      </c>
      <c r="FB219" t="s">
        <v>29</v>
      </c>
      <c r="FC219">
        <v>0.219750622575</v>
      </c>
      <c r="FD219" t="s">
        <v>30</v>
      </c>
      <c r="FE219">
        <v>55000</v>
      </c>
      <c r="FF219" t="s">
        <v>923</v>
      </c>
      <c r="FG219">
        <v>55000</v>
      </c>
      <c r="FH219" t="s">
        <v>788</v>
      </c>
      <c r="FI219" t="s">
        <v>4156</v>
      </c>
      <c r="FJ219" t="s">
        <v>4157</v>
      </c>
      <c r="FK219" t="s">
        <v>4158</v>
      </c>
      <c r="FL219">
        <v>7.6686599999999994E-2</v>
      </c>
      <c r="FR219" t="s">
        <v>787</v>
      </c>
      <c r="FS219">
        <v>657.26700000000005</v>
      </c>
      <c r="FT219" t="s">
        <v>25</v>
      </c>
      <c r="FU219" t="s">
        <v>757</v>
      </c>
      <c r="FV219" t="s">
        <v>27</v>
      </c>
      <c r="FW219">
        <v>0.77967900000000001</v>
      </c>
      <c r="FX219" t="s">
        <v>28</v>
      </c>
      <c r="FY219">
        <v>250281</v>
      </c>
      <c r="FZ219" t="s">
        <v>29</v>
      </c>
      <c r="GA219">
        <v>3.9955144649999998E-3</v>
      </c>
      <c r="GB219" t="s">
        <v>30</v>
      </c>
      <c r="GC219">
        <v>1000</v>
      </c>
      <c r="GD219" t="s">
        <v>923</v>
      </c>
      <c r="GE219">
        <v>1000</v>
      </c>
      <c r="GF219" t="s">
        <v>788</v>
      </c>
      <c r="GG219" t="s">
        <v>5137</v>
      </c>
      <c r="GH219" t="s">
        <v>5138</v>
      </c>
      <c r="GI219" t="s">
        <v>5139</v>
      </c>
      <c r="GJ219">
        <v>4.3850899999999998E-2</v>
      </c>
      <c r="GP219" t="s">
        <v>787</v>
      </c>
      <c r="GQ219">
        <v>638.78</v>
      </c>
      <c r="GR219" t="s">
        <v>25</v>
      </c>
      <c r="GS219" t="s">
        <v>757</v>
      </c>
      <c r="GT219" t="s">
        <v>27</v>
      </c>
      <c r="GU219">
        <v>0.78797700000000004</v>
      </c>
      <c r="GV219" t="s">
        <v>28</v>
      </c>
      <c r="GW219">
        <v>252128</v>
      </c>
      <c r="GX219" t="s">
        <v>29</v>
      </c>
      <c r="GY219">
        <v>3.9662348054999998E-2</v>
      </c>
      <c r="GZ219" t="s">
        <v>30</v>
      </c>
      <c r="HA219">
        <v>10000</v>
      </c>
      <c r="HB219" t="s">
        <v>923</v>
      </c>
      <c r="HC219">
        <v>10000</v>
      </c>
      <c r="HD219" t="s">
        <v>788</v>
      </c>
      <c r="HE219" t="s">
        <v>5541</v>
      </c>
      <c r="HF219" t="s">
        <v>5542</v>
      </c>
      <c r="HG219" t="s">
        <v>5543</v>
      </c>
      <c r="HH219">
        <v>8.65615E-2</v>
      </c>
      <c r="HN219" t="s">
        <v>787</v>
      </c>
      <c r="HO219">
        <v>669.20799999999997</v>
      </c>
      <c r="HP219" t="s">
        <v>25</v>
      </c>
      <c r="HQ219" t="s">
        <v>757</v>
      </c>
      <c r="HR219" t="s">
        <v>27</v>
      </c>
      <c r="HS219">
        <v>0.77326600000000001</v>
      </c>
      <c r="HT219" t="s">
        <v>28</v>
      </c>
      <c r="HU219">
        <v>249909</v>
      </c>
      <c r="HV219" t="s">
        <v>29</v>
      </c>
      <c r="HW219">
        <v>0.26009507368500001</v>
      </c>
      <c r="HX219" t="s">
        <v>30</v>
      </c>
      <c r="HY219">
        <v>65000</v>
      </c>
      <c r="HZ219" t="s">
        <v>923</v>
      </c>
      <c r="IA219">
        <v>65000</v>
      </c>
      <c r="IB219" t="s">
        <v>788</v>
      </c>
      <c r="IC219" t="s">
        <v>6123</v>
      </c>
      <c r="ID219" t="s">
        <v>6124</v>
      </c>
      <c r="IE219" t="s">
        <v>6125</v>
      </c>
      <c r="IF219">
        <v>7.8152700000000005E-2</v>
      </c>
    </row>
    <row r="220" spans="6:240">
      <c r="F220" t="s">
        <v>787</v>
      </c>
      <c r="G220">
        <v>341.79</v>
      </c>
      <c r="H220" t="s">
        <v>25</v>
      </c>
      <c r="I220" t="s">
        <v>36</v>
      </c>
      <c r="J220" t="s">
        <v>27</v>
      </c>
      <c r="K220">
        <v>0.77090800000000004</v>
      </c>
      <c r="L220" t="s">
        <v>28</v>
      </c>
      <c r="M220">
        <v>492306</v>
      </c>
      <c r="N220" t="s">
        <v>29</v>
      </c>
      <c r="O220">
        <v>6.0937730000000002E-3</v>
      </c>
      <c r="P220" t="s">
        <v>30</v>
      </c>
      <c r="Q220">
        <v>3000</v>
      </c>
      <c r="R220" t="s">
        <v>923</v>
      </c>
      <c r="S220">
        <v>3000</v>
      </c>
      <c r="T220" t="s">
        <v>783</v>
      </c>
      <c r="U220" t="s">
        <v>4748</v>
      </c>
      <c r="V220" t="s">
        <v>4749</v>
      </c>
      <c r="W220" t="s">
        <v>4750</v>
      </c>
      <c r="X220">
        <v>7.8802700000000003E-2</v>
      </c>
      <c r="AD220" t="s">
        <v>787</v>
      </c>
      <c r="AE220">
        <v>329.16</v>
      </c>
      <c r="AF220" t="s">
        <v>25</v>
      </c>
      <c r="AG220" t="s">
        <v>36</v>
      </c>
      <c r="AH220" t="s">
        <v>27</v>
      </c>
      <c r="AI220">
        <v>0.78303999999999996</v>
      </c>
      <c r="AJ220" t="s">
        <v>28</v>
      </c>
      <c r="AK220">
        <v>495478</v>
      </c>
      <c r="AL220" t="s">
        <v>29</v>
      </c>
      <c r="AM220">
        <v>1.0091267423999999E-2</v>
      </c>
      <c r="AN220" t="s">
        <v>30</v>
      </c>
      <c r="AO220">
        <v>5000</v>
      </c>
      <c r="AP220" t="s">
        <v>923</v>
      </c>
      <c r="AQ220">
        <v>5000</v>
      </c>
      <c r="AR220" t="s">
        <v>783</v>
      </c>
      <c r="AS220" t="s">
        <v>1221</v>
      </c>
      <c r="AT220" t="s">
        <v>1222</v>
      </c>
      <c r="AU220" t="s">
        <v>1223</v>
      </c>
      <c r="AV220">
        <v>7.0485900000000004E-2</v>
      </c>
      <c r="BB220" t="s">
        <v>787</v>
      </c>
      <c r="BC220">
        <v>332.28300000000002</v>
      </c>
      <c r="BD220" t="s">
        <v>25</v>
      </c>
      <c r="BE220" t="s">
        <v>36</v>
      </c>
      <c r="BF220" t="s">
        <v>27</v>
      </c>
      <c r="BG220">
        <v>0.77935200000000004</v>
      </c>
      <c r="BH220" t="s">
        <v>28</v>
      </c>
      <c r="BI220">
        <v>495479</v>
      </c>
      <c r="BJ220" t="s">
        <v>29</v>
      </c>
      <c r="BK220">
        <v>3.0273738272E-2</v>
      </c>
      <c r="BL220" t="s">
        <v>30</v>
      </c>
      <c r="BM220">
        <v>15000</v>
      </c>
      <c r="BN220" t="s">
        <v>923</v>
      </c>
      <c r="BO220">
        <v>15000</v>
      </c>
      <c r="BP220" t="s">
        <v>783</v>
      </c>
      <c r="BQ220" t="s">
        <v>1815</v>
      </c>
      <c r="BR220" t="s">
        <v>1816</v>
      </c>
      <c r="BS220" t="s">
        <v>1817</v>
      </c>
      <c r="BT220">
        <v>7.80531E-2</v>
      </c>
      <c r="BZ220" t="s">
        <v>787</v>
      </c>
      <c r="CA220">
        <v>336.42200000000003</v>
      </c>
      <c r="CB220" t="s">
        <v>25</v>
      </c>
      <c r="CC220" t="s">
        <v>36</v>
      </c>
      <c r="CD220" t="s">
        <v>27</v>
      </c>
      <c r="CE220">
        <v>0.77154400000000001</v>
      </c>
      <c r="CF220" t="s">
        <v>28</v>
      </c>
      <c r="CG220">
        <v>499339</v>
      </c>
      <c r="CH220" t="s">
        <v>29</v>
      </c>
      <c r="CI220">
        <v>5.0066211664E-2</v>
      </c>
      <c r="CJ220" t="s">
        <v>30</v>
      </c>
      <c r="CK220">
        <v>25000</v>
      </c>
      <c r="CL220" t="s">
        <v>923</v>
      </c>
      <c r="CM220">
        <v>25000</v>
      </c>
      <c r="CN220" t="s">
        <v>783</v>
      </c>
      <c r="CO220" t="s">
        <v>2396</v>
      </c>
      <c r="CP220" t="s">
        <v>2397</v>
      </c>
      <c r="CQ220" t="s">
        <v>2398</v>
      </c>
      <c r="CR220">
        <v>7.7379900000000001E-2</v>
      </c>
      <c r="CX220" t="s">
        <v>787</v>
      </c>
      <c r="CY220">
        <v>334.25299999999999</v>
      </c>
      <c r="CZ220" t="s">
        <v>25</v>
      </c>
      <c r="DA220" t="s">
        <v>36</v>
      </c>
      <c r="DB220" t="s">
        <v>27</v>
      </c>
      <c r="DC220">
        <v>0.77382700000000004</v>
      </c>
      <c r="DD220" t="s">
        <v>28</v>
      </c>
      <c r="DE220">
        <v>499617</v>
      </c>
      <c r="DF220" t="s">
        <v>29</v>
      </c>
      <c r="DG220">
        <v>7.0053683783999995E-2</v>
      </c>
      <c r="DH220" t="s">
        <v>30</v>
      </c>
      <c r="DI220">
        <v>35000</v>
      </c>
      <c r="DJ220" t="s">
        <v>923</v>
      </c>
      <c r="DK220">
        <v>35000</v>
      </c>
      <c r="DL220" t="s">
        <v>783</v>
      </c>
      <c r="DM220" t="s">
        <v>2990</v>
      </c>
      <c r="DN220" t="s">
        <v>2991</v>
      </c>
      <c r="DO220" t="s">
        <v>2127</v>
      </c>
      <c r="DP220">
        <v>7.27907E-2</v>
      </c>
      <c r="DV220" t="s">
        <v>787</v>
      </c>
      <c r="DW220">
        <v>336.916</v>
      </c>
      <c r="DX220" t="s">
        <v>25</v>
      </c>
      <c r="DY220" t="s">
        <v>36</v>
      </c>
      <c r="DZ220" t="s">
        <v>27</v>
      </c>
      <c r="EA220">
        <v>0.771061</v>
      </c>
      <c r="EB220" t="s">
        <v>28</v>
      </c>
      <c r="EC220">
        <v>499231</v>
      </c>
      <c r="ED220" t="s">
        <v>29</v>
      </c>
      <c r="EE220">
        <v>9.0138655767999995E-2</v>
      </c>
      <c r="EF220" t="s">
        <v>30</v>
      </c>
      <c r="EG220">
        <v>45000</v>
      </c>
      <c r="EH220" t="s">
        <v>923</v>
      </c>
      <c r="EI220">
        <v>45000</v>
      </c>
      <c r="EJ220" t="s">
        <v>783</v>
      </c>
      <c r="EK220" t="s">
        <v>3577</v>
      </c>
      <c r="EL220" t="s">
        <v>3578</v>
      </c>
      <c r="EM220" t="s">
        <v>3579</v>
      </c>
      <c r="EN220">
        <v>7.4054300000000003E-2</v>
      </c>
      <c r="ET220" t="s">
        <v>787</v>
      </c>
      <c r="EU220">
        <v>332.73399999999998</v>
      </c>
      <c r="EV220" t="s">
        <v>25</v>
      </c>
      <c r="EW220" t="s">
        <v>36</v>
      </c>
      <c r="EX220" t="s">
        <v>27</v>
      </c>
      <c r="EY220">
        <v>0.77539400000000003</v>
      </c>
      <c r="EZ220" t="s">
        <v>28</v>
      </c>
      <c r="FA220">
        <v>499870</v>
      </c>
      <c r="FB220" t="s">
        <v>29</v>
      </c>
      <c r="FC220">
        <v>0.110028628024</v>
      </c>
      <c r="FD220" t="s">
        <v>30</v>
      </c>
      <c r="FE220">
        <v>55000</v>
      </c>
      <c r="FF220" t="s">
        <v>923</v>
      </c>
      <c r="FG220">
        <v>55000</v>
      </c>
      <c r="FH220" t="s">
        <v>783</v>
      </c>
      <c r="FI220" t="s">
        <v>4159</v>
      </c>
      <c r="FJ220" t="s">
        <v>4160</v>
      </c>
      <c r="FK220" t="s">
        <v>4161</v>
      </c>
      <c r="FL220">
        <v>7.4565099999999995E-2</v>
      </c>
      <c r="FR220" t="s">
        <v>787</v>
      </c>
      <c r="FS220">
        <v>329.21899999999999</v>
      </c>
      <c r="FT220" t="s">
        <v>25</v>
      </c>
      <c r="FU220" t="s">
        <v>36</v>
      </c>
      <c r="FV220" t="s">
        <v>27</v>
      </c>
      <c r="FW220">
        <v>0.77918200000000004</v>
      </c>
      <c r="FX220" t="s">
        <v>28</v>
      </c>
      <c r="FY220">
        <v>500308</v>
      </c>
      <c r="FZ220" t="s">
        <v>29</v>
      </c>
      <c r="GA220">
        <v>1.9987687119999999E-3</v>
      </c>
      <c r="GB220" t="s">
        <v>30</v>
      </c>
      <c r="GC220">
        <v>1000</v>
      </c>
      <c r="GD220" t="s">
        <v>923</v>
      </c>
      <c r="GE220">
        <v>1000</v>
      </c>
      <c r="GF220" t="s">
        <v>783</v>
      </c>
      <c r="GG220" t="s">
        <v>5140</v>
      </c>
      <c r="GH220" t="s">
        <v>5141</v>
      </c>
      <c r="GI220" t="s">
        <v>5142</v>
      </c>
      <c r="GJ220">
        <v>0.117643</v>
      </c>
      <c r="GP220" t="s">
        <v>787</v>
      </c>
      <c r="GQ220">
        <v>335.91500000000002</v>
      </c>
      <c r="GR220" t="s">
        <v>25</v>
      </c>
      <c r="GS220" t="s">
        <v>36</v>
      </c>
      <c r="GT220" t="s">
        <v>27</v>
      </c>
      <c r="GU220">
        <v>0.77606200000000003</v>
      </c>
      <c r="GV220" t="s">
        <v>28</v>
      </c>
      <c r="GW220">
        <v>494285</v>
      </c>
      <c r="GX220" t="s">
        <v>29</v>
      </c>
      <c r="GY220">
        <v>2.0231252280000001E-2</v>
      </c>
      <c r="GZ220" t="s">
        <v>30</v>
      </c>
      <c r="HA220">
        <v>10000</v>
      </c>
      <c r="HB220" t="s">
        <v>923</v>
      </c>
      <c r="HC220">
        <v>10000</v>
      </c>
      <c r="HD220" t="s">
        <v>783</v>
      </c>
      <c r="HE220" t="s">
        <v>5544</v>
      </c>
      <c r="HF220" t="s">
        <v>5545</v>
      </c>
      <c r="HG220" t="s">
        <v>5546</v>
      </c>
      <c r="HH220">
        <v>7.0301500000000003E-2</v>
      </c>
      <c r="HN220" t="s">
        <v>787</v>
      </c>
      <c r="HO220">
        <v>331.90100000000001</v>
      </c>
      <c r="HP220" t="s">
        <v>25</v>
      </c>
      <c r="HQ220" t="s">
        <v>36</v>
      </c>
      <c r="HR220" t="s">
        <v>27</v>
      </c>
      <c r="HS220">
        <v>0.77689600000000003</v>
      </c>
      <c r="HT220" t="s">
        <v>28</v>
      </c>
      <c r="HU220">
        <v>499189</v>
      </c>
      <c r="HV220" t="s">
        <v>29</v>
      </c>
      <c r="HW220">
        <v>0.130211099872</v>
      </c>
      <c r="HX220" t="s">
        <v>30</v>
      </c>
      <c r="HY220">
        <v>65000</v>
      </c>
      <c r="HZ220" t="s">
        <v>923</v>
      </c>
      <c r="IA220">
        <v>65000</v>
      </c>
      <c r="IB220" t="s">
        <v>783</v>
      </c>
      <c r="IC220" t="s">
        <v>6126</v>
      </c>
      <c r="ID220" t="s">
        <v>6127</v>
      </c>
      <c r="IE220" t="s">
        <v>6128</v>
      </c>
      <c r="IF220">
        <v>7.4419700000000005E-2</v>
      </c>
    </row>
    <row r="221" spans="6:240">
      <c r="F221" t="s">
        <v>777</v>
      </c>
      <c r="G221">
        <v>634.18399999999997</v>
      </c>
      <c r="H221" t="s">
        <v>25</v>
      </c>
      <c r="I221" t="s">
        <v>757</v>
      </c>
      <c r="J221" t="s">
        <v>27</v>
      </c>
      <c r="K221">
        <v>0.80016500000000002</v>
      </c>
      <c r="L221" t="s">
        <v>28</v>
      </c>
      <c r="M221">
        <v>246278</v>
      </c>
      <c r="N221" t="s">
        <v>29</v>
      </c>
      <c r="O221">
        <v>1.2181345125E-2</v>
      </c>
      <c r="P221" t="s">
        <v>30</v>
      </c>
      <c r="Q221">
        <v>3000</v>
      </c>
      <c r="R221" t="s">
        <v>923</v>
      </c>
      <c r="S221">
        <v>3000</v>
      </c>
      <c r="T221" t="s">
        <v>778</v>
      </c>
      <c r="U221" t="s">
        <v>4751</v>
      </c>
      <c r="V221" t="s">
        <v>4752</v>
      </c>
      <c r="W221" t="s">
        <v>4753</v>
      </c>
      <c r="X221">
        <v>8.3706000000000003E-2</v>
      </c>
      <c r="AD221" t="s">
        <v>777</v>
      </c>
      <c r="AE221">
        <v>641.59299999999996</v>
      </c>
      <c r="AF221" t="s">
        <v>25</v>
      </c>
      <c r="AG221" t="s">
        <v>757</v>
      </c>
      <c r="AH221" t="s">
        <v>27</v>
      </c>
      <c r="AI221">
        <v>0.78528200000000004</v>
      </c>
      <c r="AJ221" t="s">
        <v>28</v>
      </c>
      <c r="AK221">
        <v>252749</v>
      </c>
      <c r="AL221" t="s">
        <v>29</v>
      </c>
      <c r="AM221">
        <v>1.9782473594999999E-2</v>
      </c>
      <c r="AN221" t="s">
        <v>30</v>
      </c>
      <c r="AO221">
        <v>5000</v>
      </c>
      <c r="AP221" t="s">
        <v>923</v>
      </c>
      <c r="AQ221">
        <v>5000</v>
      </c>
      <c r="AR221" t="s">
        <v>778</v>
      </c>
      <c r="AS221" t="s">
        <v>1224</v>
      </c>
      <c r="AT221" t="s">
        <v>1225</v>
      </c>
      <c r="AU221" t="s">
        <v>1226</v>
      </c>
      <c r="AV221">
        <v>7.6032199999999994E-2</v>
      </c>
      <c r="BB221" t="s">
        <v>777</v>
      </c>
      <c r="BC221">
        <v>648.51099999999997</v>
      </c>
      <c r="BD221" t="s">
        <v>25</v>
      </c>
      <c r="BE221" t="s">
        <v>757</v>
      </c>
      <c r="BF221" t="s">
        <v>27</v>
      </c>
      <c r="BG221">
        <v>0.78108100000000003</v>
      </c>
      <c r="BH221" t="s">
        <v>28</v>
      </c>
      <c r="BI221">
        <v>252749</v>
      </c>
      <c r="BJ221" t="s">
        <v>29</v>
      </c>
      <c r="BK221">
        <v>5.9347321784999997E-2</v>
      </c>
      <c r="BL221" t="s">
        <v>30</v>
      </c>
      <c r="BM221">
        <v>15000</v>
      </c>
      <c r="BN221" t="s">
        <v>923</v>
      </c>
      <c r="BO221">
        <v>15000</v>
      </c>
      <c r="BP221" t="s">
        <v>778</v>
      </c>
      <c r="BQ221" t="s">
        <v>1212</v>
      </c>
      <c r="BR221" t="s">
        <v>1818</v>
      </c>
      <c r="BS221" t="s">
        <v>1819</v>
      </c>
      <c r="BT221">
        <v>6.5991599999999997E-2</v>
      </c>
      <c r="BZ221" t="s">
        <v>777</v>
      </c>
      <c r="CA221">
        <v>652.86500000000001</v>
      </c>
      <c r="CB221" t="s">
        <v>25</v>
      </c>
      <c r="CC221" t="s">
        <v>757</v>
      </c>
      <c r="CD221" t="s">
        <v>27</v>
      </c>
      <c r="CE221">
        <v>0.78153399999999995</v>
      </c>
      <c r="CF221" t="s">
        <v>28</v>
      </c>
      <c r="CG221">
        <v>250773</v>
      </c>
      <c r="CH221" t="s">
        <v>29</v>
      </c>
      <c r="CI221">
        <v>9.9691772895000003E-2</v>
      </c>
      <c r="CJ221" t="s">
        <v>30</v>
      </c>
      <c r="CK221">
        <v>25000</v>
      </c>
      <c r="CL221" t="s">
        <v>923</v>
      </c>
      <c r="CM221">
        <v>25000</v>
      </c>
      <c r="CN221" t="s">
        <v>778</v>
      </c>
      <c r="CO221" t="s">
        <v>2399</v>
      </c>
      <c r="CP221" t="s">
        <v>2400</v>
      </c>
      <c r="CQ221" t="s">
        <v>2401</v>
      </c>
      <c r="CR221">
        <v>7.4848700000000004E-2</v>
      </c>
      <c r="CX221" t="s">
        <v>777</v>
      </c>
      <c r="CY221">
        <v>668.178</v>
      </c>
      <c r="CZ221" t="s">
        <v>25</v>
      </c>
      <c r="DA221" t="s">
        <v>757</v>
      </c>
      <c r="DB221" t="s">
        <v>27</v>
      </c>
      <c r="DC221">
        <v>0.77381999999999995</v>
      </c>
      <c r="DD221" t="s">
        <v>28</v>
      </c>
      <c r="DE221">
        <v>249935</v>
      </c>
      <c r="DF221" t="s">
        <v>29</v>
      </c>
      <c r="DG221">
        <v>0.14003622400499999</v>
      </c>
      <c r="DH221" t="s">
        <v>30</v>
      </c>
      <c r="DI221">
        <v>35000</v>
      </c>
      <c r="DJ221" t="s">
        <v>923</v>
      </c>
      <c r="DK221">
        <v>35000</v>
      </c>
      <c r="DL221" t="s">
        <v>778</v>
      </c>
      <c r="DM221" t="s">
        <v>2992</v>
      </c>
      <c r="DN221" t="s">
        <v>2993</v>
      </c>
      <c r="DO221" t="s">
        <v>2994</v>
      </c>
      <c r="DP221">
        <v>7.58157E-2</v>
      </c>
      <c r="DV221" t="s">
        <v>777</v>
      </c>
      <c r="DW221">
        <v>660.96799999999996</v>
      </c>
      <c r="DX221" t="s">
        <v>25</v>
      </c>
      <c r="DY221" t="s">
        <v>757</v>
      </c>
      <c r="DZ221" t="s">
        <v>27</v>
      </c>
      <c r="EA221">
        <v>0.77748799999999996</v>
      </c>
      <c r="EB221" t="s">
        <v>28</v>
      </c>
      <c r="EC221">
        <v>250284</v>
      </c>
      <c r="ED221" t="s">
        <v>29</v>
      </c>
      <c r="EE221">
        <v>0.17979597292499999</v>
      </c>
      <c r="EF221" t="s">
        <v>30</v>
      </c>
      <c r="EG221">
        <v>45000</v>
      </c>
      <c r="EH221" t="s">
        <v>923</v>
      </c>
      <c r="EI221">
        <v>45000</v>
      </c>
      <c r="EJ221" t="s">
        <v>778</v>
      </c>
      <c r="EK221" t="s">
        <v>3580</v>
      </c>
      <c r="EL221" t="s">
        <v>3581</v>
      </c>
      <c r="EM221" t="s">
        <v>3582</v>
      </c>
      <c r="EN221">
        <v>7.6796699999999996E-2</v>
      </c>
      <c r="ET221" t="s">
        <v>777</v>
      </c>
      <c r="EU221">
        <v>670.73900000000003</v>
      </c>
      <c r="EV221" t="s">
        <v>25</v>
      </c>
      <c r="EW221" t="s">
        <v>757</v>
      </c>
      <c r="EX221" t="s">
        <v>27</v>
      </c>
      <c r="EY221">
        <v>0.77248799999999995</v>
      </c>
      <c r="EZ221" t="s">
        <v>28</v>
      </c>
      <c r="FA221">
        <v>249841</v>
      </c>
      <c r="FB221" t="s">
        <v>29</v>
      </c>
      <c r="FC221">
        <v>0.220140424035</v>
      </c>
      <c r="FD221" t="s">
        <v>30</v>
      </c>
      <c r="FE221">
        <v>55000</v>
      </c>
      <c r="FF221" t="s">
        <v>923</v>
      </c>
      <c r="FG221">
        <v>55000</v>
      </c>
      <c r="FH221" t="s">
        <v>778</v>
      </c>
      <c r="FI221" t="s">
        <v>4162</v>
      </c>
      <c r="FJ221" t="s">
        <v>4163</v>
      </c>
      <c r="FK221" t="s">
        <v>4164</v>
      </c>
      <c r="FL221">
        <v>7.5398599999999996E-2</v>
      </c>
      <c r="FR221" t="s">
        <v>777</v>
      </c>
      <c r="FS221">
        <v>599.20699999999999</v>
      </c>
      <c r="FT221" t="s">
        <v>25</v>
      </c>
      <c r="FU221" t="s">
        <v>757</v>
      </c>
      <c r="FV221" t="s">
        <v>27</v>
      </c>
      <c r="FW221">
        <v>0.81657800000000003</v>
      </c>
      <c r="FX221" t="s">
        <v>28</v>
      </c>
      <c r="FY221">
        <v>250281</v>
      </c>
      <c r="FZ221" t="s">
        <v>29</v>
      </c>
      <c r="GA221">
        <v>3.9955144649999998E-3</v>
      </c>
      <c r="GB221" t="s">
        <v>30</v>
      </c>
      <c r="GC221">
        <v>1000</v>
      </c>
      <c r="GD221" t="s">
        <v>923</v>
      </c>
      <c r="GE221">
        <v>1000</v>
      </c>
      <c r="GF221" t="s">
        <v>778</v>
      </c>
      <c r="GG221" t="s">
        <v>5143</v>
      </c>
      <c r="GH221" t="s">
        <v>5144</v>
      </c>
      <c r="GI221" t="s">
        <v>5145</v>
      </c>
      <c r="GJ221">
        <v>0.10795</v>
      </c>
      <c r="GP221" t="s">
        <v>777</v>
      </c>
      <c r="GQ221">
        <v>663.13699999999994</v>
      </c>
      <c r="GR221" t="s">
        <v>25</v>
      </c>
      <c r="GS221" t="s">
        <v>757</v>
      </c>
      <c r="GT221" t="s">
        <v>27</v>
      </c>
      <c r="GU221">
        <v>0.77337100000000003</v>
      </c>
      <c r="GV221" t="s">
        <v>28</v>
      </c>
      <c r="GW221">
        <v>252128</v>
      </c>
      <c r="GX221" t="s">
        <v>29</v>
      </c>
      <c r="GY221">
        <v>3.9662348054999998E-2</v>
      </c>
      <c r="GZ221" t="s">
        <v>30</v>
      </c>
      <c r="HA221">
        <v>10000</v>
      </c>
      <c r="HB221" t="s">
        <v>923</v>
      </c>
      <c r="HC221">
        <v>10000</v>
      </c>
      <c r="HD221" t="s">
        <v>778</v>
      </c>
      <c r="HE221" t="s">
        <v>5547</v>
      </c>
      <c r="HF221" t="s">
        <v>5548</v>
      </c>
      <c r="HG221" t="s">
        <v>5549</v>
      </c>
      <c r="HH221">
        <v>7.0549500000000001E-2</v>
      </c>
      <c r="HN221" t="s">
        <v>777</v>
      </c>
      <c r="HO221">
        <v>663.83100000000002</v>
      </c>
      <c r="HP221" t="s">
        <v>25</v>
      </c>
      <c r="HQ221" t="s">
        <v>757</v>
      </c>
      <c r="HR221" t="s">
        <v>27</v>
      </c>
      <c r="HS221">
        <v>0.77639100000000005</v>
      </c>
      <c r="HT221" t="s">
        <v>28</v>
      </c>
      <c r="HU221">
        <v>249909</v>
      </c>
      <c r="HV221" t="s">
        <v>29</v>
      </c>
      <c r="HW221">
        <v>0.26009507368500001</v>
      </c>
      <c r="HX221" t="s">
        <v>30</v>
      </c>
      <c r="HY221">
        <v>65000</v>
      </c>
      <c r="HZ221" t="s">
        <v>923</v>
      </c>
      <c r="IA221">
        <v>65000</v>
      </c>
      <c r="IB221" t="s">
        <v>778</v>
      </c>
      <c r="IC221" t="s">
        <v>6129</v>
      </c>
      <c r="ID221" t="s">
        <v>6130</v>
      </c>
      <c r="IE221" t="s">
        <v>6131</v>
      </c>
      <c r="IF221">
        <v>7.7600299999999997E-2</v>
      </c>
    </row>
    <row r="222" spans="6:240">
      <c r="F222" t="s">
        <v>782</v>
      </c>
      <c r="G222">
        <v>363.69</v>
      </c>
      <c r="H222" t="s">
        <v>25</v>
      </c>
      <c r="I222" t="s">
        <v>36</v>
      </c>
      <c r="J222" t="s">
        <v>27</v>
      </c>
      <c r="K222">
        <v>0.75329400000000002</v>
      </c>
      <c r="L222" t="s">
        <v>28</v>
      </c>
      <c r="M222">
        <v>484552</v>
      </c>
      <c r="N222" t="s">
        <v>29</v>
      </c>
      <c r="O222">
        <v>6.1912888639999997E-3</v>
      </c>
      <c r="P222" t="s">
        <v>30</v>
      </c>
      <c r="Q222">
        <v>3000</v>
      </c>
      <c r="R222" t="s">
        <v>923</v>
      </c>
      <c r="S222">
        <v>3000</v>
      </c>
      <c r="T222" t="s">
        <v>783</v>
      </c>
      <c r="U222" t="s">
        <v>4754</v>
      </c>
      <c r="V222" t="s">
        <v>4755</v>
      </c>
      <c r="W222" t="s">
        <v>4756</v>
      </c>
      <c r="X222">
        <v>5.4514100000000003E-2</v>
      </c>
      <c r="AD222" t="s">
        <v>782</v>
      </c>
      <c r="AE222">
        <v>345.75599999999997</v>
      </c>
      <c r="AF222" t="s">
        <v>25</v>
      </c>
      <c r="AG222" t="s">
        <v>36</v>
      </c>
      <c r="AH222" t="s">
        <v>27</v>
      </c>
      <c r="AI222">
        <v>0.76769900000000002</v>
      </c>
      <c r="AJ222" t="s">
        <v>28</v>
      </c>
      <c r="AK222">
        <v>490736</v>
      </c>
      <c r="AL222" t="s">
        <v>29</v>
      </c>
      <c r="AM222">
        <v>1.0188783288E-2</v>
      </c>
      <c r="AN222" t="s">
        <v>30</v>
      </c>
      <c r="AO222">
        <v>5000</v>
      </c>
      <c r="AP222" t="s">
        <v>923</v>
      </c>
      <c r="AQ222">
        <v>5000</v>
      </c>
      <c r="AR222" t="s">
        <v>783</v>
      </c>
      <c r="AS222" t="s">
        <v>1227</v>
      </c>
      <c r="AT222" t="s">
        <v>1228</v>
      </c>
      <c r="AU222" t="s">
        <v>1229</v>
      </c>
      <c r="AV222">
        <v>6.0565500000000001E-2</v>
      </c>
      <c r="BB222" t="s">
        <v>782</v>
      </c>
      <c r="BC222">
        <v>338.637</v>
      </c>
      <c r="BD222" t="s">
        <v>25</v>
      </c>
      <c r="BE222" t="s">
        <v>36</v>
      </c>
      <c r="BF222" t="s">
        <v>27</v>
      </c>
      <c r="BG222">
        <v>0.76701699999999995</v>
      </c>
      <c r="BH222" t="s">
        <v>28</v>
      </c>
      <c r="BI222">
        <v>501945</v>
      </c>
      <c r="BJ222" t="s">
        <v>29</v>
      </c>
      <c r="BK222">
        <v>2.9883738816E-2</v>
      </c>
      <c r="BL222" t="s">
        <v>30</v>
      </c>
      <c r="BM222">
        <v>15000</v>
      </c>
      <c r="BN222" t="s">
        <v>923</v>
      </c>
      <c r="BO222">
        <v>15000</v>
      </c>
      <c r="BP222" t="s">
        <v>783</v>
      </c>
      <c r="BQ222" t="s">
        <v>1820</v>
      </c>
      <c r="BR222" t="s">
        <v>1821</v>
      </c>
      <c r="BS222" t="s">
        <v>1822</v>
      </c>
      <c r="BT222">
        <v>8.2660200000000003E-2</v>
      </c>
      <c r="BZ222" t="s">
        <v>782</v>
      </c>
      <c r="CA222">
        <v>330.00200000000001</v>
      </c>
      <c r="CB222" t="s">
        <v>25</v>
      </c>
      <c r="CC222" t="s">
        <v>36</v>
      </c>
      <c r="CD222" t="s">
        <v>27</v>
      </c>
      <c r="CE222">
        <v>0.77673300000000001</v>
      </c>
      <c r="CF222" t="s">
        <v>28</v>
      </c>
      <c r="CG222">
        <v>502273</v>
      </c>
      <c r="CH222" t="s">
        <v>29</v>
      </c>
      <c r="CI222">
        <v>4.9773728071999999E-2</v>
      </c>
      <c r="CJ222" t="s">
        <v>30</v>
      </c>
      <c r="CK222">
        <v>25000</v>
      </c>
      <c r="CL222" t="s">
        <v>923</v>
      </c>
      <c r="CM222">
        <v>25000</v>
      </c>
      <c r="CN222" t="s">
        <v>783</v>
      </c>
      <c r="CO222" t="s">
        <v>2402</v>
      </c>
      <c r="CP222" t="s">
        <v>2403</v>
      </c>
      <c r="CQ222" t="s">
        <v>2404</v>
      </c>
      <c r="CR222">
        <v>6.3239000000000004E-2</v>
      </c>
      <c r="CX222" t="s">
        <v>782</v>
      </c>
      <c r="CY222">
        <v>329.839</v>
      </c>
      <c r="CZ222" t="s">
        <v>25</v>
      </c>
      <c r="DA222" t="s">
        <v>36</v>
      </c>
      <c r="DB222" t="s">
        <v>27</v>
      </c>
      <c r="DC222">
        <v>0.77735900000000002</v>
      </c>
      <c r="DD222" t="s">
        <v>28</v>
      </c>
      <c r="DE222">
        <v>501712</v>
      </c>
      <c r="DF222" t="s">
        <v>29</v>
      </c>
      <c r="DG222">
        <v>6.9761200191999995E-2</v>
      </c>
      <c r="DH222" t="s">
        <v>30</v>
      </c>
      <c r="DI222">
        <v>35000</v>
      </c>
      <c r="DJ222" t="s">
        <v>923</v>
      </c>
      <c r="DK222">
        <v>35000</v>
      </c>
      <c r="DL222" t="s">
        <v>783</v>
      </c>
      <c r="DM222" t="s">
        <v>2995</v>
      </c>
      <c r="DN222" t="s">
        <v>2996</v>
      </c>
      <c r="DO222" t="s">
        <v>2997</v>
      </c>
      <c r="DP222">
        <v>6.5011700000000006E-2</v>
      </c>
      <c r="DV222" t="s">
        <v>782</v>
      </c>
      <c r="DW222">
        <v>330.28199999999998</v>
      </c>
      <c r="DX222" t="s">
        <v>25</v>
      </c>
      <c r="DY222" t="s">
        <v>36</v>
      </c>
      <c r="DZ222" t="s">
        <v>27</v>
      </c>
      <c r="EA222">
        <v>0.77750200000000003</v>
      </c>
      <c r="EB222" t="s">
        <v>28</v>
      </c>
      <c r="EC222">
        <v>500856</v>
      </c>
      <c r="ED222" t="s">
        <v>29</v>
      </c>
      <c r="EE222">
        <v>8.9846172175999994E-2</v>
      </c>
      <c r="EF222" t="s">
        <v>30</v>
      </c>
      <c r="EG222">
        <v>45000</v>
      </c>
      <c r="EH222" t="s">
        <v>923</v>
      </c>
      <c r="EI222">
        <v>45000</v>
      </c>
      <c r="EJ222" t="s">
        <v>783</v>
      </c>
      <c r="EK222" t="s">
        <v>2374</v>
      </c>
      <c r="EL222" t="s">
        <v>3583</v>
      </c>
      <c r="EM222" t="s">
        <v>3584</v>
      </c>
      <c r="EN222">
        <v>6.5993800000000005E-2</v>
      </c>
      <c r="ET222" t="s">
        <v>782</v>
      </c>
      <c r="EU222">
        <v>329.70600000000002</v>
      </c>
      <c r="EV222" t="s">
        <v>25</v>
      </c>
      <c r="EW222" t="s">
        <v>36</v>
      </c>
      <c r="EX222" t="s">
        <v>27</v>
      </c>
      <c r="EY222">
        <v>0.77825599999999995</v>
      </c>
      <c r="EZ222" t="s">
        <v>28</v>
      </c>
      <c r="FA222">
        <v>500757</v>
      </c>
      <c r="FB222" t="s">
        <v>29</v>
      </c>
      <c r="FC222">
        <v>0.109833644296</v>
      </c>
      <c r="FD222" t="s">
        <v>30</v>
      </c>
      <c r="FE222">
        <v>55000</v>
      </c>
      <c r="FF222" t="s">
        <v>923</v>
      </c>
      <c r="FG222">
        <v>55000</v>
      </c>
      <c r="FH222" t="s">
        <v>783</v>
      </c>
      <c r="FI222" t="s">
        <v>4165</v>
      </c>
      <c r="FJ222" t="s">
        <v>4166</v>
      </c>
      <c r="FK222" t="s">
        <v>4167</v>
      </c>
      <c r="FL222">
        <v>6.6422800000000004E-2</v>
      </c>
      <c r="FR222" t="s">
        <v>782</v>
      </c>
      <c r="FS222">
        <v>351.05700000000002</v>
      </c>
      <c r="FT222" t="s">
        <v>25</v>
      </c>
      <c r="FU222" t="s">
        <v>36</v>
      </c>
      <c r="FV222" t="s">
        <v>27</v>
      </c>
      <c r="FW222">
        <v>0.77274500000000002</v>
      </c>
      <c r="FX222" t="s">
        <v>28</v>
      </c>
      <c r="FY222">
        <v>477034</v>
      </c>
      <c r="FZ222" t="s">
        <v>29</v>
      </c>
      <c r="GA222">
        <v>2.0962845760000002E-3</v>
      </c>
      <c r="GB222" t="s">
        <v>30</v>
      </c>
      <c r="GC222">
        <v>1000</v>
      </c>
      <c r="GD222" t="s">
        <v>923</v>
      </c>
      <c r="GE222">
        <v>1000</v>
      </c>
      <c r="GF222" t="s">
        <v>783</v>
      </c>
      <c r="GG222" t="s">
        <v>5146</v>
      </c>
      <c r="GH222" t="s">
        <v>5147</v>
      </c>
      <c r="GI222" t="s">
        <v>5148</v>
      </c>
      <c r="GJ222">
        <v>5.37855E-2</v>
      </c>
      <c r="GP222" t="s">
        <v>782</v>
      </c>
      <c r="GQ222">
        <v>338.35899999999998</v>
      </c>
      <c r="GR222" t="s">
        <v>25</v>
      </c>
      <c r="GS222" t="s">
        <v>36</v>
      </c>
      <c r="GT222" t="s">
        <v>27</v>
      </c>
      <c r="GU222">
        <v>0.76951899999999995</v>
      </c>
      <c r="GV222" t="s">
        <v>28</v>
      </c>
      <c r="GW222">
        <v>499095</v>
      </c>
      <c r="GX222" t="s">
        <v>29</v>
      </c>
      <c r="GY222">
        <v>2.0036252551999999E-2</v>
      </c>
      <c r="GZ222" t="s">
        <v>30</v>
      </c>
      <c r="HA222">
        <v>10000</v>
      </c>
      <c r="HB222" t="s">
        <v>923</v>
      </c>
      <c r="HC222">
        <v>10000</v>
      </c>
      <c r="HD222" t="s">
        <v>783</v>
      </c>
      <c r="HE222" t="s">
        <v>5550</v>
      </c>
      <c r="HF222" t="s">
        <v>5551</v>
      </c>
      <c r="HG222" t="s">
        <v>5552</v>
      </c>
      <c r="HH222">
        <v>7.0549899999999999E-2</v>
      </c>
      <c r="HN222" t="s">
        <v>782</v>
      </c>
      <c r="HO222">
        <v>329.77600000000001</v>
      </c>
      <c r="HP222" t="s">
        <v>25</v>
      </c>
      <c r="HQ222" t="s">
        <v>36</v>
      </c>
      <c r="HR222" t="s">
        <v>27</v>
      </c>
      <c r="HS222">
        <v>0.77793599999999996</v>
      </c>
      <c r="HT222" t="s">
        <v>28</v>
      </c>
      <c r="HU222">
        <v>501065</v>
      </c>
      <c r="HV222" t="s">
        <v>29</v>
      </c>
      <c r="HW222">
        <v>0.12972361655199999</v>
      </c>
      <c r="HX222" t="s">
        <v>30</v>
      </c>
      <c r="HY222">
        <v>65000</v>
      </c>
      <c r="HZ222" t="s">
        <v>923</v>
      </c>
      <c r="IA222">
        <v>65000</v>
      </c>
      <c r="IB222" t="s">
        <v>783</v>
      </c>
      <c r="IC222" t="s">
        <v>6132</v>
      </c>
      <c r="ID222" t="s">
        <v>6133</v>
      </c>
      <c r="IE222" t="s">
        <v>6134</v>
      </c>
      <c r="IF222">
        <v>6.8175899999999998E-2</v>
      </c>
    </row>
    <row r="223" spans="6:240">
      <c r="F223" t="s">
        <v>787</v>
      </c>
      <c r="G223">
        <v>634.18399999999997</v>
      </c>
      <c r="H223" t="s">
        <v>25</v>
      </c>
      <c r="I223" t="s">
        <v>757</v>
      </c>
      <c r="J223" t="s">
        <v>27</v>
      </c>
      <c r="K223">
        <v>0.80016500000000002</v>
      </c>
      <c r="L223" t="s">
        <v>28</v>
      </c>
      <c r="M223">
        <v>246278</v>
      </c>
      <c r="N223" t="s">
        <v>29</v>
      </c>
      <c r="O223">
        <v>1.2181345125E-2</v>
      </c>
      <c r="P223" t="s">
        <v>30</v>
      </c>
      <c r="Q223">
        <v>3000</v>
      </c>
      <c r="R223" t="s">
        <v>923</v>
      </c>
      <c r="S223">
        <v>3000</v>
      </c>
      <c r="T223" t="s">
        <v>788</v>
      </c>
      <c r="U223" t="s">
        <v>4751</v>
      </c>
      <c r="V223" t="s">
        <v>4752</v>
      </c>
      <c r="W223" t="s">
        <v>4753</v>
      </c>
      <c r="X223">
        <v>8.3706000000000003E-2</v>
      </c>
      <c r="AD223" t="s">
        <v>787</v>
      </c>
      <c r="AE223">
        <v>641.59299999999996</v>
      </c>
      <c r="AF223" t="s">
        <v>25</v>
      </c>
      <c r="AG223" t="s">
        <v>757</v>
      </c>
      <c r="AH223" t="s">
        <v>27</v>
      </c>
      <c r="AI223">
        <v>0.78528200000000004</v>
      </c>
      <c r="AJ223" t="s">
        <v>28</v>
      </c>
      <c r="AK223">
        <v>252749</v>
      </c>
      <c r="AL223" t="s">
        <v>29</v>
      </c>
      <c r="AM223">
        <v>1.9782473594999999E-2</v>
      </c>
      <c r="AN223" t="s">
        <v>30</v>
      </c>
      <c r="AO223">
        <v>5000</v>
      </c>
      <c r="AP223" t="s">
        <v>923</v>
      </c>
      <c r="AQ223">
        <v>5000</v>
      </c>
      <c r="AR223" t="s">
        <v>788</v>
      </c>
      <c r="AS223" t="s">
        <v>1224</v>
      </c>
      <c r="AT223" t="s">
        <v>1225</v>
      </c>
      <c r="AU223" t="s">
        <v>1226</v>
      </c>
      <c r="AV223">
        <v>7.6032199999999994E-2</v>
      </c>
      <c r="BB223" t="s">
        <v>787</v>
      </c>
      <c r="BC223">
        <v>648.51099999999997</v>
      </c>
      <c r="BD223" t="s">
        <v>25</v>
      </c>
      <c r="BE223" t="s">
        <v>757</v>
      </c>
      <c r="BF223" t="s">
        <v>27</v>
      </c>
      <c r="BG223">
        <v>0.78108100000000003</v>
      </c>
      <c r="BH223" t="s">
        <v>28</v>
      </c>
      <c r="BI223">
        <v>252749</v>
      </c>
      <c r="BJ223" t="s">
        <v>29</v>
      </c>
      <c r="BK223">
        <v>5.9347321784999997E-2</v>
      </c>
      <c r="BL223" t="s">
        <v>30</v>
      </c>
      <c r="BM223">
        <v>15000</v>
      </c>
      <c r="BN223" t="s">
        <v>923</v>
      </c>
      <c r="BO223">
        <v>15000</v>
      </c>
      <c r="BP223" t="s">
        <v>788</v>
      </c>
      <c r="BQ223" t="s">
        <v>1212</v>
      </c>
      <c r="BR223" t="s">
        <v>1818</v>
      </c>
      <c r="BS223" t="s">
        <v>1819</v>
      </c>
      <c r="BT223">
        <v>6.5991599999999997E-2</v>
      </c>
      <c r="BZ223" t="s">
        <v>787</v>
      </c>
      <c r="CA223">
        <v>652.86500000000001</v>
      </c>
      <c r="CB223" t="s">
        <v>25</v>
      </c>
      <c r="CC223" t="s">
        <v>757</v>
      </c>
      <c r="CD223" t="s">
        <v>27</v>
      </c>
      <c r="CE223">
        <v>0.78153399999999995</v>
      </c>
      <c r="CF223" t="s">
        <v>28</v>
      </c>
      <c r="CG223">
        <v>250773</v>
      </c>
      <c r="CH223" t="s">
        <v>29</v>
      </c>
      <c r="CI223">
        <v>9.9691772895000003E-2</v>
      </c>
      <c r="CJ223" t="s">
        <v>30</v>
      </c>
      <c r="CK223">
        <v>25000</v>
      </c>
      <c r="CL223" t="s">
        <v>923</v>
      </c>
      <c r="CM223">
        <v>25000</v>
      </c>
      <c r="CN223" t="s">
        <v>788</v>
      </c>
      <c r="CO223" t="s">
        <v>2399</v>
      </c>
      <c r="CP223" t="s">
        <v>2400</v>
      </c>
      <c r="CQ223" t="s">
        <v>2401</v>
      </c>
      <c r="CR223">
        <v>7.4848700000000004E-2</v>
      </c>
      <c r="CX223" t="s">
        <v>787</v>
      </c>
      <c r="CY223">
        <v>668.178</v>
      </c>
      <c r="CZ223" t="s">
        <v>25</v>
      </c>
      <c r="DA223" t="s">
        <v>757</v>
      </c>
      <c r="DB223" t="s">
        <v>27</v>
      </c>
      <c r="DC223">
        <v>0.77381999999999995</v>
      </c>
      <c r="DD223" t="s">
        <v>28</v>
      </c>
      <c r="DE223">
        <v>249935</v>
      </c>
      <c r="DF223" t="s">
        <v>29</v>
      </c>
      <c r="DG223">
        <v>0.14003622400499999</v>
      </c>
      <c r="DH223" t="s">
        <v>30</v>
      </c>
      <c r="DI223">
        <v>35000</v>
      </c>
      <c r="DJ223" t="s">
        <v>923</v>
      </c>
      <c r="DK223">
        <v>35000</v>
      </c>
      <c r="DL223" t="s">
        <v>788</v>
      </c>
      <c r="DM223" t="s">
        <v>2992</v>
      </c>
      <c r="DN223" t="s">
        <v>2993</v>
      </c>
      <c r="DO223" t="s">
        <v>2994</v>
      </c>
      <c r="DP223">
        <v>7.58157E-2</v>
      </c>
      <c r="DV223" t="s">
        <v>787</v>
      </c>
      <c r="DW223">
        <v>660.96799999999996</v>
      </c>
      <c r="DX223" t="s">
        <v>25</v>
      </c>
      <c r="DY223" t="s">
        <v>757</v>
      </c>
      <c r="DZ223" t="s">
        <v>27</v>
      </c>
      <c r="EA223">
        <v>0.77748799999999996</v>
      </c>
      <c r="EB223" t="s">
        <v>28</v>
      </c>
      <c r="EC223">
        <v>250284</v>
      </c>
      <c r="ED223" t="s">
        <v>29</v>
      </c>
      <c r="EE223">
        <v>0.17979597292499999</v>
      </c>
      <c r="EF223" t="s">
        <v>30</v>
      </c>
      <c r="EG223">
        <v>45000</v>
      </c>
      <c r="EH223" t="s">
        <v>923</v>
      </c>
      <c r="EI223">
        <v>45000</v>
      </c>
      <c r="EJ223" t="s">
        <v>788</v>
      </c>
      <c r="EK223" t="s">
        <v>3580</v>
      </c>
      <c r="EL223" t="s">
        <v>3581</v>
      </c>
      <c r="EM223" t="s">
        <v>3582</v>
      </c>
      <c r="EN223">
        <v>7.6796699999999996E-2</v>
      </c>
      <c r="ET223" t="s">
        <v>787</v>
      </c>
      <c r="EU223">
        <v>670.73900000000003</v>
      </c>
      <c r="EV223" t="s">
        <v>25</v>
      </c>
      <c r="EW223" t="s">
        <v>757</v>
      </c>
      <c r="EX223" t="s">
        <v>27</v>
      </c>
      <c r="EY223">
        <v>0.77248799999999995</v>
      </c>
      <c r="EZ223" t="s">
        <v>28</v>
      </c>
      <c r="FA223">
        <v>249841</v>
      </c>
      <c r="FB223" t="s">
        <v>29</v>
      </c>
      <c r="FC223">
        <v>0.220140424035</v>
      </c>
      <c r="FD223" t="s">
        <v>30</v>
      </c>
      <c r="FE223">
        <v>55000</v>
      </c>
      <c r="FF223" t="s">
        <v>923</v>
      </c>
      <c r="FG223">
        <v>55000</v>
      </c>
      <c r="FH223" t="s">
        <v>788</v>
      </c>
      <c r="FI223" t="s">
        <v>4162</v>
      </c>
      <c r="FJ223" t="s">
        <v>4163</v>
      </c>
      <c r="FK223" t="s">
        <v>4164</v>
      </c>
      <c r="FL223">
        <v>7.5398599999999996E-2</v>
      </c>
      <c r="FR223" t="s">
        <v>787</v>
      </c>
      <c r="FS223">
        <v>599.20699999999999</v>
      </c>
      <c r="FT223" t="s">
        <v>25</v>
      </c>
      <c r="FU223" t="s">
        <v>757</v>
      </c>
      <c r="FV223" t="s">
        <v>27</v>
      </c>
      <c r="FW223">
        <v>0.81657800000000003</v>
      </c>
      <c r="FX223" t="s">
        <v>28</v>
      </c>
      <c r="FY223">
        <v>250281</v>
      </c>
      <c r="FZ223" t="s">
        <v>29</v>
      </c>
      <c r="GA223">
        <v>3.9955144649999998E-3</v>
      </c>
      <c r="GB223" t="s">
        <v>30</v>
      </c>
      <c r="GC223">
        <v>1000</v>
      </c>
      <c r="GD223" t="s">
        <v>923</v>
      </c>
      <c r="GE223">
        <v>1000</v>
      </c>
      <c r="GF223" t="s">
        <v>788</v>
      </c>
      <c r="GG223" t="s">
        <v>5143</v>
      </c>
      <c r="GH223" t="s">
        <v>5144</v>
      </c>
      <c r="GI223" t="s">
        <v>5145</v>
      </c>
      <c r="GJ223">
        <v>0.10795</v>
      </c>
      <c r="GP223" t="s">
        <v>787</v>
      </c>
      <c r="GQ223">
        <v>663.13699999999994</v>
      </c>
      <c r="GR223" t="s">
        <v>25</v>
      </c>
      <c r="GS223" t="s">
        <v>757</v>
      </c>
      <c r="GT223" t="s">
        <v>27</v>
      </c>
      <c r="GU223">
        <v>0.77337100000000003</v>
      </c>
      <c r="GV223" t="s">
        <v>28</v>
      </c>
      <c r="GW223">
        <v>252128</v>
      </c>
      <c r="GX223" t="s">
        <v>29</v>
      </c>
      <c r="GY223">
        <v>3.9662348054999998E-2</v>
      </c>
      <c r="GZ223" t="s">
        <v>30</v>
      </c>
      <c r="HA223">
        <v>10000</v>
      </c>
      <c r="HB223" t="s">
        <v>923</v>
      </c>
      <c r="HC223">
        <v>10000</v>
      </c>
      <c r="HD223" t="s">
        <v>788</v>
      </c>
      <c r="HE223" t="s">
        <v>5547</v>
      </c>
      <c r="HF223" t="s">
        <v>5548</v>
      </c>
      <c r="HG223" t="s">
        <v>5549</v>
      </c>
      <c r="HH223">
        <v>7.0549500000000001E-2</v>
      </c>
      <c r="HN223" t="s">
        <v>787</v>
      </c>
      <c r="HO223">
        <v>663.83100000000002</v>
      </c>
      <c r="HP223" t="s">
        <v>25</v>
      </c>
      <c r="HQ223" t="s">
        <v>757</v>
      </c>
      <c r="HR223" t="s">
        <v>27</v>
      </c>
      <c r="HS223">
        <v>0.77639100000000005</v>
      </c>
      <c r="HT223" t="s">
        <v>28</v>
      </c>
      <c r="HU223">
        <v>249909</v>
      </c>
      <c r="HV223" t="s">
        <v>29</v>
      </c>
      <c r="HW223">
        <v>0.26009507368500001</v>
      </c>
      <c r="HX223" t="s">
        <v>30</v>
      </c>
      <c r="HY223">
        <v>65000</v>
      </c>
      <c r="HZ223" t="s">
        <v>923</v>
      </c>
      <c r="IA223">
        <v>65000</v>
      </c>
      <c r="IB223" t="s">
        <v>788</v>
      </c>
      <c r="IC223" t="s">
        <v>6129</v>
      </c>
      <c r="ID223" t="s">
        <v>6130</v>
      </c>
      <c r="IE223" t="s">
        <v>6131</v>
      </c>
      <c r="IF223">
        <v>7.7600299999999997E-2</v>
      </c>
    </row>
    <row r="224" spans="6:240">
      <c r="F224" t="s">
        <v>787</v>
      </c>
      <c r="G224">
        <v>363.69</v>
      </c>
      <c r="H224" t="s">
        <v>25</v>
      </c>
      <c r="I224" t="s">
        <v>36</v>
      </c>
      <c r="J224" t="s">
        <v>27</v>
      </c>
      <c r="K224">
        <v>0.75329400000000002</v>
      </c>
      <c r="L224" t="s">
        <v>28</v>
      </c>
      <c r="M224">
        <v>484552</v>
      </c>
      <c r="N224" t="s">
        <v>29</v>
      </c>
      <c r="O224">
        <v>6.1912888639999997E-3</v>
      </c>
      <c r="P224" t="s">
        <v>30</v>
      </c>
      <c r="Q224">
        <v>3000</v>
      </c>
      <c r="R224" t="s">
        <v>923</v>
      </c>
      <c r="S224">
        <v>3000</v>
      </c>
      <c r="T224" t="s">
        <v>783</v>
      </c>
      <c r="U224" t="s">
        <v>4754</v>
      </c>
      <c r="V224" t="s">
        <v>4755</v>
      </c>
      <c r="W224" t="s">
        <v>4756</v>
      </c>
      <c r="X224">
        <v>5.4514100000000003E-2</v>
      </c>
      <c r="AD224" t="s">
        <v>787</v>
      </c>
      <c r="AE224">
        <v>345.75599999999997</v>
      </c>
      <c r="AF224" t="s">
        <v>25</v>
      </c>
      <c r="AG224" t="s">
        <v>36</v>
      </c>
      <c r="AH224" t="s">
        <v>27</v>
      </c>
      <c r="AI224">
        <v>0.76769900000000002</v>
      </c>
      <c r="AJ224" t="s">
        <v>28</v>
      </c>
      <c r="AK224">
        <v>490736</v>
      </c>
      <c r="AL224" t="s">
        <v>29</v>
      </c>
      <c r="AM224">
        <v>1.0188783288E-2</v>
      </c>
      <c r="AN224" t="s">
        <v>30</v>
      </c>
      <c r="AO224">
        <v>5000</v>
      </c>
      <c r="AP224" t="s">
        <v>923</v>
      </c>
      <c r="AQ224">
        <v>5000</v>
      </c>
      <c r="AR224" t="s">
        <v>783</v>
      </c>
      <c r="AS224" t="s">
        <v>1227</v>
      </c>
      <c r="AT224" t="s">
        <v>1228</v>
      </c>
      <c r="AU224" t="s">
        <v>1229</v>
      </c>
      <c r="AV224">
        <v>6.0565500000000001E-2</v>
      </c>
      <c r="BB224" t="s">
        <v>787</v>
      </c>
      <c r="BC224">
        <v>338.637</v>
      </c>
      <c r="BD224" t="s">
        <v>25</v>
      </c>
      <c r="BE224" t="s">
        <v>36</v>
      </c>
      <c r="BF224" t="s">
        <v>27</v>
      </c>
      <c r="BG224">
        <v>0.76701699999999995</v>
      </c>
      <c r="BH224" t="s">
        <v>28</v>
      </c>
      <c r="BI224">
        <v>501945</v>
      </c>
      <c r="BJ224" t="s">
        <v>29</v>
      </c>
      <c r="BK224">
        <v>2.9883738816E-2</v>
      </c>
      <c r="BL224" t="s">
        <v>30</v>
      </c>
      <c r="BM224">
        <v>15000</v>
      </c>
      <c r="BN224" t="s">
        <v>923</v>
      </c>
      <c r="BO224">
        <v>15000</v>
      </c>
      <c r="BP224" t="s">
        <v>783</v>
      </c>
      <c r="BQ224" t="s">
        <v>1820</v>
      </c>
      <c r="BR224" t="s">
        <v>1821</v>
      </c>
      <c r="BS224" t="s">
        <v>1822</v>
      </c>
      <c r="BT224">
        <v>8.2660200000000003E-2</v>
      </c>
      <c r="BZ224" t="s">
        <v>787</v>
      </c>
      <c r="CA224">
        <v>330.00200000000001</v>
      </c>
      <c r="CB224" t="s">
        <v>25</v>
      </c>
      <c r="CC224" t="s">
        <v>36</v>
      </c>
      <c r="CD224" t="s">
        <v>27</v>
      </c>
      <c r="CE224">
        <v>0.77673300000000001</v>
      </c>
      <c r="CF224" t="s">
        <v>28</v>
      </c>
      <c r="CG224">
        <v>502273</v>
      </c>
      <c r="CH224" t="s">
        <v>29</v>
      </c>
      <c r="CI224">
        <v>4.9773728071999999E-2</v>
      </c>
      <c r="CJ224" t="s">
        <v>30</v>
      </c>
      <c r="CK224">
        <v>25000</v>
      </c>
      <c r="CL224" t="s">
        <v>923</v>
      </c>
      <c r="CM224">
        <v>25000</v>
      </c>
      <c r="CN224" t="s">
        <v>783</v>
      </c>
      <c r="CO224" t="s">
        <v>2402</v>
      </c>
      <c r="CP224" t="s">
        <v>2403</v>
      </c>
      <c r="CQ224" t="s">
        <v>2404</v>
      </c>
      <c r="CR224">
        <v>6.3239000000000004E-2</v>
      </c>
      <c r="CX224" t="s">
        <v>787</v>
      </c>
      <c r="CY224">
        <v>329.839</v>
      </c>
      <c r="CZ224" t="s">
        <v>25</v>
      </c>
      <c r="DA224" t="s">
        <v>36</v>
      </c>
      <c r="DB224" t="s">
        <v>27</v>
      </c>
      <c r="DC224">
        <v>0.77735900000000002</v>
      </c>
      <c r="DD224" t="s">
        <v>28</v>
      </c>
      <c r="DE224">
        <v>501712</v>
      </c>
      <c r="DF224" t="s">
        <v>29</v>
      </c>
      <c r="DG224">
        <v>6.9761200191999995E-2</v>
      </c>
      <c r="DH224" t="s">
        <v>30</v>
      </c>
      <c r="DI224">
        <v>35000</v>
      </c>
      <c r="DJ224" t="s">
        <v>923</v>
      </c>
      <c r="DK224">
        <v>35000</v>
      </c>
      <c r="DL224" t="s">
        <v>783</v>
      </c>
      <c r="DM224" t="s">
        <v>2995</v>
      </c>
      <c r="DN224" t="s">
        <v>2996</v>
      </c>
      <c r="DO224" t="s">
        <v>2997</v>
      </c>
      <c r="DP224">
        <v>6.5011700000000006E-2</v>
      </c>
      <c r="DV224" t="s">
        <v>787</v>
      </c>
      <c r="DW224">
        <v>330.28199999999998</v>
      </c>
      <c r="DX224" t="s">
        <v>25</v>
      </c>
      <c r="DY224" t="s">
        <v>36</v>
      </c>
      <c r="DZ224" t="s">
        <v>27</v>
      </c>
      <c r="EA224">
        <v>0.77750200000000003</v>
      </c>
      <c r="EB224" t="s">
        <v>28</v>
      </c>
      <c r="EC224">
        <v>500856</v>
      </c>
      <c r="ED224" t="s">
        <v>29</v>
      </c>
      <c r="EE224">
        <v>8.9846172175999994E-2</v>
      </c>
      <c r="EF224" t="s">
        <v>30</v>
      </c>
      <c r="EG224">
        <v>45000</v>
      </c>
      <c r="EH224" t="s">
        <v>923</v>
      </c>
      <c r="EI224">
        <v>45000</v>
      </c>
      <c r="EJ224" t="s">
        <v>783</v>
      </c>
      <c r="EK224" t="s">
        <v>2374</v>
      </c>
      <c r="EL224" t="s">
        <v>3583</v>
      </c>
      <c r="EM224" t="s">
        <v>3584</v>
      </c>
      <c r="EN224">
        <v>6.5993800000000005E-2</v>
      </c>
      <c r="ET224" t="s">
        <v>787</v>
      </c>
      <c r="EU224">
        <v>329.70600000000002</v>
      </c>
      <c r="EV224" t="s">
        <v>25</v>
      </c>
      <c r="EW224" t="s">
        <v>36</v>
      </c>
      <c r="EX224" t="s">
        <v>27</v>
      </c>
      <c r="EY224">
        <v>0.77825599999999995</v>
      </c>
      <c r="EZ224" t="s">
        <v>28</v>
      </c>
      <c r="FA224">
        <v>500757</v>
      </c>
      <c r="FB224" t="s">
        <v>29</v>
      </c>
      <c r="FC224">
        <v>0.109833644296</v>
      </c>
      <c r="FD224" t="s">
        <v>30</v>
      </c>
      <c r="FE224">
        <v>55000</v>
      </c>
      <c r="FF224" t="s">
        <v>923</v>
      </c>
      <c r="FG224">
        <v>55000</v>
      </c>
      <c r="FH224" t="s">
        <v>783</v>
      </c>
      <c r="FI224" t="s">
        <v>4165</v>
      </c>
      <c r="FJ224" t="s">
        <v>4166</v>
      </c>
      <c r="FK224" t="s">
        <v>4167</v>
      </c>
      <c r="FL224">
        <v>6.6422800000000004E-2</v>
      </c>
      <c r="FR224" t="s">
        <v>787</v>
      </c>
      <c r="FS224">
        <v>351.05700000000002</v>
      </c>
      <c r="FT224" t="s">
        <v>25</v>
      </c>
      <c r="FU224" t="s">
        <v>36</v>
      </c>
      <c r="FV224" t="s">
        <v>27</v>
      </c>
      <c r="FW224">
        <v>0.77274500000000002</v>
      </c>
      <c r="FX224" t="s">
        <v>28</v>
      </c>
      <c r="FY224">
        <v>477034</v>
      </c>
      <c r="FZ224" t="s">
        <v>29</v>
      </c>
      <c r="GA224">
        <v>2.0962845760000002E-3</v>
      </c>
      <c r="GB224" t="s">
        <v>30</v>
      </c>
      <c r="GC224">
        <v>1000</v>
      </c>
      <c r="GD224" t="s">
        <v>923</v>
      </c>
      <c r="GE224">
        <v>1000</v>
      </c>
      <c r="GF224" t="s">
        <v>783</v>
      </c>
      <c r="GG224" t="s">
        <v>5146</v>
      </c>
      <c r="GH224" t="s">
        <v>5147</v>
      </c>
      <c r="GI224" t="s">
        <v>5148</v>
      </c>
      <c r="GJ224">
        <v>5.37855E-2</v>
      </c>
      <c r="GP224" t="s">
        <v>787</v>
      </c>
      <c r="GQ224">
        <v>338.35899999999998</v>
      </c>
      <c r="GR224" t="s">
        <v>25</v>
      </c>
      <c r="GS224" t="s">
        <v>36</v>
      </c>
      <c r="GT224" t="s">
        <v>27</v>
      </c>
      <c r="GU224">
        <v>0.76951899999999995</v>
      </c>
      <c r="GV224" t="s">
        <v>28</v>
      </c>
      <c r="GW224">
        <v>499095</v>
      </c>
      <c r="GX224" t="s">
        <v>29</v>
      </c>
      <c r="GY224">
        <v>2.0036252551999999E-2</v>
      </c>
      <c r="GZ224" t="s">
        <v>30</v>
      </c>
      <c r="HA224">
        <v>10000</v>
      </c>
      <c r="HB224" t="s">
        <v>923</v>
      </c>
      <c r="HC224">
        <v>10000</v>
      </c>
      <c r="HD224" t="s">
        <v>783</v>
      </c>
      <c r="HE224" t="s">
        <v>5550</v>
      </c>
      <c r="HF224" t="s">
        <v>5551</v>
      </c>
      <c r="HG224" t="s">
        <v>5552</v>
      </c>
      <c r="HH224">
        <v>7.0549899999999999E-2</v>
      </c>
      <c r="HN224" t="s">
        <v>787</v>
      </c>
      <c r="HO224">
        <v>329.77600000000001</v>
      </c>
      <c r="HP224" t="s">
        <v>25</v>
      </c>
      <c r="HQ224" t="s">
        <v>36</v>
      </c>
      <c r="HR224" t="s">
        <v>27</v>
      </c>
      <c r="HS224">
        <v>0.77793599999999996</v>
      </c>
      <c r="HT224" t="s">
        <v>28</v>
      </c>
      <c r="HU224">
        <v>501065</v>
      </c>
      <c r="HV224" t="s">
        <v>29</v>
      </c>
      <c r="HW224">
        <v>0.12972361655199999</v>
      </c>
      <c r="HX224" t="s">
        <v>30</v>
      </c>
      <c r="HY224">
        <v>65000</v>
      </c>
      <c r="HZ224" t="s">
        <v>923</v>
      </c>
      <c r="IA224">
        <v>65000</v>
      </c>
      <c r="IB224" t="s">
        <v>783</v>
      </c>
      <c r="IC224" t="s">
        <v>6132</v>
      </c>
      <c r="ID224" t="s">
        <v>6133</v>
      </c>
      <c r="IE224" t="s">
        <v>6134</v>
      </c>
      <c r="IF224">
        <v>6.8175899999999998E-2</v>
      </c>
    </row>
    <row r="225" spans="6:240">
      <c r="F225" t="s">
        <v>777</v>
      </c>
      <c r="G225">
        <v>613.50400000000002</v>
      </c>
      <c r="H225" t="s">
        <v>25</v>
      </c>
      <c r="I225" t="s">
        <v>757</v>
      </c>
      <c r="J225" t="s">
        <v>27</v>
      </c>
      <c r="K225">
        <v>0.80041600000000002</v>
      </c>
      <c r="L225" t="s">
        <v>28</v>
      </c>
      <c r="M225">
        <v>254420</v>
      </c>
      <c r="N225" t="s">
        <v>29</v>
      </c>
      <c r="O225">
        <v>1.1791543664999999E-2</v>
      </c>
      <c r="P225" t="s">
        <v>30</v>
      </c>
      <c r="Q225">
        <v>3000</v>
      </c>
      <c r="R225" t="s">
        <v>923</v>
      </c>
      <c r="S225">
        <v>3000</v>
      </c>
      <c r="T225" t="s">
        <v>778</v>
      </c>
      <c r="U225" t="s">
        <v>4757</v>
      </c>
      <c r="V225" t="s">
        <v>4758</v>
      </c>
      <c r="W225" t="s">
        <v>4759</v>
      </c>
      <c r="X225">
        <v>7.2254399999999996E-2</v>
      </c>
      <c r="AD225" t="s">
        <v>777</v>
      </c>
      <c r="AE225">
        <v>655.35500000000002</v>
      </c>
      <c r="AF225" t="s">
        <v>25</v>
      </c>
      <c r="AG225" t="s">
        <v>757</v>
      </c>
      <c r="AH225" t="s">
        <v>27</v>
      </c>
      <c r="AI225">
        <v>0.77699300000000004</v>
      </c>
      <c r="AJ225" t="s">
        <v>28</v>
      </c>
      <c r="AK225">
        <v>252749</v>
      </c>
      <c r="AL225" t="s">
        <v>29</v>
      </c>
      <c r="AM225">
        <v>1.9782473594999999E-2</v>
      </c>
      <c r="AN225" t="s">
        <v>30</v>
      </c>
      <c r="AO225">
        <v>5000</v>
      </c>
      <c r="AP225" t="s">
        <v>923</v>
      </c>
      <c r="AQ225">
        <v>5000</v>
      </c>
      <c r="AR225" t="s">
        <v>778</v>
      </c>
      <c r="AS225" t="s">
        <v>1230</v>
      </c>
      <c r="AT225" t="s">
        <v>1231</v>
      </c>
      <c r="AU225" t="s">
        <v>1232</v>
      </c>
      <c r="AV225">
        <v>8.1354800000000005E-2</v>
      </c>
      <c r="BB225" t="s">
        <v>777</v>
      </c>
      <c r="BC225">
        <v>667.93600000000004</v>
      </c>
      <c r="BD225" t="s">
        <v>25</v>
      </c>
      <c r="BE225" t="s">
        <v>757</v>
      </c>
      <c r="BF225" t="s">
        <v>27</v>
      </c>
      <c r="BG225">
        <v>0.77718500000000001</v>
      </c>
      <c r="BH225" t="s">
        <v>28</v>
      </c>
      <c r="BI225">
        <v>247865</v>
      </c>
      <c r="BJ225" t="s">
        <v>29</v>
      </c>
      <c r="BK225">
        <v>6.0516726165E-2</v>
      </c>
      <c r="BL225" t="s">
        <v>30</v>
      </c>
      <c r="BM225">
        <v>15000</v>
      </c>
      <c r="BN225" t="s">
        <v>923</v>
      </c>
      <c r="BO225">
        <v>15000</v>
      </c>
      <c r="BP225" t="s">
        <v>778</v>
      </c>
      <c r="BQ225" t="s">
        <v>1823</v>
      </c>
      <c r="BR225" t="s">
        <v>1824</v>
      </c>
      <c r="BS225" t="s">
        <v>1825</v>
      </c>
      <c r="BT225">
        <v>6.5490900000000005E-2</v>
      </c>
      <c r="BZ225" t="s">
        <v>777</v>
      </c>
      <c r="CA225">
        <v>658.62800000000004</v>
      </c>
      <c r="CB225" t="s">
        <v>25</v>
      </c>
      <c r="CC225" t="s">
        <v>757</v>
      </c>
      <c r="CD225" t="s">
        <v>27</v>
      </c>
      <c r="CE225">
        <v>0.78038600000000002</v>
      </c>
      <c r="CF225" t="s">
        <v>28</v>
      </c>
      <c r="CG225">
        <v>249311</v>
      </c>
      <c r="CH225" t="s">
        <v>29</v>
      </c>
      <c r="CI225">
        <v>0.100276475085</v>
      </c>
      <c r="CJ225" t="s">
        <v>30</v>
      </c>
      <c r="CK225">
        <v>25000</v>
      </c>
      <c r="CL225" t="s">
        <v>923</v>
      </c>
      <c r="CM225">
        <v>25000</v>
      </c>
      <c r="CN225" t="s">
        <v>778</v>
      </c>
      <c r="CO225" t="s">
        <v>2405</v>
      </c>
      <c r="CP225" t="s">
        <v>2406</v>
      </c>
      <c r="CQ225" t="s">
        <v>2407</v>
      </c>
      <c r="CR225">
        <v>7.9700900000000005E-2</v>
      </c>
      <c r="CX225" t="s">
        <v>777</v>
      </c>
      <c r="CY225">
        <v>675.14400000000001</v>
      </c>
      <c r="CZ225" t="s">
        <v>25</v>
      </c>
      <c r="DA225" t="s">
        <v>757</v>
      </c>
      <c r="DB225" t="s">
        <v>27</v>
      </c>
      <c r="DC225">
        <v>0.77088900000000005</v>
      </c>
      <c r="DD225" t="s">
        <v>28</v>
      </c>
      <c r="DE225">
        <v>249242</v>
      </c>
      <c r="DF225" t="s">
        <v>29</v>
      </c>
      <c r="DG225">
        <v>0.14042602546499999</v>
      </c>
      <c r="DH225" t="s">
        <v>30</v>
      </c>
      <c r="DI225">
        <v>35000</v>
      </c>
      <c r="DJ225" t="s">
        <v>923</v>
      </c>
      <c r="DK225">
        <v>35000</v>
      </c>
      <c r="DL225" t="s">
        <v>778</v>
      </c>
      <c r="DM225" t="s">
        <v>2998</v>
      </c>
      <c r="DN225" t="s">
        <v>2999</v>
      </c>
      <c r="DO225" t="s">
        <v>3000</v>
      </c>
      <c r="DP225">
        <v>8.2795099999999996E-2</v>
      </c>
      <c r="DV225" t="s">
        <v>777</v>
      </c>
      <c r="DW225">
        <v>661.25400000000002</v>
      </c>
      <c r="DX225" t="s">
        <v>25</v>
      </c>
      <c r="DY225" t="s">
        <v>757</v>
      </c>
      <c r="DZ225" t="s">
        <v>27</v>
      </c>
      <c r="EA225">
        <v>0.77689799999999998</v>
      </c>
      <c r="EB225" t="s">
        <v>28</v>
      </c>
      <c r="EC225">
        <v>250555</v>
      </c>
      <c r="ED225" t="s">
        <v>29</v>
      </c>
      <c r="EE225">
        <v>0.17960107219499999</v>
      </c>
      <c r="EF225" t="s">
        <v>30</v>
      </c>
      <c r="EG225">
        <v>45000</v>
      </c>
      <c r="EH225" t="s">
        <v>923</v>
      </c>
      <c r="EI225">
        <v>45000</v>
      </c>
      <c r="EJ225" t="s">
        <v>778</v>
      </c>
      <c r="EK225" t="s">
        <v>3585</v>
      </c>
      <c r="EL225" t="s">
        <v>3586</v>
      </c>
      <c r="EM225" t="s">
        <v>3587</v>
      </c>
      <c r="EN225">
        <v>8.0724299999999999E-2</v>
      </c>
      <c r="ET225" t="s">
        <v>777</v>
      </c>
      <c r="EU225">
        <v>667.69600000000003</v>
      </c>
      <c r="EV225" t="s">
        <v>25</v>
      </c>
      <c r="EW225" t="s">
        <v>757</v>
      </c>
      <c r="EX225" t="s">
        <v>27</v>
      </c>
      <c r="EY225">
        <v>0.77356100000000005</v>
      </c>
      <c r="EZ225" t="s">
        <v>28</v>
      </c>
      <c r="FA225">
        <v>250284</v>
      </c>
      <c r="FB225" t="s">
        <v>29</v>
      </c>
      <c r="FC225">
        <v>0.219750622575</v>
      </c>
      <c r="FD225" t="s">
        <v>30</v>
      </c>
      <c r="FE225">
        <v>55000</v>
      </c>
      <c r="FF225" t="s">
        <v>923</v>
      </c>
      <c r="FG225">
        <v>55000</v>
      </c>
      <c r="FH225" t="s">
        <v>778</v>
      </c>
      <c r="FI225" t="s">
        <v>4168</v>
      </c>
      <c r="FJ225" t="s">
        <v>4169</v>
      </c>
      <c r="FK225" t="s">
        <v>4170</v>
      </c>
      <c r="FL225">
        <v>7.1138400000000004E-2</v>
      </c>
      <c r="FR225" t="s">
        <v>777</v>
      </c>
      <c r="FS225">
        <v>634.07100000000003</v>
      </c>
      <c r="FT225" t="s">
        <v>25</v>
      </c>
      <c r="FU225" t="s">
        <v>757</v>
      </c>
      <c r="FV225" t="s">
        <v>27</v>
      </c>
      <c r="FW225">
        <v>0.79381100000000004</v>
      </c>
      <c r="FX225" t="s">
        <v>28</v>
      </c>
      <c r="FY225">
        <v>250281</v>
      </c>
      <c r="FZ225" t="s">
        <v>29</v>
      </c>
      <c r="GA225">
        <v>3.9955144649999998E-3</v>
      </c>
      <c r="GB225" t="s">
        <v>30</v>
      </c>
      <c r="GC225">
        <v>1000</v>
      </c>
      <c r="GD225" t="s">
        <v>923</v>
      </c>
      <c r="GE225">
        <v>1000</v>
      </c>
      <c r="GF225" t="s">
        <v>778</v>
      </c>
      <c r="GG225" t="s">
        <v>5149</v>
      </c>
      <c r="GH225" t="s">
        <v>5150</v>
      </c>
      <c r="GI225" t="s">
        <v>5151</v>
      </c>
      <c r="GJ225">
        <v>4.5811299999999999E-2</v>
      </c>
      <c r="GP225" t="s">
        <v>777</v>
      </c>
      <c r="GQ225">
        <v>689.41</v>
      </c>
      <c r="GR225" t="s">
        <v>25</v>
      </c>
      <c r="GS225" t="s">
        <v>757</v>
      </c>
      <c r="GT225" t="s">
        <v>27</v>
      </c>
      <c r="GU225">
        <v>0.76590899999999995</v>
      </c>
      <c r="GV225" t="s">
        <v>28</v>
      </c>
      <c r="GW225">
        <v>247268</v>
      </c>
      <c r="GX225" t="s">
        <v>29</v>
      </c>
      <c r="GY225">
        <v>4.0441950975000002E-2</v>
      </c>
      <c r="GZ225" t="s">
        <v>30</v>
      </c>
      <c r="HA225">
        <v>10000</v>
      </c>
      <c r="HB225" t="s">
        <v>923</v>
      </c>
      <c r="HC225">
        <v>10000</v>
      </c>
      <c r="HD225" t="s">
        <v>778</v>
      </c>
      <c r="HE225" t="s">
        <v>5553</v>
      </c>
      <c r="HF225" t="s">
        <v>2907</v>
      </c>
      <c r="HG225" t="s">
        <v>5554</v>
      </c>
      <c r="HH225">
        <v>8.49602E-2</v>
      </c>
      <c r="HN225" t="s">
        <v>777</v>
      </c>
      <c r="HO225">
        <v>661.36</v>
      </c>
      <c r="HP225" t="s">
        <v>25</v>
      </c>
      <c r="HQ225" t="s">
        <v>757</v>
      </c>
      <c r="HR225" t="s">
        <v>27</v>
      </c>
      <c r="HS225">
        <v>0.77871400000000002</v>
      </c>
      <c r="HT225" t="s">
        <v>28</v>
      </c>
      <c r="HU225">
        <v>249348</v>
      </c>
      <c r="HV225" t="s">
        <v>29</v>
      </c>
      <c r="HW225">
        <v>0.26067977587500002</v>
      </c>
      <c r="HX225" t="s">
        <v>30</v>
      </c>
      <c r="HY225">
        <v>65000</v>
      </c>
      <c r="HZ225" t="s">
        <v>923</v>
      </c>
      <c r="IA225">
        <v>65000</v>
      </c>
      <c r="IB225" t="s">
        <v>778</v>
      </c>
      <c r="IC225" t="s">
        <v>6135</v>
      </c>
      <c r="ID225" t="s">
        <v>6136</v>
      </c>
      <c r="IE225" t="s">
        <v>6137</v>
      </c>
      <c r="IF225">
        <v>7.8170199999999995E-2</v>
      </c>
    </row>
    <row r="226" spans="6:240">
      <c r="F226" t="s">
        <v>782</v>
      </c>
      <c r="G226">
        <v>323.14699999999999</v>
      </c>
      <c r="H226" t="s">
        <v>25</v>
      </c>
      <c r="I226" t="s">
        <v>36</v>
      </c>
      <c r="J226" t="s">
        <v>27</v>
      </c>
      <c r="K226">
        <v>0.79283400000000004</v>
      </c>
      <c r="L226" t="s">
        <v>28</v>
      </c>
      <c r="M226">
        <v>492306</v>
      </c>
      <c r="N226" t="s">
        <v>29</v>
      </c>
      <c r="O226">
        <v>6.0937659999999996E-3</v>
      </c>
      <c r="P226" t="s">
        <v>30</v>
      </c>
      <c r="Q226">
        <v>3000</v>
      </c>
      <c r="R226" t="s">
        <v>923</v>
      </c>
      <c r="S226">
        <v>3000</v>
      </c>
      <c r="T226" t="s">
        <v>783</v>
      </c>
      <c r="U226" t="s">
        <v>4760</v>
      </c>
      <c r="V226" t="s">
        <v>4761</v>
      </c>
      <c r="W226" t="s">
        <v>4762</v>
      </c>
      <c r="X226">
        <v>6.4723799999999998E-2</v>
      </c>
      <c r="AD226" t="s">
        <v>782</v>
      </c>
      <c r="AE226">
        <v>321.94499999999999</v>
      </c>
      <c r="AF226" t="s">
        <v>25</v>
      </c>
      <c r="AG226" t="s">
        <v>36</v>
      </c>
      <c r="AH226" t="s">
        <v>27</v>
      </c>
      <c r="AI226">
        <v>0.78793199999999997</v>
      </c>
      <c r="AJ226" t="s">
        <v>28</v>
      </c>
      <c r="AK226">
        <v>500312</v>
      </c>
      <c r="AL226" t="s">
        <v>29</v>
      </c>
      <c r="AM226">
        <v>9.9937605600000003E-3</v>
      </c>
      <c r="AN226" t="s">
        <v>30</v>
      </c>
      <c r="AO226">
        <v>5000</v>
      </c>
      <c r="AP226" t="s">
        <v>923</v>
      </c>
      <c r="AQ226">
        <v>5000</v>
      </c>
      <c r="AR226" t="s">
        <v>783</v>
      </c>
      <c r="AS226" t="s">
        <v>1233</v>
      </c>
      <c r="AT226" t="s">
        <v>1234</v>
      </c>
      <c r="AU226" t="s">
        <v>1235</v>
      </c>
      <c r="AV226">
        <v>8.3954299999999996E-2</v>
      </c>
      <c r="BB226" t="s">
        <v>782</v>
      </c>
      <c r="BC226">
        <v>336.76400000000001</v>
      </c>
      <c r="BD226" t="s">
        <v>25</v>
      </c>
      <c r="BE226" t="s">
        <v>36</v>
      </c>
      <c r="BF226" t="s">
        <v>27</v>
      </c>
      <c r="BG226">
        <v>0.77039999999999997</v>
      </c>
      <c r="BH226" t="s">
        <v>28</v>
      </c>
      <c r="BI226">
        <v>500313</v>
      </c>
      <c r="BJ226" t="s">
        <v>29</v>
      </c>
      <c r="BK226">
        <v>2.9981243679999998E-2</v>
      </c>
      <c r="BL226" t="s">
        <v>30</v>
      </c>
      <c r="BM226">
        <v>15000</v>
      </c>
      <c r="BN226" t="s">
        <v>923</v>
      </c>
      <c r="BO226">
        <v>15000</v>
      </c>
      <c r="BP226" t="s">
        <v>783</v>
      </c>
      <c r="BQ226" t="s">
        <v>1826</v>
      </c>
      <c r="BR226" t="s">
        <v>1827</v>
      </c>
      <c r="BS226" t="s">
        <v>1828</v>
      </c>
      <c r="BT226">
        <v>7.5331899999999993E-2</v>
      </c>
      <c r="BZ226" t="s">
        <v>782</v>
      </c>
      <c r="CA226">
        <v>338.51499999999999</v>
      </c>
      <c r="CB226" t="s">
        <v>25</v>
      </c>
      <c r="CC226" t="s">
        <v>36</v>
      </c>
      <c r="CD226" t="s">
        <v>27</v>
      </c>
      <c r="CE226">
        <v>0.77139800000000003</v>
      </c>
      <c r="CF226" t="s">
        <v>28</v>
      </c>
      <c r="CG226">
        <v>496439</v>
      </c>
      <c r="CH226" t="s">
        <v>29</v>
      </c>
      <c r="CI226">
        <v>5.0358704256000003E-2</v>
      </c>
      <c r="CJ226" t="s">
        <v>30</v>
      </c>
      <c r="CK226">
        <v>25000</v>
      </c>
      <c r="CL226" t="s">
        <v>923</v>
      </c>
      <c r="CM226">
        <v>25000</v>
      </c>
      <c r="CN226" t="s">
        <v>783</v>
      </c>
      <c r="CO226" t="s">
        <v>2408</v>
      </c>
      <c r="CP226" t="s">
        <v>2409</v>
      </c>
      <c r="CQ226" t="s">
        <v>2410</v>
      </c>
      <c r="CR226">
        <v>7.6977900000000002E-2</v>
      </c>
      <c r="CX226" t="s">
        <v>782</v>
      </c>
      <c r="CY226">
        <v>329.77499999999998</v>
      </c>
      <c r="CZ226" t="s">
        <v>25</v>
      </c>
      <c r="DA226" t="s">
        <v>36</v>
      </c>
      <c r="DB226" t="s">
        <v>27</v>
      </c>
      <c r="DC226">
        <v>0.78122899999999995</v>
      </c>
      <c r="DD226" t="s">
        <v>28</v>
      </c>
      <c r="DE226">
        <v>496851</v>
      </c>
      <c r="DF226" t="s">
        <v>29</v>
      </c>
      <c r="DG226">
        <v>7.0443676240000003E-2</v>
      </c>
      <c r="DH226" t="s">
        <v>30</v>
      </c>
      <c r="DI226">
        <v>35000</v>
      </c>
      <c r="DJ226" t="s">
        <v>923</v>
      </c>
      <c r="DK226">
        <v>35000</v>
      </c>
      <c r="DL226" t="s">
        <v>783</v>
      </c>
      <c r="DM226" t="s">
        <v>3001</v>
      </c>
      <c r="DN226" t="s">
        <v>3002</v>
      </c>
      <c r="DO226" t="s">
        <v>3003</v>
      </c>
      <c r="DP226">
        <v>7.5104599999999994E-2</v>
      </c>
      <c r="DV226" t="s">
        <v>782</v>
      </c>
      <c r="DW226">
        <v>332.81200000000001</v>
      </c>
      <c r="DX226" t="s">
        <v>25</v>
      </c>
      <c r="DY226" t="s">
        <v>36</v>
      </c>
      <c r="DZ226" t="s">
        <v>27</v>
      </c>
      <c r="EA226">
        <v>0.777057</v>
      </c>
      <c r="EB226" t="s">
        <v>28</v>
      </c>
      <c r="EC226">
        <v>497616</v>
      </c>
      <c r="ED226" t="s">
        <v>29</v>
      </c>
      <c r="EE226">
        <v>9.0431148360000005E-2</v>
      </c>
      <c r="EF226" t="s">
        <v>30</v>
      </c>
      <c r="EG226">
        <v>45000</v>
      </c>
      <c r="EH226" t="s">
        <v>923</v>
      </c>
      <c r="EI226">
        <v>45000</v>
      </c>
      <c r="EJ226" t="s">
        <v>783</v>
      </c>
      <c r="EK226" t="s">
        <v>3588</v>
      </c>
      <c r="EL226" t="s">
        <v>3589</v>
      </c>
      <c r="EM226" t="s">
        <v>3590</v>
      </c>
      <c r="EN226">
        <v>7.3625899999999994E-2</v>
      </c>
      <c r="ET226" t="s">
        <v>782</v>
      </c>
      <c r="EU226">
        <v>328.96499999999997</v>
      </c>
      <c r="EV226" t="s">
        <v>25</v>
      </c>
      <c r="EW226" t="s">
        <v>36</v>
      </c>
      <c r="EX226" t="s">
        <v>27</v>
      </c>
      <c r="EY226">
        <v>0.78086</v>
      </c>
      <c r="EZ226" t="s">
        <v>28</v>
      </c>
      <c r="FA226">
        <v>498545</v>
      </c>
      <c r="FB226" t="s">
        <v>29</v>
      </c>
      <c r="FC226">
        <v>0.110321120616</v>
      </c>
      <c r="FD226" t="s">
        <v>30</v>
      </c>
      <c r="FE226">
        <v>55000</v>
      </c>
      <c r="FF226" t="s">
        <v>923</v>
      </c>
      <c r="FG226">
        <v>55000</v>
      </c>
      <c r="FH226" t="s">
        <v>783</v>
      </c>
      <c r="FI226" t="s">
        <v>4171</v>
      </c>
      <c r="FJ226" t="s">
        <v>4172</v>
      </c>
      <c r="FK226" t="s">
        <v>4173</v>
      </c>
      <c r="FL226">
        <v>7.1918899999999994E-2</v>
      </c>
      <c r="FR226" t="s">
        <v>782</v>
      </c>
      <c r="FS226">
        <v>326.37599999999998</v>
      </c>
      <c r="FT226" t="s">
        <v>25</v>
      </c>
      <c r="FU226" t="s">
        <v>36</v>
      </c>
      <c r="FV226" t="s">
        <v>27</v>
      </c>
      <c r="FW226">
        <v>0.78256700000000001</v>
      </c>
      <c r="FX226" t="s">
        <v>28</v>
      </c>
      <c r="FY226">
        <v>500310</v>
      </c>
      <c r="FZ226" t="s">
        <v>29</v>
      </c>
      <c r="GA226">
        <v>1.998762712E-3</v>
      </c>
      <c r="GB226" t="s">
        <v>30</v>
      </c>
      <c r="GC226">
        <v>1000</v>
      </c>
      <c r="GD226" t="s">
        <v>923</v>
      </c>
      <c r="GE226">
        <v>1000</v>
      </c>
      <c r="GF226" t="s">
        <v>783</v>
      </c>
      <c r="GG226" t="s">
        <v>5152</v>
      </c>
      <c r="GH226" t="s">
        <v>5153</v>
      </c>
      <c r="GI226" t="s">
        <v>5154</v>
      </c>
      <c r="GJ226">
        <v>7.2133900000000001E-2</v>
      </c>
      <c r="GP226" t="s">
        <v>782</v>
      </c>
      <c r="GQ226">
        <v>344.36099999999999</v>
      </c>
      <c r="GR226" t="s">
        <v>25</v>
      </c>
      <c r="GS226" t="s">
        <v>36</v>
      </c>
      <c r="GT226" t="s">
        <v>27</v>
      </c>
      <c r="GU226">
        <v>0.76463700000000001</v>
      </c>
      <c r="GV226" t="s">
        <v>28</v>
      </c>
      <c r="GW226">
        <v>496678</v>
      </c>
      <c r="GX226" t="s">
        <v>29</v>
      </c>
      <c r="GY226">
        <v>2.0133757416E-2</v>
      </c>
      <c r="GZ226" t="s">
        <v>30</v>
      </c>
      <c r="HA226">
        <v>10000</v>
      </c>
      <c r="HB226" t="s">
        <v>923</v>
      </c>
      <c r="HC226">
        <v>10000</v>
      </c>
      <c r="HD226" t="s">
        <v>783</v>
      </c>
      <c r="HE226" t="s">
        <v>5555</v>
      </c>
      <c r="HF226" t="s">
        <v>5556</v>
      </c>
      <c r="HG226" t="s">
        <v>5557</v>
      </c>
      <c r="HH226">
        <v>8.2136899999999999E-2</v>
      </c>
      <c r="HN226" t="s">
        <v>782</v>
      </c>
      <c r="HO226">
        <v>332.33100000000002</v>
      </c>
      <c r="HP226" t="s">
        <v>25</v>
      </c>
      <c r="HQ226" t="s">
        <v>36</v>
      </c>
      <c r="HR226" t="s">
        <v>27</v>
      </c>
      <c r="HS226">
        <v>0.77726499999999998</v>
      </c>
      <c r="HT226" t="s">
        <v>28</v>
      </c>
      <c r="HU226">
        <v>498071</v>
      </c>
      <c r="HV226" t="s">
        <v>29</v>
      </c>
      <c r="HW226">
        <v>0.13050359246400001</v>
      </c>
      <c r="HX226" t="s">
        <v>30</v>
      </c>
      <c r="HY226">
        <v>65000</v>
      </c>
      <c r="HZ226" t="s">
        <v>923</v>
      </c>
      <c r="IA226">
        <v>65000</v>
      </c>
      <c r="IB226" t="s">
        <v>783</v>
      </c>
      <c r="IC226" t="s">
        <v>6138</v>
      </c>
      <c r="ID226" t="s">
        <v>6139</v>
      </c>
      <c r="IE226" t="s">
        <v>6140</v>
      </c>
      <c r="IF226">
        <v>7.12922E-2</v>
      </c>
    </row>
    <row r="227" spans="6:240">
      <c r="F227" t="s">
        <v>787</v>
      </c>
      <c r="G227">
        <v>613.50400000000002</v>
      </c>
      <c r="H227" t="s">
        <v>25</v>
      </c>
      <c r="I227" t="s">
        <v>757</v>
      </c>
      <c r="J227" t="s">
        <v>27</v>
      </c>
      <c r="K227">
        <v>0.80041600000000002</v>
      </c>
      <c r="L227" t="s">
        <v>28</v>
      </c>
      <c r="M227">
        <v>254420</v>
      </c>
      <c r="N227" t="s">
        <v>29</v>
      </c>
      <c r="O227">
        <v>1.1791543664999999E-2</v>
      </c>
      <c r="P227" t="s">
        <v>30</v>
      </c>
      <c r="Q227">
        <v>3000</v>
      </c>
      <c r="R227" t="s">
        <v>923</v>
      </c>
      <c r="S227">
        <v>3000</v>
      </c>
      <c r="T227" t="s">
        <v>788</v>
      </c>
      <c r="U227" t="s">
        <v>4757</v>
      </c>
      <c r="V227" t="s">
        <v>4758</v>
      </c>
      <c r="W227" t="s">
        <v>4759</v>
      </c>
      <c r="X227">
        <v>7.2254399999999996E-2</v>
      </c>
      <c r="AD227" t="s">
        <v>787</v>
      </c>
      <c r="AE227">
        <v>655.35500000000002</v>
      </c>
      <c r="AF227" t="s">
        <v>25</v>
      </c>
      <c r="AG227" t="s">
        <v>757</v>
      </c>
      <c r="AH227" t="s">
        <v>27</v>
      </c>
      <c r="AI227">
        <v>0.77699300000000004</v>
      </c>
      <c r="AJ227" t="s">
        <v>28</v>
      </c>
      <c r="AK227">
        <v>252749</v>
      </c>
      <c r="AL227" t="s">
        <v>29</v>
      </c>
      <c r="AM227">
        <v>1.9782473594999999E-2</v>
      </c>
      <c r="AN227" t="s">
        <v>30</v>
      </c>
      <c r="AO227">
        <v>5000</v>
      </c>
      <c r="AP227" t="s">
        <v>923</v>
      </c>
      <c r="AQ227">
        <v>5000</v>
      </c>
      <c r="AR227" t="s">
        <v>788</v>
      </c>
      <c r="AS227" t="s">
        <v>1230</v>
      </c>
      <c r="AT227" t="s">
        <v>1231</v>
      </c>
      <c r="AU227" t="s">
        <v>1232</v>
      </c>
      <c r="AV227">
        <v>8.1354800000000005E-2</v>
      </c>
      <c r="BB227" t="s">
        <v>787</v>
      </c>
      <c r="BC227">
        <v>667.93600000000004</v>
      </c>
      <c r="BD227" t="s">
        <v>25</v>
      </c>
      <c r="BE227" t="s">
        <v>757</v>
      </c>
      <c r="BF227" t="s">
        <v>27</v>
      </c>
      <c r="BG227">
        <v>0.77718500000000001</v>
      </c>
      <c r="BH227" t="s">
        <v>28</v>
      </c>
      <c r="BI227">
        <v>247865</v>
      </c>
      <c r="BJ227" t="s">
        <v>29</v>
      </c>
      <c r="BK227">
        <v>6.0516726165E-2</v>
      </c>
      <c r="BL227" t="s">
        <v>30</v>
      </c>
      <c r="BM227">
        <v>15000</v>
      </c>
      <c r="BN227" t="s">
        <v>923</v>
      </c>
      <c r="BO227">
        <v>15000</v>
      </c>
      <c r="BP227" t="s">
        <v>788</v>
      </c>
      <c r="BQ227" t="s">
        <v>1823</v>
      </c>
      <c r="BR227" t="s">
        <v>1824</v>
      </c>
      <c r="BS227" t="s">
        <v>1825</v>
      </c>
      <c r="BT227">
        <v>6.5490900000000005E-2</v>
      </c>
      <c r="BZ227" t="s">
        <v>787</v>
      </c>
      <c r="CA227">
        <v>658.62800000000004</v>
      </c>
      <c r="CB227" t="s">
        <v>25</v>
      </c>
      <c r="CC227" t="s">
        <v>757</v>
      </c>
      <c r="CD227" t="s">
        <v>27</v>
      </c>
      <c r="CE227">
        <v>0.78038600000000002</v>
      </c>
      <c r="CF227" t="s">
        <v>28</v>
      </c>
      <c r="CG227">
        <v>249311</v>
      </c>
      <c r="CH227" t="s">
        <v>29</v>
      </c>
      <c r="CI227">
        <v>0.100276475085</v>
      </c>
      <c r="CJ227" t="s">
        <v>30</v>
      </c>
      <c r="CK227">
        <v>25000</v>
      </c>
      <c r="CL227" t="s">
        <v>923</v>
      </c>
      <c r="CM227">
        <v>25000</v>
      </c>
      <c r="CN227" t="s">
        <v>788</v>
      </c>
      <c r="CO227" t="s">
        <v>2405</v>
      </c>
      <c r="CP227" t="s">
        <v>2406</v>
      </c>
      <c r="CQ227" t="s">
        <v>2407</v>
      </c>
      <c r="CR227">
        <v>7.9700900000000005E-2</v>
      </c>
      <c r="CX227" t="s">
        <v>787</v>
      </c>
      <c r="CY227">
        <v>675.14400000000001</v>
      </c>
      <c r="CZ227" t="s">
        <v>25</v>
      </c>
      <c r="DA227" t="s">
        <v>757</v>
      </c>
      <c r="DB227" t="s">
        <v>27</v>
      </c>
      <c r="DC227">
        <v>0.77088900000000005</v>
      </c>
      <c r="DD227" t="s">
        <v>28</v>
      </c>
      <c r="DE227">
        <v>249242</v>
      </c>
      <c r="DF227" t="s">
        <v>29</v>
      </c>
      <c r="DG227">
        <v>0.14042602546499999</v>
      </c>
      <c r="DH227" t="s">
        <v>30</v>
      </c>
      <c r="DI227">
        <v>35000</v>
      </c>
      <c r="DJ227" t="s">
        <v>923</v>
      </c>
      <c r="DK227">
        <v>35000</v>
      </c>
      <c r="DL227" t="s">
        <v>788</v>
      </c>
      <c r="DM227" t="s">
        <v>2998</v>
      </c>
      <c r="DN227" t="s">
        <v>2999</v>
      </c>
      <c r="DO227" t="s">
        <v>3000</v>
      </c>
      <c r="DP227">
        <v>8.2795099999999996E-2</v>
      </c>
      <c r="DV227" t="s">
        <v>787</v>
      </c>
      <c r="DW227">
        <v>661.25400000000002</v>
      </c>
      <c r="DX227" t="s">
        <v>25</v>
      </c>
      <c r="DY227" t="s">
        <v>757</v>
      </c>
      <c r="DZ227" t="s">
        <v>27</v>
      </c>
      <c r="EA227">
        <v>0.77689799999999998</v>
      </c>
      <c r="EB227" t="s">
        <v>28</v>
      </c>
      <c r="EC227">
        <v>250555</v>
      </c>
      <c r="ED227" t="s">
        <v>29</v>
      </c>
      <c r="EE227">
        <v>0.17960107219499999</v>
      </c>
      <c r="EF227" t="s">
        <v>30</v>
      </c>
      <c r="EG227">
        <v>45000</v>
      </c>
      <c r="EH227" t="s">
        <v>923</v>
      </c>
      <c r="EI227">
        <v>45000</v>
      </c>
      <c r="EJ227" t="s">
        <v>788</v>
      </c>
      <c r="EK227" t="s">
        <v>3585</v>
      </c>
      <c r="EL227" t="s">
        <v>3586</v>
      </c>
      <c r="EM227" t="s">
        <v>3587</v>
      </c>
      <c r="EN227">
        <v>8.0724299999999999E-2</v>
      </c>
      <c r="ET227" t="s">
        <v>787</v>
      </c>
      <c r="EU227">
        <v>667.69600000000003</v>
      </c>
      <c r="EV227" t="s">
        <v>25</v>
      </c>
      <c r="EW227" t="s">
        <v>757</v>
      </c>
      <c r="EX227" t="s">
        <v>27</v>
      </c>
      <c r="EY227">
        <v>0.77356100000000005</v>
      </c>
      <c r="EZ227" t="s">
        <v>28</v>
      </c>
      <c r="FA227">
        <v>250284</v>
      </c>
      <c r="FB227" t="s">
        <v>29</v>
      </c>
      <c r="FC227">
        <v>0.219750622575</v>
      </c>
      <c r="FD227" t="s">
        <v>30</v>
      </c>
      <c r="FE227">
        <v>55000</v>
      </c>
      <c r="FF227" t="s">
        <v>923</v>
      </c>
      <c r="FG227">
        <v>55000</v>
      </c>
      <c r="FH227" t="s">
        <v>788</v>
      </c>
      <c r="FI227" t="s">
        <v>4168</v>
      </c>
      <c r="FJ227" t="s">
        <v>4169</v>
      </c>
      <c r="FK227" t="s">
        <v>4170</v>
      </c>
      <c r="FL227">
        <v>7.1138400000000004E-2</v>
      </c>
      <c r="FR227" t="s">
        <v>787</v>
      </c>
      <c r="FS227">
        <v>634.07100000000003</v>
      </c>
      <c r="FT227" t="s">
        <v>25</v>
      </c>
      <c r="FU227" t="s">
        <v>757</v>
      </c>
      <c r="FV227" t="s">
        <v>27</v>
      </c>
      <c r="FW227">
        <v>0.79381100000000004</v>
      </c>
      <c r="FX227" t="s">
        <v>28</v>
      </c>
      <c r="FY227">
        <v>250281</v>
      </c>
      <c r="FZ227" t="s">
        <v>29</v>
      </c>
      <c r="GA227">
        <v>3.9955144649999998E-3</v>
      </c>
      <c r="GB227" t="s">
        <v>30</v>
      </c>
      <c r="GC227">
        <v>1000</v>
      </c>
      <c r="GD227" t="s">
        <v>923</v>
      </c>
      <c r="GE227">
        <v>1000</v>
      </c>
      <c r="GF227" t="s">
        <v>788</v>
      </c>
      <c r="GG227" t="s">
        <v>5149</v>
      </c>
      <c r="GH227" t="s">
        <v>5150</v>
      </c>
      <c r="GI227" t="s">
        <v>5151</v>
      </c>
      <c r="GJ227">
        <v>4.5811299999999999E-2</v>
      </c>
      <c r="GP227" t="s">
        <v>787</v>
      </c>
      <c r="GQ227">
        <v>689.41</v>
      </c>
      <c r="GR227" t="s">
        <v>25</v>
      </c>
      <c r="GS227" t="s">
        <v>757</v>
      </c>
      <c r="GT227" t="s">
        <v>27</v>
      </c>
      <c r="GU227">
        <v>0.76590899999999995</v>
      </c>
      <c r="GV227" t="s">
        <v>28</v>
      </c>
      <c r="GW227">
        <v>247268</v>
      </c>
      <c r="GX227" t="s">
        <v>29</v>
      </c>
      <c r="GY227">
        <v>4.0441950975000002E-2</v>
      </c>
      <c r="GZ227" t="s">
        <v>30</v>
      </c>
      <c r="HA227">
        <v>10000</v>
      </c>
      <c r="HB227" t="s">
        <v>923</v>
      </c>
      <c r="HC227">
        <v>10000</v>
      </c>
      <c r="HD227" t="s">
        <v>788</v>
      </c>
      <c r="HE227" t="s">
        <v>5553</v>
      </c>
      <c r="HF227" t="s">
        <v>2907</v>
      </c>
      <c r="HG227" t="s">
        <v>5554</v>
      </c>
      <c r="HH227">
        <v>8.49602E-2</v>
      </c>
      <c r="HN227" t="s">
        <v>787</v>
      </c>
      <c r="HO227">
        <v>661.36</v>
      </c>
      <c r="HP227" t="s">
        <v>25</v>
      </c>
      <c r="HQ227" t="s">
        <v>757</v>
      </c>
      <c r="HR227" t="s">
        <v>27</v>
      </c>
      <c r="HS227">
        <v>0.77871400000000002</v>
      </c>
      <c r="HT227" t="s">
        <v>28</v>
      </c>
      <c r="HU227">
        <v>249348</v>
      </c>
      <c r="HV227" t="s">
        <v>29</v>
      </c>
      <c r="HW227">
        <v>0.26067977587500002</v>
      </c>
      <c r="HX227" t="s">
        <v>30</v>
      </c>
      <c r="HY227">
        <v>65000</v>
      </c>
      <c r="HZ227" t="s">
        <v>923</v>
      </c>
      <c r="IA227">
        <v>65000</v>
      </c>
      <c r="IB227" t="s">
        <v>788</v>
      </c>
      <c r="IC227" t="s">
        <v>6135</v>
      </c>
      <c r="ID227" t="s">
        <v>6136</v>
      </c>
      <c r="IE227" t="s">
        <v>6137</v>
      </c>
      <c r="IF227">
        <v>7.8170199999999995E-2</v>
      </c>
    </row>
    <row r="228" spans="6:240">
      <c r="F228" t="s">
        <v>787</v>
      </c>
      <c r="G228">
        <v>323.14699999999999</v>
      </c>
      <c r="H228" t="s">
        <v>25</v>
      </c>
      <c r="I228" t="s">
        <v>36</v>
      </c>
      <c r="J228" t="s">
        <v>27</v>
      </c>
      <c r="K228">
        <v>0.79283400000000004</v>
      </c>
      <c r="L228" t="s">
        <v>28</v>
      </c>
      <c r="M228">
        <v>492306</v>
      </c>
      <c r="N228" t="s">
        <v>29</v>
      </c>
      <c r="O228">
        <v>6.0937659999999996E-3</v>
      </c>
      <c r="P228" t="s">
        <v>30</v>
      </c>
      <c r="Q228">
        <v>3000</v>
      </c>
      <c r="R228" t="s">
        <v>923</v>
      </c>
      <c r="S228">
        <v>3000</v>
      </c>
      <c r="T228" t="s">
        <v>783</v>
      </c>
      <c r="U228" t="s">
        <v>4760</v>
      </c>
      <c r="V228" t="s">
        <v>4761</v>
      </c>
      <c r="W228" t="s">
        <v>4762</v>
      </c>
      <c r="X228">
        <v>6.4723799999999998E-2</v>
      </c>
      <c r="AD228" t="s">
        <v>787</v>
      </c>
      <c r="AE228">
        <v>321.94499999999999</v>
      </c>
      <c r="AF228" t="s">
        <v>25</v>
      </c>
      <c r="AG228" t="s">
        <v>36</v>
      </c>
      <c r="AH228" t="s">
        <v>27</v>
      </c>
      <c r="AI228">
        <v>0.78793199999999997</v>
      </c>
      <c r="AJ228" t="s">
        <v>28</v>
      </c>
      <c r="AK228">
        <v>500312</v>
      </c>
      <c r="AL228" t="s">
        <v>29</v>
      </c>
      <c r="AM228">
        <v>9.9937605600000003E-3</v>
      </c>
      <c r="AN228" t="s">
        <v>30</v>
      </c>
      <c r="AO228">
        <v>5000</v>
      </c>
      <c r="AP228" t="s">
        <v>923</v>
      </c>
      <c r="AQ228">
        <v>5000</v>
      </c>
      <c r="AR228" t="s">
        <v>783</v>
      </c>
      <c r="AS228" t="s">
        <v>1233</v>
      </c>
      <c r="AT228" t="s">
        <v>1234</v>
      </c>
      <c r="AU228" t="s">
        <v>1235</v>
      </c>
      <c r="AV228">
        <v>8.3954299999999996E-2</v>
      </c>
      <c r="BB228" t="s">
        <v>787</v>
      </c>
      <c r="BC228">
        <v>336.76400000000001</v>
      </c>
      <c r="BD228" t="s">
        <v>25</v>
      </c>
      <c r="BE228" t="s">
        <v>36</v>
      </c>
      <c r="BF228" t="s">
        <v>27</v>
      </c>
      <c r="BG228">
        <v>0.77039999999999997</v>
      </c>
      <c r="BH228" t="s">
        <v>28</v>
      </c>
      <c r="BI228">
        <v>500313</v>
      </c>
      <c r="BJ228" t="s">
        <v>29</v>
      </c>
      <c r="BK228">
        <v>2.9981243679999998E-2</v>
      </c>
      <c r="BL228" t="s">
        <v>30</v>
      </c>
      <c r="BM228">
        <v>15000</v>
      </c>
      <c r="BN228" t="s">
        <v>923</v>
      </c>
      <c r="BO228">
        <v>15000</v>
      </c>
      <c r="BP228" t="s">
        <v>783</v>
      </c>
      <c r="BQ228" t="s">
        <v>1826</v>
      </c>
      <c r="BR228" t="s">
        <v>1827</v>
      </c>
      <c r="BS228" t="s">
        <v>1828</v>
      </c>
      <c r="BT228">
        <v>7.5331899999999993E-2</v>
      </c>
      <c r="BZ228" t="s">
        <v>787</v>
      </c>
      <c r="CA228">
        <v>338.51499999999999</v>
      </c>
      <c r="CB228" t="s">
        <v>25</v>
      </c>
      <c r="CC228" t="s">
        <v>36</v>
      </c>
      <c r="CD228" t="s">
        <v>27</v>
      </c>
      <c r="CE228">
        <v>0.77139800000000003</v>
      </c>
      <c r="CF228" t="s">
        <v>28</v>
      </c>
      <c r="CG228">
        <v>496439</v>
      </c>
      <c r="CH228" t="s">
        <v>29</v>
      </c>
      <c r="CI228">
        <v>5.0358704256000003E-2</v>
      </c>
      <c r="CJ228" t="s">
        <v>30</v>
      </c>
      <c r="CK228">
        <v>25000</v>
      </c>
      <c r="CL228" t="s">
        <v>923</v>
      </c>
      <c r="CM228">
        <v>25000</v>
      </c>
      <c r="CN228" t="s">
        <v>783</v>
      </c>
      <c r="CO228" t="s">
        <v>2408</v>
      </c>
      <c r="CP228" t="s">
        <v>2409</v>
      </c>
      <c r="CQ228" t="s">
        <v>2410</v>
      </c>
      <c r="CR228">
        <v>7.6977900000000002E-2</v>
      </c>
      <c r="CX228" t="s">
        <v>787</v>
      </c>
      <c r="CY228">
        <v>329.77499999999998</v>
      </c>
      <c r="CZ228" t="s">
        <v>25</v>
      </c>
      <c r="DA228" t="s">
        <v>36</v>
      </c>
      <c r="DB228" t="s">
        <v>27</v>
      </c>
      <c r="DC228">
        <v>0.78122899999999995</v>
      </c>
      <c r="DD228" t="s">
        <v>28</v>
      </c>
      <c r="DE228">
        <v>496851</v>
      </c>
      <c r="DF228" t="s">
        <v>29</v>
      </c>
      <c r="DG228">
        <v>7.0443676240000003E-2</v>
      </c>
      <c r="DH228" t="s">
        <v>30</v>
      </c>
      <c r="DI228">
        <v>35000</v>
      </c>
      <c r="DJ228" t="s">
        <v>923</v>
      </c>
      <c r="DK228">
        <v>35000</v>
      </c>
      <c r="DL228" t="s">
        <v>783</v>
      </c>
      <c r="DM228" t="s">
        <v>3001</v>
      </c>
      <c r="DN228" t="s">
        <v>3002</v>
      </c>
      <c r="DO228" t="s">
        <v>3003</v>
      </c>
      <c r="DP228">
        <v>7.5104599999999994E-2</v>
      </c>
      <c r="DV228" t="s">
        <v>787</v>
      </c>
      <c r="DW228">
        <v>332.81200000000001</v>
      </c>
      <c r="DX228" t="s">
        <v>25</v>
      </c>
      <c r="DY228" t="s">
        <v>36</v>
      </c>
      <c r="DZ228" t="s">
        <v>27</v>
      </c>
      <c r="EA228">
        <v>0.777057</v>
      </c>
      <c r="EB228" t="s">
        <v>28</v>
      </c>
      <c r="EC228">
        <v>497616</v>
      </c>
      <c r="ED228" t="s">
        <v>29</v>
      </c>
      <c r="EE228">
        <v>9.0431148360000005E-2</v>
      </c>
      <c r="EF228" t="s">
        <v>30</v>
      </c>
      <c r="EG228">
        <v>45000</v>
      </c>
      <c r="EH228" t="s">
        <v>923</v>
      </c>
      <c r="EI228">
        <v>45000</v>
      </c>
      <c r="EJ228" t="s">
        <v>783</v>
      </c>
      <c r="EK228" t="s">
        <v>3588</v>
      </c>
      <c r="EL228" t="s">
        <v>3589</v>
      </c>
      <c r="EM228" t="s">
        <v>3590</v>
      </c>
      <c r="EN228">
        <v>7.3625899999999994E-2</v>
      </c>
      <c r="ET228" t="s">
        <v>787</v>
      </c>
      <c r="EU228">
        <v>328.96499999999997</v>
      </c>
      <c r="EV228" t="s">
        <v>25</v>
      </c>
      <c r="EW228" t="s">
        <v>36</v>
      </c>
      <c r="EX228" t="s">
        <v>27</v>
      </c>
      <c r="EY228">
        <v>0.78086</v>
      </c>
      <c r="EZ228" t="s">
        <v>28</v>
      </c>
      <c r="FA228">
        <v>498545</v>
      </c>
      <c r="FB228" t="s">
        <v>29</v>
      </c>
      <c r="FC228">
        <v>0.110321120616</v>
      </c>
      <c r="FD228" t="s">
        <v>30</v>
      </c>
      <c r="FE228">
        <v>55000</v>
      </c>
      <c r="FF228" t="s">
        <v>923</v>
      </c>
      <c r="FG228">
        <v>55000</v>
      </c>
      <c r="FH228" t="s">
        <v>783</v>
      </c>
      <c r="FI228" t="s">
        <v>4171</v>
      </c>
      <c r="FJ228" t="s">
        <v>4172</v>
      </c>
      <c r="FK228" t="s">
        <v>4173</v>
      </c>
      <c r="FL228">
        <v>7.1918899999999994E-2</v>
      </c>
      <c r="FR228" t="s">
        <v>787</v>
      </c>
      <c r="FS228">
        <v>326.37599999999998</v>
      </c>
      <c r="FT228" t="s">
        <v>25</v>
      </c>
      <c r="FU228" t="s">
        <v>36</v>
      </c>
      <c r="FV228" t="s">
        <v>27</v>
      </c>
      <c r="FW228">
        <v>0.78256700000000001</v>
      </c>
      <c r="FX228" t="s">
        <v>28</v>
      </c>
      <c r="FY228">
        <v>500310</v>
      </c>
      <c r="FZ228" t="s">
        <v>29</v>
      </c>
      <c r="GA228">
        <v>1.998762712E-3</v>
      </c>
      <c r="GB228" t="s">
        <v>30</v>
      </c>
      <c r="GC228">
        <v>1000</v>
      </c>
      <c r="GD228" t="s">
        <v>923</v>
      </c>
      <c r="GE228">
        <v>1000</v>
      </c>
      <c r="GF228" t="s">
        <v>783</v>
      </c>
      <c r="GG228" t="s">
        <v>5152</v>
      </c>
      <c r="GH228" t="s">
        <v>5153</v>
      </c>
      <c r="GI228" t="s">
        <v>5154</v>
      </c>
      <c r="GJ228">
        <v>7.2133900000000001E-2</v>
      </c>
      <c r="GP228" t="s">
        <v>787</v>
      </c>
      <c r="GQ228">
        <v>344.36099999999999</v>
      </c>
      <c r="GR228" t="s">
        <v>25</v>
      </c>
      <c r="GS228" t="s">
        <v>36</v>
      </c>
      <c r="GT228" t="s">
        <v>27</v>
      </c>
      <c r="GU228">
        <v>0.76463700000000001</v>
      </c>
      <c r="GV228" t="s">
        <v>28</v>
      </c>
      <c r="GW228">
        <v>496678</v>
      </c>
      <c r="GX228" t="s">
        <v>29</v>
      </c>
      <c r="GY228">
        <v>2.0133757416E-2</v>
      </c>
      <c r="GZ228" t="s">
        <v>30</v>
      </c>
      <c r="HA228">
        <v>10000</v>
      </c>
      <c r="HB228" t="s">
        <v>923</v>
      </c>
      <c r="HC228">
        <v>10000</v>
      </c>
      <c r="HD228" t="s">
        <v>783</v>
      </c>
      <c r="HE228" t="s">
        <v>5555</v>
      </c>
      <c r="HF228" t="s">
        <v>5556</v>
      </c>
      <c r="HG228" t="s">
        <v>5557</v>
      </c>
      <c r="HH228">
        <v>8.2136899999999999E-2</v>
      </c>
      <c r="HN228" t="s">
        <v>787</v>
      </c>
      <c r="HO228">
        <v>332.33100000000002</v>
      </c>
      <c r="HP228" t="s">
        <v>25</v>
      </c>
      <c r="HQ228" t="s">
        <v>36</v>
      </c>
      <c r="HR228" t="s">
        <v>27</v>
      </c>
      <c r="HS228">
        <v>0.77726499999999998</v>
      </c>
      <c r="HT228" t="s">
        <v>28</v>
      </c>
      <c r="HU228">
        <v>498071</v>
      </c>
      <c r="HV228" t="s">
        <v>29</v>
      </c>
      <c r="HW228">
        <v>0.13050359246400001</v>
      </c>
      <c r="HX228" t="s">
        <v>30</v>
      </c>
      <c r="HY228">
        <v>65000</v>
      </c>
      <c r="HZ228" t="s">
        <v>923</v>
      </c>
      <c r="IA228">
        <v>65000</v>
      </c>
      <c r="IB228" t="s">
        <v>783</v>
      </c>
      <c r="IC228" t="s">
        <v>6138</v>
      </c>
      <c r="ID228" t="s">
        <v>6139</v>
      </c>
      <c r="IE228" t="s">
        <v>6140</v>
      </c>
      <c r="IF228">
        <v>7.12922E-2</v>
      </c>
    </row>
    <row r="229" spans="6:240">
      <c r="F229" t="s">
        <v>777</v>
      </c>
      <c r="G229">
        <v>595.33000000000004</v>
      </c>
      <c r="H229" t="s">
        <v>25</v>
      </c>
      <c r="I229" t="s">
        <v>757</v>
      </c>
      <c r="J229" t="s">
        <v>27</v>
      </c>
      <c r="K229">
        <v>0.81254199999999999</v>
      </c>
      <c r="L229" t="s">
        <v>28</v>
      </c>
      <c r="M229">
        <v>254420</v>
      </c>
      <c r="N229" t="s">
        <v>29</v>
      </c>
      <c r="O229">
        <v>1.1791543664999999E-2</v>
      </c>
      <c r="P229" t="s">
        <v>30</v>
      </c>
      <c r="Q229">
        <v>3000</v>
      </c>
      <c r="R229" t="s">
        <v>923</v>
      </c>
      <c r="S229">
        <v>3000</v>
      </c>
      <c r="T229" t="s">
        <v>778</v>
      </c>
      <c r="U229" t="s">
        <v>4763</v>
      </c>
      <c r="V229" t="s">
        <v>4764</v>
      </c>
      <c r="W229" t="s">
        <v>4765</v>
      </c>
      <c r="X229">
        <v>7.5065900000000005E-2</v>
      </c>
      <c r="AD229" t="s">
        <v>777</v>
      </c>
      <c r="AE229">
        <v>640.42200000000003</v>
      </c>
      <c r="AF229" t="s">
        <v>25</v>
      </c>
      <c r="AG229" t="s">
        <v>757</v>
      </c>
      <c r="AH229" t="s">
        <v>27</v>
      </c>
      <c r="AI229">
        <v>0.78986199999999995</v>
      </c>
      <c r="AJ229" t="s">
        <v>28</v>
      </c>
      <c r="AK229">
        <v>250283</v>
      </c>
      <c r="AL229" t="s">
        <v>29</v>
      </c>
      <c r="AM229">
        <v>1.9977374324999998E-2</v>
      </c>
      <c r="AN229" t="s">
        <v>30</v>
      </c>
      <c r="AO229">
        <v>5000</v>
      </c>
      <c r="AP229" t="s">
        <v>923</v>
      </c>
      <c r="AQ229">
        <v>5000</v>
      </c>
      <c r="AR229" t="s">
        <v>778</v>
      </c>
      <c r="AS229" t="s">
        <v>1236</v>
      </c>
      <c r="AT229" t="s">
        <v>1237</v>
      </c>
      <c r="AU229" t="s">
        <v>1238</v>
      </c>
      <c r="AV229">
        <v>7.7541600000000002E-2</v>
      </c>
      <c r="BB229" t="s">
        <v>777</v>
      </c>
      <c r="BC229">
        <v>660.72199999999998</v>
      </c>
      <c r="BD229" t="s">
        <v>25</v>
      </c>
      <c r="BE229" t="s">
        <v>757</v>
      </c>
      <c r="BF229" t="s">
        <v>27</v>
      </c>
      <c r="BG229">
        <v>0.77510000000000001</v>
      </c>
      <c r="BH229" t="s">
        <v>28</v>
      </c>
      <c r="BI229">
        <v>251922</v>
      </c>
      <c r="BJ229" t="s">
        <v>29</v>
      </c>
      <c r="BK229">
        <v>5.9542222515E-2</v>
      </c>
      <c r="BL229" t="s">
        <v>30</v>
      </c>
      <c r="BM229">
        <v>15000</v>
      </c>
      <c r="BN229" t="s">
        <v>923</v>
      </c>
      <c r="BO229">
        <v>15000</v>
      </c>
      <c r="BP229" t="s">
        <v>778</v>
      </c>
      <c r="BQ229" t="s">
        <v>1829</v>
      </c>
      <c r="BR229" t="s">
        <v>1830</v>
      </c>
      <c r="BS229" t="s">
        <v>1831</v>
      </c>
      <c r="BT229">
        <v>6.7094799999999996E-2</v>
      </c>
      <c r="BZ229" t="s">
        <v>777</v>
      </c>
      <c r="CA229">
        <v>659.19</v>
      </c>
      <c r="CB229" t="s">
        <v>25</v>
      </c>
      <c r="CC229" t="s">
        <v>757</v>
      </c>
      <c r="CD229" t="s">
        <v>27</v>
      </c>
      <c r="CE229">
        <v>0.77929499999999996</v>
      </c>
      <c r="CF229" t="s">
        <v>28</v>
      </c>
      <c r="CG229">
        <v>249796</v>
      </c>
      <c r="CH229" t="s">
        <v>29</v>
      </c>
      <c r="CI229">
        <v>0.10008157435499999</v>
      </c>
      <c r="CJ229" t="s">
        <v>30</v>
      </c>
      <c r="CK229">
        <v>25000</v>
      </c>
      <c r="CL229" t="s">
        <v>923</v>
      </c>
      <c r="CM229">
        <v>25000</v>
      </c>
      <c r="CN229" t="s">
        <v>778</v>
      </c>
      <c r="CO229" t="s">
        <v>2411</v>
      </c>
      <c r="CP229" t="s">
        <v>2412</v>
      </c>
      <c r="CQ229" t="s">
        <v>2413</v>
      </c>
      <c r="CR229">
        <v>8.1129000000000007E-2</v>
      </c>
      <c r="CX229" t="s">
        <v>777</v>
      </c>
      <c r="CY229">
        <v>644.15099999999995</v>
      </c>
      <c r="CZ229" t="s">
        <v>25</v>
      </c>
      <c r="DA229" t="s">
        <v>757</v>
      </c>
      <c r="DB229" t="s">
        <v>27</v>
      </c>
      <c r="DC229">
        <v>0.78647299999999998</v>
      </c>
      <c r="DD229" t="s">
        <v>28</v>
      </c>
      <c r="DE229">
        <v>250983</v>
      </c>
      <c r="DF229" t="s">
        <v>29</v>
      </c>
      <c r="DG229">
        <v>0.13945152181500001</v>
      </c>
      <c r="DH229" t="s">
        <v>30</v>
      </c>
      <c r="DI229">
        <v>35000</v>
      </c>
      <c r="DJ229" t="s">
        <v>923</v>
      </c>
      <c r="DK229">
        <v>35000</v>
      </c>
      <c r="DL229" t="s">
        <v>778</v>
      </c>
      <c r="DM229" t="s">
        <v>3004</v>
      </c>
      <c r="DN229" t="s">
        <v>3005</v>
      </c>
      <c r="DO229" t="s">
        <v>3006</v>
      </c>
      <c r="DP229">
        <v>7.1074799999999994E-2</v>
      </c>
      <c r="DV229" t="s">
        <v>777</v>
      </c>
      <c r="DW229">
        <v>639.24900000000002</v>
      </c>
      <c r="DX229" t="s">
        <v>25</v>
      </c>
      <c r="DY229" t="s">
        <v>757</v>
      </c>
      <c r="DZ229" t="s">
        <v>27</v>
      </c>
      <c r="EA229">
        <v>0.78972799999999999</v>
      </c>
      <c r="EB229" t="s">
        <v>28</v>
      </c>
      <c r="EC229">
        <v>250827</v>
      </c>
      <c r="ED229" t="s">
        <v>29</v>
      </c>
      <c r="EE229">
        <v>0.17940617146499999</v>
      </c>
      <c r="EF229" t="s">
        <v>30</v>
      </c>
      <c r="EG229">
        <v>45000</v>
      </c>
      <c r="EH229" t="s">
        <v>923</v>
      </c>
      <c r="EI229">
        <v>45000</v>
      </c>
      <c r="EJ229" t="s">
        <v>778</v>
      </c>
      <c r="EK229" t="s">
        <v>3591</v>
      </c>
      <c r="EL229" t="s">
        <v>3592</v>
      </c>
      <c r="EM229" t="s">
        <v>3593</v>
      </c>
      <c r="EN229">
        <v>6.8415299999999998E-2</v>
      </c>
      <c r="ET229" t="s">
        <v>777</v>
      </c>
      <c r="EU229">
        <v>652.41</v>
      </c>
      <c r="EV229" t="s">
        <v>25</v>
      </c>
      <c r="EW229" t="s">
        <v>757</v>
      </c>
      <c r="EX229" t="s">
        <v>27</v>
      </c>
      <c r="EY229">
        <v>0.78013699999999997</v>
      </c>
      <c r="EZ229" t="s">
        <v>28</v>
      </c>
      <c r="FA229">
        <v>251847</v>
      </c>
      <c r="FB229" t="s">
        <v>29</v>
      </c>
      <c r="FC229">
        <v>0.21838631746500001</v>
      </c>
      <c r="FD229" t="s">
        <v>30</v>
      </c>
      <c r="FE229">
        <v>55000</v>
      </c>
      <c r="FF229" t="s">
        <v>923</v>
      </c>
      <c r="FG229">
        <v>55000</v>
      </c>
      <c r="FH229" t="s">
        <v>778</v>
      </c>
      <c r="FI229" t="s">
        <v>4174</v>
      </c>
      <c r="FJ229" t="s">
        <v>4175</v>
      </c>
      <c r="FK229" t="s">
        <v>4176</v>
      </c>
      <c r="FL229">
        <v>7.2228000000000001E-2</v>
      </c>
      <c r="FR229" t="s">
        <v>777</v>
      </c>
      <c r="FS229">
        <v>702.58500000000004</v>
      </c>
      <c r="FT229" t="s">
        <v>25</v>
      </c>
      <c r="FU229" t="s">
        <v>757</v>
      </c>
      <c r="FV229" t="s">
        <v>27</v>
      </c>
      <c r="FW229">
        <v>0.77228799999999997</v>
      </c>
      <c r="FX229" t="s">
        <v>28</v>
      </c>
      <c r="FY229">
        <v>238640</v>
      </c>
      <c r="FZ229" t="s">
        <v>29</v>
      </c>
      <c r="GA229">
        <v>4.1904151949999999E-3</v>
      </c>
      <c r="GB229" t="s">
        <v>30</v>
      </c>
      <c r="GC229">
        <v>1000</v>
      </c>
      <c r="GD229" t="s">
        <v>923</v>
      </c>
      <c r="GE229">
        <v>1000</v>
      </c>
      <c r="GF229" t="s">
        <v>778</v>
      </c>
      <c r="GG229" t="s">
        <v>5155</v>
      </c>
      <c r="GH229" t="s">
        <v>5156</v>
      </c>
      <c r="GI229" t="s">
        <v>5157</v>
      </c>
      <c r="GJ229">
        <v>8.0171300000000001E-2</v>
      </c>
      <c r="GP229" t="s">
        <v>777</v>
      </c>
      <c r="GQ229">
        <v>664.38099999999997</v>
      </c>
      <c r="GR229" t="s">
        <v>25</v>
      </c>
      <c r="GS229" t="s">
        <v>757</v>
      </c>
      <c r="GT229" t="s">
        <v>27</v>
      </c>
      <c r="GU229">
        <v>0.77454199999999995</v>
      </c>
      <c r="GV229" t="s">
        <v>28</v>
      </c>
      <c r="GW229">
        <v>250895</v>
      </c>
      <c r="GX229" t="s">
        <v>29</v>
      </c>
      <c r="GY229">
        <v>3.9857248785E-2</v>
      </c>
      <c r="GZ229" t="s">
        <v>30</v>
      </c>
      <c r="HA229">
        <v>10000</v>
      </c>
      <c r="HB229" t="s">
        <v>923</v>
      </c>
      <c r="HC229">
        <v>10000</v>
      </c>
      <c r="HD229" t="s">
        <v>778</v>
      </c>
      <c r="HE229" t="s">
        <v>3896</v>
      </c>
      <c r="HF229" t="s">
        <v>5558</v>
      </c>
      <c r="HG229" t="s">
        <v>5559</v>
      </c>
      <c r="HH229">
        <v>8.2855200000000004E-2</v>
      </c>
      <c r="HN229" t="s">
        <v>777</v>
      </c>
      <c r="HO229">
        <v>651.64200000000005</v>
      </c>
      <c r="HP229" t="s">
        <v>25</v>
      </c>
      <c r="HQ229" t="s">
        <v>757</v>
      </c>
      <c r="HR229" t="s">
        <v>27</v>
      </c>
      <c r="HS229">
        <v>0.78185499999999997</v>
      </c>
      <c r="HT229" t="s">
        <v>28</v>
      </c>
      <c r="HU229">
        <v>251037</v>
      </c>
      <c r="HV229" t="s">
        <v>29</v>
      </c>
      <c r="HW229">
        <v>0.25892566930499999</v>
      </c>
      <c r="HX229" t="s">
        <v>30</v>
      </c>
      <c r="HY229">
        <v>65000</v>
      </c>
      <c r="HZ229" t="s">
        <v>923</v>
      </c>
      <c r="IA229">
        <v>65000</v>
      </c>
      <c r="IB229" t="s">
        <v>778</v>
      </c>
      <c r="IC229" t="s">
        <v>6141</v>
      </c>
      <c r="ID229" t="s">
        <v>6142</v>
      </c>
      <c r="IE229" t="s">
        <v>6143</v>
      </c>
      <c r="IF229">
        <v>7.9101599999999994E-2</v>
      </c>
    </row>
    <row r="230" spans="6:240">
      <c r="F230" t="s">
        <v>782</v>
      </c>
      <c r="G230">
        <v>341.93599999999998</v>
      </c>
      <c r="H230" t="s">
        <v>25</v>
      </c>
      <c r="I230" t="s">
        <v>36</v>
      </c>
      <c r="J230" t="s">
        <v>27</v>
      </c>
      <c r="K230">
        <v>0.75831199999999999</v>
      </c>
      <c r="L230" t="s">
        <v>28</v>
      </c>
      <c r="M230">
        <v>508580</v>
      </c>
      <c r="N230" t="s">
        <v>29</v>
      </c>
      <c r="O230">
        <v>5.8987732720000002E-3</v>
      </c>
      <c r="P230" t="s">
        <v>30</v>
      </c>
      <c r="Q230">
        <v>3000</v>
      </c>
      <c r="R230" t="s">
        <v>923</v>
      </c>
      <c r="S230">
        <v>3000</v>
      </c>
      <c r="T230" t="s">
        <v>783</v>
      </c>
      <c r="U230" t="s">
        <v>4766</v>
      </c>
      <c r="V230" t="s">
        <v>4767</v>
      </c>
      <c r="W230" t="s">
        <v>4768</v>
      </c>
      <c r="X230">
        <v>6.04383E-2</v>
      </c>
      <c r="AD230" t="s">
        <v>782</v>
      </c>
      <c r="AE230">
        <v>349.88900000000001</v>
      </c>
      <c r="AF230" t="s">
        <v>25</v>
      </c>
      <c r="AG230" t="s">
        <v>36</v>
      </c>
      <c r="AH230" t="s">
        <v>27</v>
      </c>
      <c r="AI230">
        <v>0.75949199999999994</v>
      </c>
      <c r="AJ230" t="s">
        <v>28</v>
      </c>
      <c r="AK230">
        <v>495478</v>
      </c>
      <c r="AL230" t="s">
        <v>29</v>
      </c>
      <c r="AM230">
        <v>1.0091267423999999E-2</v>
      </c>
      <c r="AN230" t="s">
        <v>30</v>
      </c>
      <c r="AO230">
        <v>5000</v>
      </c>
      <c r="AP230" t="s">
        <v>923</v>
      </c>
      <c r="AQ230">
        <v>5000</v>
      </c>
      <c r="AR230" t="s">
        <v>783</v>
      </c>
      <c r="AS230" t="s">
        <v>1239</v>
      </c>
      <c r="AT230" t="s">
        <v>1240</v>
      </c>
      <c r="AU230" t="s">
        <v>1241</v>
      </c>
      <c r="AV230">
        <v>5.8345300000000003E-2</v>
      </c>
      <c r="BB230" t="s">
        <v>782</v>
      </c>
      <c r="BC230">
        <v>335.73099999999999</v>
      </c>
      <c r="BD230" t="s">
        <v>25</v>
      </c>
      <c r="BE230" t="s">
        <v>36</v>
      </c>
      <c r="BF230" t="s">
        <v>27</v>
      </c>
      <c r="BG230">
        <v>0.77408999999999994</v>
      </c>
      <c r="BH230" t="s">
        <v>28</v>
      </c>
      <c r="BI230">
        <v>497080</v>
      </c>
      <c r="BJ230" t="s">
        <v>29</v>
      </c>
      <c r="BK230">
        <v>3.0176235408000001E-2</v>
      </c>
      <c r="BL230" t="s">
        <v>30</v>
      </c>
      <c r="BM230">
        <v>15000</v>
      </c>
      <c r="BN230" t="s">
        <v>923</v>
      </c>
      <c r="BO230">
        <v>15000</v>
      </c>
      <c r="BP230" t="s">
        <v>783</v>
      </c>
      <c r="BQ230" t="s">
        <v>1832</v>
      </c>
      <c r="BR230" t="s">
        <v>1833</v>
      </c>
      <c r="BS230" t="s">
        <v>1834</v>
      </c>
      <c r="BT230">
        <v>7.1741200000000005E-2</v>
      </c>
      <c r="BZ230" t="s">
        <v>782</v>
      </c>
      <c r="CA230">
        <v>337.29500000000002</v>
      </c>
      <c r="CB230" t="s">
        <v>25</v>
      </c>
      <c r="CC230" t="s">
        <v>36</v>
      </c>
      <c r="CD230" t="s">
        <v>27</v>
      </c>
      <c r="CE230">
        <v>0.77129400000000004</v>
      </c>
      <c r="CF230" t="s">
        <v>28</v>
      </c>
      <c r="CG230">
        <v>498368</v>
      </c>
      <c r="CH230" t="s">
        <v>29</v>
      </c>
      <c r="CI230">
        <v>5.0163711527999998E-2</v>
      </c>
      <c r="CJ230" t="s">
        <v>30</v>
      </c>
      <c r="CK230">
        <v>25000</v>
      </c>
      <c r="CL230" t="s">
        <v>923</v>
      </c>
      <c r="CM230">
        <v>25000</v>
      </c>
      <c r="CN230" t="s">
        <v>783</v>
      </c>
      <c r="CO230" t="s">
        <v>2414</v>
      </c>
      <c r="CP230" t="s">
        <v>2415</v>
      </c>
      <c r="CQ230" t="s">
        <v>2416</v>
      </c>
      <c r="CR230">
        <v>7.06035E-2</v>
      </c>
      <c r="CX230" t="s">
        <v>782</v>
      </c>
      <c r="CY230">
        <v>334.48399999999998</v>
      </c>
      <c r="CZ230" t="s">
        <v>25</v>
      </c>
      <c r="DA230" t="s">
        <v>36</v>
      </c>
      <c r="DB230" t="s">
        <v>27</v>
      </c>
      <c r="DC230">
        <v>0.77463599999999999</v>
      </c>
      <c r="DD230" t="s">
        <v>28</v>
      </c>
      <c r="DE230">
        <v>498230</v>
      </c>
      <c r="DF230" t="s">
        <v>29</v>
      </c>
      <c r="DG230">
        <v>7.0248683512000004E-2</v>
      </c>
      <c r="DH230" t="s">
        <v>30</v>
      </c>
      <c r="DI230">
        <v>35000</v>
      </c>
      <c r="DJ230" t="s">
        <v>923</v>
      </c>
      <c r="DK230">
        <v>35000</v>
      </c>
      <c r="DL230" t="s">
        <v>783</v>
      </c>
      <c r="DM230" t="s">
        <v>3007</v>
      </c>
      <c r="DN230" t="s">
        <v>3008</v>
      </c>
      <c r="DO230" t="s">
        <v>3009</v>
      </c>
      <c r="DP230">
        <v>7.14389E-2</v>
      </c>
      <c r="DV230" t="s">
        <v>782</v>
      </c>
      <c r="DW230">
        <v>331.88299999999998</v>
      </c>
      <c r="DX230" t="s">
        <v>25</v>
      </c>
      <c r="DY230" t="s">
        <v>36</v>
      </c>
      <c r="DZ230" t="s">
        <v>27</v>
      </c>
      <c r="EA230">
        <v>0.777725</v>
      </c>
      <c r="EB230" t="s">
        <v>28</v>
      </c>
      <c r="EC230">
        <v>498153</v>
      </c>
      <c r="ED230" t="s">
        <v>29</v>
      </c>
      <c r="EE230">
        <v>9.0333655496000004E-2</v>
      </c>
      <c r="EF230" t="s">
        <v>30</v>
      </c>
      <c r="EG230">
        <v>45000</v>
      </c>
      <c r="EH230" t="s">
        <v>923</v>
      </c>
      <c r="EI230">
        <v>45000</v>
      </c>
      <c r="EJ230" t="s">
        <v>783</v>
      </c>
      <c r="EK230" t="s">
        <v>3594</v>
      </c>
      <c r="EL230" t="s">
        <v>3595</v>
      </c>
      <c r="EM230" t="s">
        <v>3596</v>
      </c>
      <c r="EN230">
        <v>7.0563100000000004E-2</v>
      </c>
      <c r="ET230" t="s">
        <v>782</v>
      </c>
      <c r="EU230">
        <v>332.77499999999998</v>
      </c>
      <c r="EV230" t="s">
        <v>25</v>
      </c>
      <c r="EW230" t="s">
        <v>36</v>
      </c>
      <c r="EX230" t="s">
        <v>27</v>
      </c>
      <c r="EY230">
        <v>0.776034</v>
      </c>
      <c r="EZ230" t="s">
        <v>28</v>
      </c>
      <c r="FA230">
        <v>498986</v>
      </c>
      <c r="FB230" t="s">
        <v>29</v>
      </c>
      <c r="FC230">
        <v>0.11022362775199999</v>
      </c>
      <c r="FD230" t="s">
        <v>30</v>
      </c>
      <c r="FE230">
        <v>55000</v>
      </c>
      <c r="FF230" t="s">
        <v>923</v>
      </c>
      <c r="FG230">
        <v>55000</v>
      </c>
      <c r="FH230" t="s">
        <v>783</v>
      </c>
      <c r="FI230" t="s">
        <v>4177</v>
      </c>
      <c r="FJ230" t="s">
        <v>4178</v>
      </c>
      <c r="FK230" t="s">
        <v>4179</v>
      </c>
      <c r="FL230">
        <v>7.2199799999999995E-2</v>
      </c>
      <c r="FR230" t="s">
        <v>782</v>
      </c>
      <c r="FS230">
        <v>314.97899999999998</v>
      </c>
      <c r="FT230" t="s">
        <v>25</v>
      </c>
      <c r="FU230" t="s">
        <v>36</v>
      </c>
      <c r="FV230" t="s">
        <v>27</v>
      </c>
      <c r="FW230">
        <v>0.77692600000000001</v>
      </c>
      <c r="FX230" t="s">
        <v>28</v>
      </c>
      <c r="FY230">
        <v>525966</v>
      </c>
      <c r="FZ230" t="s">
        <v>29</v>
      </c>
      <c r="GA230">
        <v>1.9012618480000001E-3</v>
      </c>
      <c r="GB230" t="s">
        <v>30</v>
      </c>
      <c r="GC230">
        <v>1000</v>
      </c>
      <c r="GD230" t="s">
        <v>923</v>
      </c>
      <c r="GE230">
        <v>1000</v>
      </c>
      <c r="GF230" t="s">
        <v>783</v>
      </c>
      <c r="GG230" t="s">
        <v>5158</v>
      </c>
      <c r="GH230" t="s">
        <v>5159</v>
      </c>
      <c r="GI230" t="s">
        <v>5160</v>
      </c>
      <c r="GJ230">
        <v>7.7618999999999994E-2</v>
      </c>
      <c r="GP230" t="s">
        <v>782</v>
      </c>
      <c r="GQ230">
        <v>335.86099999999999</v>
      </c>
      <c r="GR230" t="s">
        <v>25</v>
      </c>
      <c r="GS230" t="s">
        <v>36</v>
      </c>
      <c r="GT230" t="s">
        <v>27</v>
      </c>
      <c r="GU230">
        <v>0.77612400000000004</v>
      </c>
      <c r="GV230" t="s">
        <v>28</v>
      </c>
      <c r="GW230">
        <v>494285</v>
      </c>
      <c r="GX230" t="s">
        <v>29</v>
      </c>
      <c r="GY230">
        <v>2.0231249279999999E-2</v>
      </c>
      <c r="GZ230" t="s">
        <v>30</v>
      </c>
      <c r="HA230">
        <v>10000</v>
      </c>
      <c r="HB230" t="s">
        <v>923</v>
      </c>
      <c r="HC230">
        <v>10000</v>
      </c>
      <c r="HD230" t="s">
        <v>783</v>
      </c>
      <c r="HE230" t="s">
        <v>5560</v>
      </c>
      <c r="HF230" t="s">
        <v>5561</v>
      </c>
      <c r="HG230" t="s">
        <v>5562</v>
      </c>
      <c r="HH230">
        <v>6.5160099999999999E-2</v>
      </c>
      <c r="HN230" t="s">
        <v>782</v>
      </c>
      <c r="HO230">
        <v>334.58</v>
      </c>
      <c r="HP230" t="s">
        <v>25</v>
      </c>
      <c r="HQ230" t="s">
        <v>36</v>
      </c>
      <c r="HR230" t="s">
        <v>27</v>
      </c>
      <c r="HS230">
        <v>0.77406900000000001</v>
      </c>
      <c r="HT230" t="s">
        <v>28</v>
      </c>
      <c r="HU230">
        <v>498816</v>
      </c>
      <c r="HV230" t="s">
        <v>29</v>
      </c>
      <c r="HW230">
        <v>0.13030859973600001</v>
      </c>
      <c r="HX230" t="s">
        <v>30</v>
      </c>
      <c r="HY230">
        <v>65000</v>
      </c>
      <c r="HZ230" t="s">
        <v>923</v>
      </c>
      <c r="IA230">
        <v>65000</v>
      </c>
      <c r="IB230" t="s">
        <v>783</v>
      </c>
      <c r="IC230" t="s">
        <v>6144</v>
      </c>
      <c r="ID230" t="s">
        <v>6145</v>
      </c>
      <c r="IE230" t="s">
        <v>6146</v>
      </c>
      <c r="IF230">
        <v>7.2978100000000004E-2</v>
      </c>
    </row>
    <row r="231" spans="6:240">
      <c r="F231" t="s">
        <v>787</v>
      </c>
      <c r="G231">
        <v>595.33000000000004</v>
      </c>
      <c r="H231" t="s">
        <v>25</v>
      </c>
      <c r="I231" t="s">
        <v>757</v>
      </c>
      <c r="J231" t="s">
        <v>27</v>
      </c>
      <c r="K231">
        <v>0.81254199999999999</v>
      </c>
      <c r="L231" t="s">
        <v>28</v>
      </c>
      <c r="M231">
        <v>254420</v>
      </c>
      <c r="N231" t="s">
        <v>29</v>
      </c>
      <c r="O231">
        <v>1.1791543664999999E-2</v>
      </c>
      <c r="P231" t="s">
        <v>30</v>
      </c>
      <c r="Q231">
        <v>3000</v>
      </c>
      <c r="R231" t="s">
        <v>923</v>
      </c>
      <c r="S231">
        <v>3000</v>
      </c>
      <c r="T231" t="s">
        <v>788</v>
      </c>
      <c r="U231" t="s">
        <v>4763</v>
      </c>
      <c r="V231" t="s">
        <v>4764</v>
      </c>
      <c r="W231" t="s">
        <v>4765</v>
      </c>
      <c r="X231">
        <v>7.5065900000000005E-2</v>
      </c>
      <c r="AD231" t="s">
        <v>787</v>
      </c>
      <c r="AE231">
        <v>640.42200000000003</v>
      </c>
      <c r="AF231" t="s">
        <v>25</v>
      </c>
      <c r="AG231" t="s">
        <v>757</v>
      </c>
      <c r="AH231" t="s">
        <v>27</v>
      </c>
      <c r="AI231">
        <v>0.78986199999999995</v>
      </c>
      <c r="AJ231" t="s">
        <v>28</v>
      </c>
      <c r="AK231">
        <v>250283</v>
      </c>
      <c r="AL231" t="s">
        <v>29</v>
      </c>
      <c r="AM231">
        <v>1.9977374324999998E-2</v>
      </c>
      <c r="AN231" t="s">
        <v>30</v>
      </c>
      <c r="AO231">
        <v>5000</v>
      </c>
      <c r="AP231" t="s">
        <v>923</v>
      </c>
      <c r="AQ231">
        <v>5000</v>
      </c>
      <c r="AR231" t="s">
        <v>788</v>
      </c>
      <c r="AS231" t="s">
        <v>1236</v>
      </c>
      <c r="AT231" t="s">
        <v>1237</v>
      </c>
      <c r="AU231" t="s">
        <v>1238</v>
      </c>
      <c r="AV231">
        <v>7.7541600000000002E-2</v>
      </c>
      <c r="BB231" t="s">
        <v>787</v>
      </c>
      <c r="BC231">
        <v>660.72199999999998</v>
      </c>
      <c r="BD231" t="s">
        <v>25</v>
      </c>
      <c r="BE231" t="s">
        <v>757</v>
      </c>
      <c r="BF231" t="s">
        <v>27</v>
      </c>
      <c r="BG231">
        <v>0.77510000000000001</v>
      </c>
      <c r="BH231" t="s">
        <v>28</v>
      </c>
      <c r="BI231">
        <v>251922</v>
      </c>
      <c r="BJ231" t="s">
        <v>29</v>
      </c>
      <c r="BK231">
        <v>5.9542222515E-2</v>
      </c>
      <c r="BL231" t="s">
        <v>30</v>
      </c>
      <c r="BM231">
        <v>15000</v>
      </c>
      <c r="BN231" t="s">
        <v>923</v>
      </c>
      <c r="BO231">
        <v>15000</v>
      </c>
      <c r="BP231" t="s">
        <v>788</v>
      </c>
      <c r="BQ231" t="s">
        <v>1829</v>
      </c>
      <c r="BR231" t="s">
        <v>1830</v>
      </c>
      <c r="BS231" t="s">
        <v>1831</v>
      </c>
      <c r="BT231">
        <v>6.7094799999999996E-2</v>
      </c>
      <c r="BZ231" t="s">
        <v>787</v>
      </c>
      <c r="CA231">
        <v>659.19</v>
      </c>
      <c r="CB231" t="s">
        <v>25</v>
      </c>
      <c r="CC231" t="s">
        <v>757</v>
      </c>
      <c r="CD231" t="s">
        <v>27</v>
      </c>
      <c r="CE231">
        <v>0.77929499999999996</v>
      </c>
      <c r="CF231" t="s">
        <v>28</v>
      </c>
      <c r="CG231">
        <v>249796</v>
      </c>
      <c r="CH231" t="s">
        <v>29</v>
      </c>
      <c r="CI231">
        <v>0.10008157435499999</v>
      </c>
      <c r="CJ231" t="s">
        <v>30</v>
      </c>
      <c r="CK231">
        <v>25000</v>
      </c>
      <c r="CL231" t="s">
        <v>923</v>
      </c>
      <c r="CM231">
        <v>25000</v>
      </c>
      <c r="CN231" t="s">
        <v>788</v>
      </c>
      <c r="CO231" t="s">
        <v>2411</v>
      </c>
      <c r="CP231" t="s">
        <v>2412</v>
      </c>
      <c r="CQ231" t="s">
        <v>2413</v>
      </c>
      <c r="CR231">
        <v>8.1129000000000007E-2</v>
      </c>
      <c r="CX231" t="s">
        <v>787</v>
      </c>
      <c r="CY231">
        <v>644.15099999999995</v>
      </c>
      <c r="CZ231" t="s">
        <v>25</v>
      </c>
      <c r="DA231" t="s">
        <v>757</v>
      </c>
      <c r="DB231" t="s">
        <v>27</v>
      </c>
      <c r="DC231">
        <v>0.78647299999999998</v>
      </c>
      <c r="DD231" t="s">
        <v>28</v>
      </c>
      <c r="DE231">
        <v>250983</v>
      </c>
      <c r="DF231" t="s">
        <v>29</v>
      </c>
      <c r="DG231">
        <v>0.13945152181500001</v>
      </c>
      <c r="DH231" t="s">
        <v>30</v>
      </c>
      <c r="DI231">
        <v>35000</v>
      </c>
      <c r="DJ231" t="s">
        <v>923</v>
      </c>
      <c r="DK231">
        <v>35000</v>
      </c>
      <c r="DL231" t="s">
        <v>788</v>
      </c>
      <c r="DM231" t="s">
        <v>3004</v>
      </c>
      <c r="DN231" t="s">
        <v>3005</v>
      </c>
      <c r="DO231" t="s">
        <v>3006</v>
      </c>
      <c r="DP231">
        <v>7.1074799999999994E-2</v>
      </c>
      <c r="DV231" t="s">
        <v>787</v>
      </c>
      <c r="DW231">
        <v>639.24900000000002</v>
      </c>
      <c r="DX231" t="s">
        <v>25</v>
      </c>
      <c r="DY231" t="s">
        <v>757</v>
      </c>
      <c r="DZ231" t="s">
        <v>27</v>
      </c>
      <c r="EA231">
        <v>0.78972799999999999</v>
      </c>
      <c r="EB231" t="s">
        <v>28</v>
      </c>
      <c r="EC231">
        <v>250827</v>
      </c>
      <c r="ED231" t="s">
        <v>29</v>
      </c>
      <c r="EE231">
        <v>0.17940617146499999</v>
      </c>
      <c r="EF231" t="s">
        <v>30</v>
      </c>
      <c r="EG231">
        <v>45000</v>
      </c>
      <c r="EH231" t="s">
        <v>923</v>
      </c>
      <c r="EI231">
        <v>45000</v>
      </c>
      <c r="EJ231" t="s">
        <v>788</v>
      </c>
      <c r="EK231" t="s">
        <v>3591</v>
      </c>
      <c r="EL231" t="s">
        <v>3592</v>
      </c>
      <c r="EM231" t="s">
        <v>3593</v>
      </c>
      <c r="EN231">
        <v>6.8415299999999998E-2</v>
      </c>
      <c r="ET231" t="s">
        <v>787</v>
      </c>
      <c r="EU231">
        <v>652.41</v>
      </c>
      <c r="EV231" t="s">
        <v>25</v>
      </c>
      <c r="EW231" t="s">
        <v>757</v>
      </c>
      <c r="EX231" t="s">
        <v>27</v>
      </c>
      <c r="EY231">
        <v>0.78013699999999997</v>
      </c>
      <c r="EZ231" t="s">
        <v>28</v>
      </c>
      <c r="FA231">
        <v>251847</v>
      </c>
      <c r="FB231" t="s">
        <v>29</v>
      </c>
      <c r="FC231">
        <v>0.21838631746500001</v>
      </c>
      <c r="FD231" t="s">
        <v>30</v>
      </c>
      <c r="FE231">
        <v>55000</v>
      </c>
      <c r="FF231" t="s">
        <v>923</v>
      </c>
      <c r="FG231">
        <v>55000</v>
      </c>
      <c r="FH231" t="s">
        <v>788</v>
      </c>
      <c r="FI231" t="s">
        <v>4174</v>
      </c>
      <c r="FJ231" t="s">
        <v>4175</v>
      </c>
      <c r="FK231" t="s">
        <v>4176</v>
      </c>
      <c r="FL231">
        <v>7.2228000000000001E-2</v>
      </c>
      <c r="FR231" t="s">
        <v>787</v>
      </c>
      <c r="FS231">
        <v>702.58500000000004</v>
      </c>
      <c r="FT231" t="s">
        <v>25</v>
      </c>
      <c r="FU231" t="s">
        <v>757</v>
      </c>
      <c r="FV231" t="s">
        <v>27</v>
      </c>
      <c r="FW231">
        <v>0.77228799999999997</v>
      </c>
      <c r="FX231" t="s">
        <v>28</v>
      </c>
      <c r="FY231">
        <v>238640</v>
      </c>
      <c r="FZ231" t="s">
        <v>29</v>
      </c>
      <c r="GA231">
        <v>4.1904151949999999E-3</v>
      </c>
      <c r="GB231" t="s">
        <v>30</v>
      </c>
      <c r="GC231">
        <v>1000</v>
      </c>
      <c r="GD231" t="s">
        <v>923</v>
      </c>
      <c r="GE231">
        <v>1000</v>
      </c>
      <c r="GF231" t="s">
        <v>788</v>
      </c>
      <c r="GG231" t="s">
        <v>5155</v>
      </c>
      <c r="GH231" t="s">
        <v>5156</v>
      </c>
      <c r="GI231" t="s">
        <v>5157</v>
      </c>
      <c r="GJ231">
        <v>8.0171300000000001E-2</v>
      </c>
      <c r="GP231" t="s">
        <v>787</v>
      </c>
      <c r="GQ231">
        <v>664.38099999999997</v>
      </c>
      <c r="GR231" t="s">
        <v>25</v>
      </c>
      <c r="GS231" t="s">
        <v>757</v>
      </c>
      <c r="GT231" t="s">
        <v>27</v>
      </c>
      <c r="GU231">
        <v>0.77454199999999995</v>
      </c>
      <c r="GV231" t="s">
        <v>28</v>
      </c>
      <c r="GW231">
        <v>250895</v>
      </c>
      <c r="GX231" t="s">
        <v>29</v>
      </c>
      <c r="GY231">
        <v>3.9857248785E-2</v>
      </c>
      <c r="GZ231" t="s">
        <v>30</v>
      </c>
      <c r="HA231">
        <v>10000</v>
      </c>
      <c r="HB231" t="s">
        <v>923</v>
      </c>
      <c r="HC231">
        <v>10000</v>
      </c>
      <c r="HD231" t="s">
        <v>788</v>
      </c>
      <c r="HE231" t="s">
        <v>3896</v>
      </c>
      <c r="HF231" t="s">
        <v>5558</v>
      </c>
      <c r="HG231" t="s">
        <v>5559</v>
      </c>
      <c r="HH231">
        <v>8.2855200000000004E-2</v>
      </c>
      <c r="HN231" t="s">
        <v>787</v>
      </c>
      <c r="HO231">
        <v>651.64200000000005</v>
      </c>
      <c r="HP231" t="s">
        <v>25</v>
      </c>
      <c r="HQ231" t="s">
        <v>757</v>
      </c>
      <c r="HR231" t="s">
        <v>27</v>
      </c>
      <c r="HS231">
        <v>0.78185499999999997</v>
      </c>
      <c r="HT231" t="s">
        <v>28</v>
      </c>
      <c r="HU231">
        <v>251037</v>
      </c>
      <c r="HV231" t="s">
        <v>29</v>
      </c>
      <c r="HW231">
        <v>0.25892566930499999</v>
      </c>
      <c r="HX231" t="s">
        <v>30</v>
      </c>
      <c r="HY231">
        <v>65000</v>
      </c>
      <c r="HZ231" t="s">
        <v>923</v>
      </c>
      <c r="IA231">
        <v>65000</v>
      </c>
      <c r="IB231" t="s">
        <v>788</v>
      </c>
      <c r="IC231" t="s">
        <v>6141</v>
      </c>
      <c r="ID231" t="s">
        <v>6142</v>
      </c>
      <c r="IE231" t="s">
        <v>6143</v>
      </c>
      <c r="IF231">
        <v>7.9101599999999994E-2</v>
      </c>
    </row>
    <row r="232" spans="6:240">
      <c r="F232" t="s">
        <v>787</v>
      </c>
      <c r="G232">
        <v>341.93599999999998</v>
      </c>
      <c r="H232" t="s">
        <v>25</v>
      </c>
      <c r="I232" t="s">
        <v>36</v>
      </c>
      <c r="J232" t="s">
        <v>27</v>
      </c>
      <c r="K232">
        <v>0.75831199999999999</v>
      </c>
      <c r="L232" t="s">
        <v>28</v>
      </c>
      <c r="M232">
        <v>508580</v>
      </c>
      <c r="N232" t="s">
        <v>29</v>
      </c>
      <c r="O232">
        <v>5.8987732720000002E-3</v>
      </c>
      <c r="P232" t="s">
        <v>30</v>
      </c>
      <c r="Q232">
        <v>3000</v>
      </c>
      <c r="R232" t="s">
        <v>923</v>
      </c>
      <c r="S232">
        <v>3000</v>
      </c>
      <c r="T232" t="s">
        <v>783</v>
      </c>
      <c r="U232" t="s">
        <v>4766</v>
      </c>
      <c r="V232" t="s">
        <v>4767</v>
      </c>
      <c r="W232" t="s">
        <v>4768</v>
      </c>
      <c r="X232">
        <v>6.04383E-2</v>
      </c>
      <c r="AD232" t="s">
        <v>787</v>
      </c>
      <c r="AE232">
        <v>349.88900000000001</v>
      </c>
      <c r="AF232" t="s">
        <v>25</v>
      </c>
      <c r="AG232" t="s">
        <v>36</v>
      </c>
      <c r="AH232" t="s">
        <v>27</v>
      </c>
      <c r="AI232">
        <v>0.75949199999999994</v>
      </c>
      <c r="AJ232" t="s">
        <v>28</v>
      </c>
      <c r="AK232">
        <v>495478</v>
      </c>
      <c r="AL232" t="s">
        <v>29</v>
      </c>
      <c r="AM232">
        <v>1.0091267423999999E-2</v>
      </c>
      <c r="AN232" t="s">
        <v>30</v>
      </c>
      <c r="AO232">
        <v>5000</v>
      </c>
      <c r="AP232" t="s">
        <v>923</v>
      </c>
      <c r="AQ232">
        <v>5000</v>
      </c>
      <c r="AR232" t="s">
        <v>783</v>
      </c>
      <c r="AS232" t="s">
        <v>1239</v>
      </c>
      <c r="AT232" t="s">
        <v>1240</v>
      </c>
      <c r="AU232" t="s">
        <v>1241</v>
      </c>
      <c r="AV232">
        <v>5.8345300000000003E-2</v>
      </c>
      <c r="BB232" t="s">
        <v>787</v>
      </c>
      <c r="BC232">
        <v>335.73099999999999</v>
      </c>
      <c r="BD232" t="s">
        <v>25</v>
      </c>
      <c r="BE232" t="s">
        <v>36</v>
      </c>
      <c r="BF232" t="s">
        <v>27</v>
      </c>
      <c r="BG232">
        <v>0.77408999999999994</v>
      </c>
      <c r="BH232" t="s">
        <v>28</v>
      </c>
      <c r="BI232">
        <v>497080</v>
      </c>
      <c r="BJ232" t="s">
        <v>29</v>
      </c>
      <c r="BK232">
        <v>3.0176235408000001E-2</v>
      </c>
      <c r="BL232" t="s">
        <v>30</v>
      </c>
      <c r="BM232">
        <v>15000</v>
      </c>
      <c r="BN232" t="s">
        <v>923</v>
      </c>
      <c r="BO232">
        <v>15000</v>
      </c>
      <c r="BP232" t="s">
        <v>783</v>
      </c>
      <c r="BQ232" t="s">
        <v>1832</v>
      </c>
      <c r="BR232" t="s">
        <v>1833</v>
      </c>
      <c r="BS232" t="s">
        <v>1834</v>
      </c>
      <c r="BT232">
        <v>7.1741200000000005E-2</v>
      </c>
      <c r="BZ232" t="s">
        <v>787</v>
      </c>
      <c r="CA232">
        <v>337.29500000000002</v>
      </c>
      <c r="CB232" t="s">
        <v>25</v>
      </c>
      <c r="CC232" t="s">
        <v>36</v>
      </c>
      <c r="CD232" t="s">
        <v>27</v>
      </c>
      <c r="CE232">
        <v>0.77129400000000004</v>
      </c>
      <c r="CF232" t="s">
        <v>28</v>
      </c>
      <c r="CG232">
        <v>498368</v>
      </c>
      <c r="CH232" t="s">
        <v>29</v>
      </c>
      <c r="CI232">
        <v>5.0163711527999998E-2</v>
      </c>
      <c r="CJ232" t="s">
        <v>30</v>
      </c>
      <c r="CK232">
        <v>25000</v>
      </c>
      <c r="CL232" t="s">
        <v>923</v>
      </c>
      <c r="CM232">
        <v>25000</v>
      </c>
      <c r="CN232" t="s">
        <v>783</v>
      </c>
      <c r="CO232" t="s">
        <v>2414</v>
      </c>
      <c r="CP232" t="s">
        <v>2415</v>
      </c>
      <c r="CQ232" t="s">
        <v>2416</v>
      </c>
      <c r="CR232">
        <v>7.06035E-2</v>
      </c>
      <c r="CX232" t="s">
        <v>787</v>
      </c>
      <c r="CY232">
        <v>334.48399999999998</v>
      </c>
      <c r="CZ232" t="s">
        <v>25</v>
      </c>
      <c r="DA232" t="s">
        <v>36</v>
      </c>
      <c r="DB232" t="s">
        <v>27</v>
      </c>
      <c r="DC232">
        <v>0.77463599999999999</v>
      </c>
      <c r="DD232" t="s">
        <v>28</v>
      </c>
      <c r="DE232">
        <v>498230</v>
      </c>
      <c r="DF232" t="s">
        <v>29</v>
      </c>
      <c r="DG232">
        <v>7.0248683512000004E-2</v>
      </c>
      <c r="DH232" t="s">
        <v>30</v>
      </c>
      <c r="DI232">
        <v>35000</v>
      </c>
      <c r="DJ232" t="s">
        <v>923</v>
      </c>
      <c r="DK232">
        <v>35000</v>
      </c>
      <c r="DL232" t="s">
        <v>783</v>
      </c>
      <c r="DM232" t="s">
        <v>3007</v>
      </c>
      <c r="DN232" t="s">
        <v>3008</v>
      </c>
      <c r="DO232" t="s">
        <v>3009</v>
      </c>
      <c r="DP232">
        <v>7.14389E-2</v>
      </c>
      <c r="DV232" t="s">
        <v>787</v>
      </c>
      <c r="DW232">
        <v>331.88299999999998</v>
      </c>
      <c r="DX232" t="s">
        <v>25</v>
      </c>
      <c r="DY232" t="s">
        <v>36</v>
      </c>
      <c r="DZ232" t="s">
        <v>27</v>
      </c>
      <c r="EA232">
        <v>0.777725</v>
      </c>
      <c r="EB232" t="s">
        <v>28</v>
      </c>
      <c r="EC232">
        <v>498153</v>
      </c>
      <c r="ED232" t="s">
        <v>29</v>
      </c>
      <c r="EE232">
        <v>9.0333655496000004E-2</v>
      </c>
      <c r="EF232" t="s">
        <v>30</v>
      </c>
      <c r="EG232">
        <v>45000</v>
      </c>
      <c r="EH232" t="s">
        <v>923</v>
      </c>
      <c r="EI232">
        <v>45000</v>
      </c>
      <c r="EJ232" t="s">
        <v>783</v>
      </c>
      <c r="EK232" t="s">
        <v>3594</v>
      </c>
      <c r="EL232" t="s">
        <v>3595</v>
      </c>
      <c r="EM232" t="s">
        <v>3596</v>
      </c>
      <c r="EN232">
        <v>7.0563100000000004E-2</v>
      </c>
      <c r="ET232" t="s">
        <v>787</v>
      </c>
      <c r="EU232">
        <v>332.77499999999998</v>
      </c>
      <c r="EV232" t="s">
        <v>25</v>
      </c>
      <c r="EW232" t="s">
        <v>36</v>
      </c>
      <c r="EX232" t="s">
        <v>27</v>
      </c>
      <c r="EY232">
        <v>0.776034</v>
      </c>
      <c r="EZ232" t="s">
        <v>28</v>
      </c>
      <c r="FA232">
        <v>498986</v>
      </c>
      <c r="FB232" t="s">
        <v>29</v>
      </c>
      <c r="FC232">
        <v>0.11022362775199999</v>
      </c>
      <c r="FD232" t="s">
        <v>30</v>
      </c>
      <c r="FE232">
        <v>55000</v>
      </c>
      <c r="FF232" t="s">
        <v>923</v>
      </c>
      <c r="FG232">
        <v>55000</v>
      </c>
      <c r="FH232" t="s">
        <v>783</v>
      </c>
      <c r="FI232" t="s">
        <v>4177</v>
      </c>
      <c r="FJ232" t="s">
        <v>4178</v>
      </c>
      <c r="FK232" t="s">
        <v>4179</v>
      </c>
      <c r="FL232">
        <v>7.2199799999999995E-2</v>
      </c>
      <c r="FR232" t="s">
        <v>787</v>
      </c>
      <c r="FS232">
        <v>314.97899999999998</v>
      </c>
      <c r="FT232" t="s">
        <v>25</v>
      </c>
      <c r="FU232" t="s">
        <v>36</v>
      </c>
      <c r="FV232" t="s">
        <v>27</v>
      </c>
      <c r="FW232">
        <v>0.77692600000000001</v>
      </c>
      <c r="FX232" t="s">
        <v>28</v>
      </c>
      <c r="FY232">
        <v>525966</v>
      </c>
      <c r="FZ232" t="s">
        <v>29</v>
      </c>
      <c r="GA232">
        <v>1.9012618480000001E-3</v>
      </c>
      <c r="GB232" t="s">
        <v>30</v>
      </c>
      <c r="GC232">
        <v>1000</v>
      </c>
      <c r="GD232" t="s">
        <v>923</v>
      </c>
      <c r="GE232">
        <v>1000</v>
      </c>
      <c r="GF232" t="s">
        <v>783</v>
      </c>
      <c r="GG232" t="s">
        <v>5158</v>
      </c>
      <c r="GH232" t="s">
        <v>5159</v>
      </c>
      <c r="GI232" t="s">
        <v>5160</v>
      </c>
      <c r="GJ232">
        <v>7.7618999999999994E-2</v>
      </c>
      <c r="GP232" t="s">
        <v>787</v>
      </c>
      <c r="GQ232">
        <v>335.86099999999999</v>
      </c>
      <c r="GR232" t="s">
        <v>25</v>
      </c>
      <c r="GS232" t="s">
        <v>36</v>
      </c>
      <c r="GT232" t="s">
        <v>27</v>
      </c>
      <c r="GU232">
        <v>0.77612400000000004</v>
      </c>
      <c r="GV232" t="s">
        <v>28</v>
      </c>
      <c r="GW232">
        <v>494285</v>
      </c>
      <c r="GX232" t="s">
        <v>29</v>
      </c>
      <c r="GY232">
        <v>2.0231249279999999E-2</v>
      </c>
      <c r="GZ232" t="s">
        <v>30</v>
      </c>
      <c r="HA232">
        <v>10000</v>
      </c>
      <c r="HB232" t="s">
        <v>923</v>
      </c>
      <c r="HC232">
        <v>10000</v>
      </c>
      <c r="HD232" t="s">
        <v>783</v>
      </c>
      <c r="HE232" t="s">
        <v>5560</v>
      </c>
      <c r="HF232" t="s">
        <v>5561</v>
      </c>
      <c r="HG232" t="s">
        <v>5562</v>
      </c>
      <c r="HH232">
        <v>6.5160099999999999E-2</v>
      </c>
      <c r="HN232" t="s">
        <v>787</v>
      </c>
      <c r="HO232">
        <v>334.58</v>
      </c>
      <c r="HP232" t="s">
        <v>25</v>
      </c>
      <c r="HQ232" t="s">
        <v>36</v>
      </c>
      <c r="HR232" t="s">
        <v>27</v>
      </c>
      <c r="HS232">
        <v>0.77406900000000001</v>
      </c>
      <c r="HT232" t="s">
        <v>28</v>
      </c>
      <c r="HU232">
        <v>498816</v>
      </c>
      <c r="HV232" t="s">
        <v>29</v>
      </c>
      <c r="HW232">
        <v>0.13030859973600001</v>
      </c>
      <c r="HX232" t="s">
        <v>30</v>
      </c>
      <c r="HY232">
        <v>65000</v>
      </c>
      <c r="HZ232" t="s">
        <v>923</v>
      </c>
      <c r="IA232">
        <v>65000</v>
      </c>
      <c r="IB232" t="s">
        <v>783</v>
      </c>
      <c r="IC232" t="s">
        <v>6144</v>
      </c>
      <c r="ID232" t="s">
        <v>6145</v>
      </c>
      <c r="IE232" t="s">
        <v>6146</v>
      </c>
      <c r="IF232">
        <v>7.2978100000000004E-2</v>
      </c>
    </row>
    <row r="233" spans="6:240">
      <c r="F233" t="s">
        <v>777</v>
      </c>
      <c r="G233">
        <v>729.16899999999998</v>
      </c>
      <c r="H233" t="s">
        <v>25</v>
      </c>
      <c r="I233" t="s">
        <v>757</v>
      </c>
      <c r="J233" t="s">
        <v>27</v>
      </c>
      <c r="K233">
        <v>0.74622999999999995</v>
      </c>
      <c r="L233" t="s">
        <v>28</v>
      </c>
      <c r="M233">
        <v>246278</v>
      </c>
      <c r="N233" t="s">
        <v>29</v>
      </c>
      <c r="O233">
        <v>1.2181345125E-2</v>
      </c>
      <c r="P233" t="s">
        <v>30</v>
      </c>
      <c r="Q233">
        <v>3000</v>
      </c>
      <c r="R233" t="s">
        <v>923</v>
      </c>
      <c r="S233">
        <v>3000</v>
      </c>
      <c r="T233" t="s">
        <v>778</v>
      </c>
      <c r="U233" t="s">
        <v>4769</v>
      </c>
      <c r="V233" t="s">
        <v>4770</v>
      </c>
      <c r="W233" t="s">
        <v>4771</v>
      </c>
      <c r="X233">
        <v>4.9224400000000001E-2</v>
      </c>
      <c r="AD233" t="s">
        <v>777</v>
      </c>
      <c r="AE233">
        <v>693.01700000000005</v>
      </c>
      <c r="AF233" t="s">
        <v>25</v>
      </c>
      <c r="AG233" t="s">
        <v>757</v>
      </c>
      <c r="AH233" t="s">
        <v>27</v>
      </c>
      <c r="AI233">
        <v>0.76299300000000003</v>
      </c>
      <c r="AJ233" t="s">
        <v>28</v>
      </c>
      <c r="AK233">
        <v>247865</v>
      </c>
      <c r="AL233" t="s">
        <v>29</v>
      </c>
      <c r="AM233">
        <v>2.0172275055000001E-2</v>
      </c>
      <c r="AN233" t="s">
        <v>30</v>
      </c>
      <c r="AO233">
        <v>5000</v>
      </c>
      <c r="AP233" t="s">
        <v>923</v>
      </c>
      <c r="AQ233">
        <v>5000</v>
      </c>
      <c r="AR233" t="s">
        <v>778</v>
      </c>
      <c r="AS233" t="s">
        <v>1242</v>
      </c>
      <c r="AT233" t="s">
        <v>1243</v>
      </c>
      <c r="AU233" t="s">
        <v>1244</v>
      </c>
      <c r="AV233">
        <v>7.0955299999999999E-2</v>
      </c>
      <c r="BB233" t="s">
        <v>777</v>
      </c>
      <c r="BC233">
        <v>637.673</v>
      </c>
      <c r="BD233" t="s">
        <v>25</v>
      </c>
      <c r="BE233" t="s">
        <v>757</v>
      </c>
      <c r="BF233" t="s">
        <v>27</v>
      </c>
      <c r="BG233">
        <v>0.79156199999999999</v>
      </c>
      <c r="BH233" t="s">
        <v>28</v>
      </c>
      <c r="BI233">
        <v>250284</v>
      </c>
      <c r="BJ233" t="s">
        <v>29</v>
      </c>
      <c r="BK233">
        <v>5.9932023974999998E-2</v>
      </c>
      <c r="BL233" t="s">
        <v>30</v>
      </c>
      <c r="BM233">
        <v>15000</v>
      </c>
      <c r="BN233" t="s">
        <v>923</v>
      </c>
      <c r="BO233">
        <v>15000</v>
      </c>
      <c r="BP233" t="s">
        <v>778</v>
      </c>
      <c r="BQ233" t="s">
        <v>1835</v>
      </c>
      <c r="BR233" t="s">
        <v>1836</v>
      </c>
      <c r="BS233" t="s">
        <v>1837</v>
      </c>
      <c r="BT233">
        <v>8.0901799999999996E-2</v>
      </c>
      <c r="BZ233" t="s">
        <v>777</v>
      </c>
      <c r="CA233">
        <v>660.11400000000003</v>
      </c>
      <c r="CB233" t="s">
        <v>25</v>
      </c>
      <c r="CC233" t="s">
        <v>757</v>
      </c>
      <c r="CD233" t="s">
        <v>27</v>
      </c>
      <c r="CE233">
        <v>0.77798999999999996</v>
      </c>
      <c r="CF233" t="s">
        <v>28</v>
      </c>
      <c r="CG233">
        <v>250284</v>
      </c>
      <c r="CH233" t="s">
        <v>29</v>
      </c>
      <c r="CI233">
        <v>9.9886673625000005E-2</v>
      </c>
      <c r="CJ233" t="s">
        <v>30</v>
      </c>
      <c r="CK233">
        <v>25000</v>
      </c>
      <c r="CL233" t="s">
        <v>923</v>
      </c>
      <c r="CM233">
        <v>25000</v>
      </c>
      <c r="CN233" t="s">
        <v>778</v>
      </c>
      <c r="CO233" t="s">
        <v>1552</v>
      </c>
      <c r="CP233" t="s">
        <v>2417</v>
      </c>
      <c r="CQ233" t="s">
        <v>2418</v>
      </c>
      <c r="CR233">
        <v>6.6621100000000003E-2</v>
      </c>
      <c r="CX233" t="s">
        <v>777</v>
      </c>
      <c r="CY233">
        <v>668.83500000000004</v>
      </c>
      <c r="CZ233" t="s">
        <v>25</v>
      </c>
      <c r="DA233" t="s">
        <v>757</v>
      </c>
      <c r="DB233" t="s">
        <v>27</v>
      </c>
      <c r="DC233">
        <v>0.77182399999999995</v>
      </c>
      <c r="DD233" t="s">
        <v>28</v>
      </c>
      <c r="DE233">
        <v>250983</v>
      </c>
      <c r="DF233" t="s">
        <v>29</v>
      </c>
      <c r="DG233">
        <v>0.13945152181500001</v>
      </c>
      <c r="DH233" t="s">
        <v>30</v>
      </c>
      <c r="DI233">
        <v>35000</v>
      </c>
      <c r="DJ233" t="s">
        <v>923</v>
      </c>
      <c r="DK233">
        <v>35000</v>
      </c>
      <c r="DL233" t="s">
        <v>778</v>
      </c>
      <c r="DM233" t="s">
        <v>2072</v>
      </c>
      <c r="DN233" t="s">
        <v>3010</v>
      </c>
      <c r="DO233" t="s">
        <v>3011</v>
      </c>
      <c r="DP233">
        <v>7.6561799999999999E-2</v>
      </c>
      <c r="DV233" t="s">
        <v>777</v>
      </c>
      <c r="DW233">
        <v>658.33799999999997</v>
      </c>
      <c r="DX233" t="s">
        <v>25</v>
      </c>
      <c r="DY233" t="s">
        <v>757</v>
      </c>
      <c r="DZ233" t="s">
        <v>27</v>
      </c>
      <c r="EA233">
        <v>0.78030500000000003</v>
      </c>
      <c r="EB233" t="s">
        <v>28</v>
      </c>
      <c r="EC233">
        <v>249472</v>
      </c>
      <c r="ED233" t="s">
        <v>29</v>
      </c>
      <c r="EE233">
        <v>0.180380675115</v>
      </c>
      <c r="EF233" t="s">
        <v>30</v>
      </c>
      <c r="EG233">
        <v>45000</v>
      </c>
      <c r="EH233" t="s">
        <v>923</v>
      </c>
      <c r="EI233">
        <v>45000</v>
      </c>
      <c r="EJ233" t="s">
        <v>778</v>
      </c>
      <c r="EK233" t="s">
        <v>3597</v>
      </c>
      <c r="EL233" t="s">
        <v>3598</v>
      </c>
      <c r="EM233" t="s">
        <v>3599</v>
      </c>
      <c r="EN233">
        <v>7.0249300000000001E-2</v>
      </c>
      <c r="ET233" t="s">
        <v>777</v>
      </c>
      <c r="EU233">
        <v>660.11599999999999</v>
      </c>
      <c r="EV233" t="s">
        <v>25</v>
      </c>
      <c r="EW233" t="s">
        <v>757</v>
      </c>
      <c r="EX233" t="s">
        <v>27</v>
      </c>
      <c r="EY233">
        <v>0.77936799999999995</v>
      </c>
      <c r="EZ233" t="s">
        <v>28</v>
      </c>
      <c r="FA233">
        <v>249399</v>
      </c>
      <c r="FB233" t="s">
        <v>29</v>
      </c>
      <c r="FC233">
        <v>0.22053022549500001</v>
      </c>
      <c r="FD233" t="s">
        <v>30</v>
      </c>
      <c r="FE233">
        <v>55000</v>
      </c>
      <c r="FF233" t="s">
        <v>923</v>
      </c>
      <c r="FG233">
        <v>55000</v>
      </c>
      <c r="FH233" t="s">
        <v>778</v>
      </c>
      <c r="FI233" t="s">
        <v>4180</v>
      </c>
      <c r="FJ233" t="s">
        <v>4181</v>
      </c>
      <c r="FK233" t="s">
        <v>4182</v>
      </c>
      <c r="FL233">
        <v>7.0354399999999997E-2</v>
      </c>
      <c r="FR233" t="s">
        <v>777</v>
      </c>
      <c r="FS233">
        <v>660.55700000000002</v>
      </c>
      <c r="FT233" t="s">
        <v>25</v>
      </c>
      <c r="FU233" t="s">
        <v>757</v>
      </c>
      <c r="FV233" t="s">
        <v>27</v>
      </c>
      <c r="FW233">
        <v>0.77773400000000004</v>
      </c>
      <c r="FX233" t="s">
        <v>28</v>
      </c>
      <c r="FY233">
        <v>250281</v>
      </c>
      <c r="FZ233" t="s">
        <v>29</v>
      </c>
      <c r="GA233">
        <v>3.9955144649999998E-3</v>
      </c>
      <c r="GB233" t="s">
        <v>30</v>
      </c>
      <c r="GC233">
        <v>1000</v>
      </c>
      <c r="GD233" t="s">
        <v>923</v>
      </c>
      <c r="GE233">
        <v>1000</v>
      </c>
      <c r="GF233" t="s">
        <v>778</v>
      </c>
      <c r="GG233" t="s">
        <v>5161</v>
      </c>
      <c r="GH233" t="s">
        <v>5162</v>
      </c>
      <c r="GI233" t="s">
        <v>5163</v>
      </c>
      <c r="GJ233">
        <v>8.7650599999999995E-2</v>
      </c>
      <c r="GP233" t="s">
        <v>777</v>
      </c>
      <c r="GQ233">
        <v>646.54700000000003</v>
      </c>
      <c r="GR233" t="s">
        <v>25</v>
      </c>
      <c r="GS233" t="s">
        <v>757</v>
      </c>
      <c r="GT233" t="s">
        <v>27</v>
      </c>
      <c r="GU233">
        <v>0.78898199999999996</v>
      </c>
      <c r="GV233" t="s">
        <v>28</v>
      </c>
      <c r="GW233">
        <v>248465</v>
      </c>
      <c r="GX233" t="s">
        <v>29</v>
      </c>
      <c r="GY233">
        <v>4.0247050244999999E-2</v>
      </c>
      <c r="GZ233" t="s">
        <v>30</v>
      </c>
      <c r="HA233">
        <v>10000</v>
      </c>
      <c r="HB233" t="s">
        <v>923</v>
      </c>
      <c r="HC233">
        <v>10000</v>
      </c>
      <c r="HD233" t="s">
        <v>778</v>
      </c>
      <c r="HE233" t="s">
        <v>5563</v>
      </c>
      <c r="HF233" t="s">
        <v>5564</v>
      </c>
      <c r="HG233" t="s">
        <v>5565</v>
      </c>
      <c r="HH233">
        <v>9.5337000000000005E-2</v>
      </c>
      <c r="HN233" t="s">
        <v>777</v>
      </c>
      <c r="HO233">
        <v>667.26199999999994</v>
      </c>
      <c r="HP233" t="s">
        <v>25</v>
      </c>
      <c r="HQ233" t="s">
        <v>757</v>
      </c>
      <c r="HR233" t="s">
        <v>27</v>
      </c>
      <c r="HS233">
        <v>0.77555200000000002</v>
      </c>
      <c r="HT233" t="s">
        <v>28</v>
      </c>
      <c r="HU233">
        <v>249162</v>
      </c>
      <c r="HV233" t="s">
        <v>29</v>
      </c>
      <c r="HW233">
        <v>0.26087467660500002</v>
      </c>
      <c r="HX233" t="s">
        <v>30</v>
      </c>
      <c r="HY233">
        <v>65000</v>
      </c>
      <c r="HZ233" t="s">
        <v>923</v>
      </c>
      <c r="IA233">
        <v>65000</v>
      </c>
      <c r="IB233" t="s">
        <v>778</v>
      </c>
      <c r="IC233" t="s">
        <v>6147</v>
      </c>
      <c r="ID233" t="s">
        <v>6148</v>
      </c>
      <c r="IE233" t="s">
        <v>6149</v>
      </c>
      <c r="IF233">
        <v>6.9715700000000005E-2</v>
      </c>
    </row>
    <row r="234" spans="6:240">
      <c r="F234" t="s">
        <v>782</v>
      </c>
      <c r="G234">
        <v>332.26499999999999</v>
      </c>
      <c r="H234" t="s">
        <v>25</v>
      </c>
      <c r="I234" t="s">
        <v>36</v>
      </c>
      <c r="J234" t="s">
        <v>27</v>
      </c>
      <c r="K234">
        <v>0.77560099999999998</v>
      </c>
      <c r="L234" t="s">
        <v>28</v>
      </c>
      <c r="M234">
        <v>500310</v>
      </c>
      <c r="N234" t="s">
        <v>29</v>
      </c>
      <c r="O234">
        <v>5.9962781360000002E-3</v>
      </c>
      <c r="P234" t="s">
        <v>30</v>
      </c>
      <c r="Q234">
        <v>3000</v>
      </c>
      <c r="R234" t="s">
        <v>923</v>
      </c>
      <c r="S234">
        <v>3000</v>
      </c>
      <c r="T234" t="s">
        <v>783</v>
      </c>
      <c r="U234" t="s">
        <v>4772</v>
      </c>
      <c r="V234" t="s">
        <v>4773</v>
      </c>
      <c r="W234" t="s">
        <v>4774</v>
      </c>
      <c r="X234">
        <v>9.1263300000000006E-2</v>
      </c>
      <c r="AD234" t="s">
        <v>782</v>
      </c>
      <c r="AE234">
        <v>336.976</v>
      </c>
      <c r="AF234" t="s">
        <v>25</v>
      </c>
      <c r="AG234" t="s">
        <v>36</v>
      </c>
      <c r="AH234" t="s">
        <v>27</v>
      </c>
      <c r="AI234">
        <v>0.77015900000000004</v>
      </c>
      <c r="AJ234" t="s">
        <v>28</v>
      </c>
      <c r="AK234">
        <v>500312</v>
      </c>
      <c r="AL234" t="s">
        <v>29</v>
      </c>
      <c r="AM234">
        <v>9.9937725599999992E-3</v>
      </c>
      <c r="AN234" t="s">
        <v>30</v>
      </c>
      <c r="AO234">
        <v>5000</v>
      </c>
      <c r="AP234" t="s">
        <v>923</v>
      </c>
      <c r="AQ234">
        <v>5000</v>
      </c>
      <c r="AR234" t="s">
        <v>783</v>
      </c>
      <c r="AS234" t="s">
        <v>1245</v>
      </c>
      <c r="AT234" t="s">
        <v>1246</v>
      </c>
      <c r="AU234" t="s">
        <v>1247</v>
      </c>
      <c r="AV234">
        <v>9.41887E-2</v>
      </c>
      <c r="BB234" t="s">
        <v>782</v>
      </c>
      <c r="BC234">
        <v>334.45100000000002</v>
      </c>
      <c r="BD234" t="s">
        <v>25</v>
      </c>
      <c r="BE234" t="s">
        <v>36</v>
      </c>
      <c r="BF234" t="s">
        <v>27</v>
      </c>
      <c r="BG234">
        <v>0.77305999999999997</v>
      </c>
      <c r="BH234" t="s">
        <v>28</v>
      </c>
      <c r="BI234">
        <v>500313</v>
      </c>
      <c r="BJ234" t="s">
        <v>29</v>
      </c>
      <c r="BK234">
        <v>2.998124068E-2</v>
      </c>
      <c r="BL234" t="s">
        <v>30</v>
      </c>
      <c r="BM234">
        <v>15000</v>
      </c>
      <c r="BN234" t="s">
        <v>923</v>
      </c>
      <c r="BO234">
        <v>15000</v>
      </c>
      <c r="BP234" t="s">
        <v>783</v>
      </c>
      <c r="BQ234" t="s">
        <v>1838</v>
      </c>
      <c r="BR234" t="s">
        <v>1839</v>
      </c>
      <c r="BS234" t="s">
        <v>1840</v>
      </c>
      <c r="BT234">
        <v>7.4988399999999997E-2</v>
      </c>
      <c r="BZ234" t="s">
        <v>782</v>
      </c>
      <c r="CA234">
        <v>341.85500000000002</v>
      </c>
      <c r="CB234" t="s">
        <v>25</v>
      </c>
      <c r="CC234" t="s">
        <v>36</v>
      </c>
      <c r="CD234" t="s">
        <v>27</v>
      </c>
      <c r="CE234">
        <v>0.76464200000000004</v>
      </c>
      <c r="CF234" t="s">
        <v>28</v>
      </c>
      <c r="CG234">
        <v>500313</v>
      </c>
      <c r="CH234" t="s">
        <v>29</v>
      </c>
      <c r="CI234">
        <v>4.99687168E-2</v>
      </c>
      <c r="CJ234" t="s">
        <v>30</v>
      </c>
      <c r="CK234">
        <v>25000</v>
      </c>
      <c r="CL234" t="s">
        <v>923</v>
      </c>
      <c r="CM234">
        <v>25000</v>
      </c>
      <c r="CN234" t="s">
        <v>783</v>
      </c>
      <c r="CO234" t="s">
        <v>2419</v>
      </c>
      <c r="CP234" t="s">
        <v>2420</v>
      </c>
      <c r="CQ234" t="s">
        <v>2421</v>
      </c>
      <c r="CR234">
        <v>8.4629499999999996E-2</v>
      </c>
      <c r="CX234" t="s">
        <v>782</v>
      </c>
      <c r="CY234">
        <v>341.76499999999999</v>
      </c>
      <c r="CZ234" t="s">
        <v>25</v>
      </c>
      <c r="DA234" t="s">
        <v>36</v>
      </c>
      <c r="DB234" t="s">
        <v>27</v>
      </c>
      <c r="DC234">
        <v>0.76420900000000003</v>
      </c>
      <c r="DD234" t="s">
        <v>28</v>
      </c>
      <c r="DE234">
        <v>501011</v>
      </c>
      <c r="DF234" t="s">
        <v>29</v>
      </c>
      <c r="DG234">
        <v>6.9858689055999998E-2</v>
      </c>
      <c r="DH234" t="s">
        <v>30</v>
      </c>
      <c r="DI234">
        <v>35000</v>
      </c>
      <c r="DJ234" t="s">
        <v>923</v>
      </c>
      <c r="DK234">
        <v>35000</v>
      </c>
      <c r="DL234" t="s">
        <v>783</v>
      </c>
      <c r="DM234" t="s">
        <v>3012</v>
      </c>
      <c r="DN234" t="s">
        <v>3013</v>
      </c>
      <c r="DO234" t="s">
        <v>3014</v>
      </c>
      <c r="DP234">
        <v>8.3140699999999998E-2</v>
      </c>
      <c r="DV234" t="s">
        <v>782</v>
      </c>
      <c r="DW234">
        <v>338.65300000000002</v>
      </c>
      <c r="DX234" t="s">
        <v>25</v>
      </c>
      <c r="DY234" t="s">
        <v>36</v>
      </c>
      <c r="DZ234" t="s">
        <v>27</v>
      </c>
      <c r="EA234">
        <v>0.76658099999999996</v>
      </c>
      <c r="EB234" t="s">
        <v>28</v>
      </c>
      <c r="EC234">
        <v>502492</v>
      </c>
      <c r="ED234" t="s">
        <v>29</v>
      </c>
      <c r="EE234">
        <v>8.9553661583999994E-2</v>
      </c>
      <c r="EF234" t="s">
        <v>30</v>
      </c>
      <c r="EG234">
        <v>45000</v>
      </c>
      <c r="EH234" t="s">
        <v>923</v>
      </c>
      <c r="EI234">
        <v>45000</v>
      </c>
      <c r="EJ234" t="s">
        <v>783</v>
      </c>
      <c r="EK234" t="s">
        <v>3600</v>
      </c>
      <c r="EL234" t="s">
        <v>3601</v>
      </c>
      <c r="EM234" t="s">
        <v>3602</v>
      </c>
      <c r="EN234">
        <v>8.2095699999999994E-2</v>
      </c>
      <c r="ET234" t="s">
        <v>782</v>
      </c>
      <c r="EU234">
        <v>336.726</v>
      </c>
      <c r="EV234" t="s">
        <v>25</v>
      </c>
      <c r="EW234" t="s">
        <v>36</v>
      </c>
      <c r="EX234" t="s">
        <v>27</v>
      </c>
      <c r="EY234">
        <v>0.768733</v>
      </c>
      <c r="EZ234" t="s">
        <v>28</v>
      </c>
      <c r="FA234">
        <v>502542</v>
      </c>
      <c r="FB234" t="s">
        <v>29</v>
      </c>
      <c r="FC234">
        <v>0.10944363384</v>
      </c>
      <c r="FD234" t="s">
        <v>30</v>
      </c>
      <c r="FE234">
        <v>55000</v>
      </c>
      <c r="FF234" t="s">
        <v>923</v>
      </c>
      <c r="FG234">
        <v>55000</v>
      </c>
      <c r="FH234" t="s">
        <v>783</v>
      </c>
      <c r="FI234" t="s">
        <v>4183</v>
      </c>
      <c r="FJ234" t="s">
        <v>4184</v>
      </c>
      <c r="FK234" t="s">
        <v>4185</v>
      </c>
      <c r="FL234">
        <v>8.1421999999999994E-2</v>
      </c>
      <c r="FR234" t="s">
        <v>782</v>
      </c>
      <c r="FS234">
        <v>361.81099999999998</v>
      </c>
      <c r="FT234" t="s">
        <v>25</v>
      </c>
      <c r="FU234" t="s">
        <v>36</v>
      </c>
      <c r="FV234" t="s">
        <v>27</v>
      </c>
      <c r="FW234">
        <v>0.74326199999999998</v>
      </c>
      <c r="FX234" t="s">
        <v>28</v>
      </c>
      <c r="FY234">
        <v>500305</v>
      </c>
      <c r="FZ234" t="s">
        <v>29</v>
      </c>
      <c r="GA234">
        <v>1.9987797120000002E-3</v>
      </c>
      <c r="GB234" t="s">
        <v>30</v>
      </c>
      <c r="GC234">
        <v>1000</v>
      </c>
      <c r="GD234" t="s">
        <v>923</v>
      </c>
      <c r="GE234">
        <v>1000</v>
      </c>
      <c r="GF234" t="s">
        <v>783</v>
      </c>
      <c r="GG234" t="s">
        <v>5164</v>
      </c>
      <c r="GH234" t="s">
        <v>5165</v>
      </c>
      <c r="GI234" t="s">
        <v>5166</v>
      </c>
      <c r="GJ234">
        <v>0.117849</v>
      </c>
      <c r="GP234" t="s">
        <v>782</v>
      </c>
      <c r="GQ234">
        <v>335.61500000000001</v>
      </c>
      <c r="GR234" t="s">
        <v>25</v>
      </c>
      <c r="GS234" t="s">
        <v>36</v>
      </c>
      <c r="GT234" t="s">
        <v>27</v>
      </c>
      <c r="GU234">
        <v>0.774536</v>
      </c>
      <c r="GV234" t="s">
        <v>28</v>
      </c>
      <c r="GW234">
        <v>496678</v>
      </c>
      <c r="GX234" t="s">
        <v>29</v>
      </c>
      <c r="GY234">
        <v>2.0133754415999999E-2</v>
      </c>
      <c r="GZ234" t="s">
        <v>30</v>
      </c>
      <c r="HA234">
        <v>10000</v>
      </c>
      <c r="HB234" t="s">
        <v>923</v>
      </c>
      <c r="HC234">
        <v>10000</v>
      </c>
      <c r="HD234" t="s">
        <v>783</v>
      </c>
      <c r="HE234" t="s">
        <v>5566</v>
      </c>
      <c r="HF234" t="s">
        <v>5567</v>
      </c>
      <c r="HG234" t="s">
        <v>5568</v>
      </c>
      <c r="HH234">
        <v>7.1409600000000004E-2</v>
      </c>
      <c r="HN234" t="s">
        <v>782</v>
      </c>
      <c r="HO234">
        <v>335.904</v>
      </c>
      <c r="HP234" t="s">
        <v>25</v>
      </c>
      <c r="HQ234" t="s">
        <v>36</v>
      </c>
      <c r="HR234" t="s">
        <v>27</v>
      </c>
      <c r="HS234">
        <v>0.77051599999999998</v>
      </c>
      <c r="HT234" t="s">
        <v>28</v>
      </c>
      <c r="HU234">
        <v>501442</v>
      </c>
      <c r="HV234" t="s">
        <v>29</v>
      </c>
      <c r="HW234">
        <v>0.12962610568800001</v>
      </c>
      <c r="HX234" t="s">
        <v>30</v>
      </c>
      <c r="HY234">
        <v>65000</v>
      </c>
      <c r="HZ234" t="s">
        <v>923</v>
      </c>
      <c r="IA234">
        <v>65000</v>
      </c>
      <c r="IB234" t="s">
        <v>783</v>
      </c>
      <c r="IC234" t="s">
        <v>6150</v>
      </c>
      <c r="ID234" t="s">
        <v>6151</v>
      </c>
      <c r="IE234" t="s">
        <v>6152</v>
      </c>
      <c r="IF234">
        <v>7.9615099999999994E-2</v>
      </c>
    </row>
    <row r="235" spans="6:240">
      <c r="F235" t="s">
        <v>787</v>
      </c>
      <c r="G235">
        <v>729.16899999999998</v>
      </c>
      <c r="H235" t="s">
        <v>25</v>
      </c>
      <c r="I235" t="s">
        <v>757</v>
      </c>
      <c r="J235" t="s">
        <v>27</v>
      </c>
      <c r="K235">
        <v>0.74622999999999995</v>
      </c>
      <c r="L235" t="s">
        <v>28</v>
      </c>
      <c r="M235">
        <v>246278</v>
      </c>
      <c r="N235" t="s">
        <v>29</v>
      </c>
      <c r="O235">
        <v>1.2181345125E-2</v>
      </c>
      <c r="P235" t="s">
        <v>30</v>
      </c>
      <c r="Q235">
        <v>3000</v>
      </c>
      <c r="R235" t="s">
        <v>923</v>
      </c>
      <c r="S235">
        <v>3000</v>
      </c>
      <c r="T235" t="s">
        <v>788</v>
      </c>
      <c r="U235" t="s">
        <v>4769</v>
      </c>
      <c r="V235" t="s">
        <v>4770</v>
      </c>
      <c r="W235" t="s">
        <v>4771</v>
      </c>
      <c r="X235">
        <v>4.9224400000000001E-2</v>
      </c>
      <c r="AD235" t="s">
        <v>787</v>
      </c>
      <c r="AE235">
        <v>693.01700000000005</v>
      </c>
      <c r="AF235" t="s">
        <v>25</v>
      </c>
      <c r="AG235" t="s">
        <v>757</v>
      </c>
      <c r="AH235" t="s">
        <v>27</v>
      </c>
      <c r="AI235">
        <v>0.76299300000000003</v>
      </c>
      <c r="AJ235" t="s">
        <v>28</v>
      </c>
      <c r="AK235">
        <v>247865</v>
      </c>
      <c r="AL235" t="s">
        <v>29</v>
      </c>
      <c r="AM235">
        <v>2.0172275055000001E-2</v>
      </c>
      <c r="AN235" t="s">
        <v>30</v>
      </c>
      <c r="AO235">
        <v>5000</v>
      </c>
      <c r="AP235" t="s">
        <v>923</v>
      </c>
      <c r="AQ235">
        <v>5000</v>
      </c>
      <c r="AR235" t="s">
        <v>788</v>
      </c>
      <c r="AS235" t="s">
        <v>1242</v>
      </c>
      <c r="AT235" t="s">
        <v>1243</v>
      </c>
      <c r="AU235" t="s">
        <v>1244</v>
      </c>
      <c r="AV235">
        <v>7.0955299999999999E-2</v>
      </c>
      <c r="BB235" t="s">
        <v>787</v>
      </c>
      <c r="BC235">
        <v>637.673</v>
      </c>
      <c r="BD235" t="s">
        <v>25</v>
      </c>
      <c r="BE235" t="s">
        <v>757</v>
      </c>
      <c r="BF235" t="s">
        <v>27</v>
      </c>
      <c r="BG235">
        <v>0.79156199999999999</v>
      </c>
      <c r="BH235" t="s">
        <v>28</v>
      </c>
      <c r="BI235">
        <v>250284</v>
      </c>
      <c r="BJ235" t="s">
        <v>29</v>
      </c>
      <c r="BK235">
        <v>5.9932023974999998E-2</v>
      </c>
      <c r="BL235" t="s">
        <v>30</v>
      </c>
      <c r="BM235">
        <v>15000</v>
      </c>
      <c r="BN235" t="s">
        <v>923</v>
      </c>
      <c r="BO235">
        <v>15000</v>
      </c>
      <c r="BP235" t="s">
        <v>788</v>
      </c>
      <c r="BQ235" t="s">
        <v>1835</v>
      </c>
      <c r="BR235" t="s">
        <v>1836</v>
      </c>
      <c r="BS235" t="s">
        <v>1837</v>
      </c>
      <c r="BT235">
        <v>8.0901799999999996E-2</v>
      </c>
      <c r="BZ235" t="s">
        <v>787</v>
      </c>
      <c r="CA235">
        <v>660.11400000000003</v>
      </c>
      <c r="CB235" t="s">
        <v>25</v>
      </c>
      <c r="CC235" t="s">
        <v>757</v>
      </c>
      <c r="CD235" t="s">
        <v>27</v>
      </c>
      <c r="CE235">
        <v>0.77798999999999996</v>
      </c>
      <c r="CF235" t="s">
        <v>28</v>
      </c>
      <c r="CG235">
        <v>250284</v>
      </c>
      <c r="CH235" t="s">
        <v>29</v>
      </c>
      <c r="CI235">
        <v>9.9886673625000005E-2</v>
      </c>
      <c r="CJ235" t="s">
        <v>30</v>
      </c>
      <c r="CK235">
        <v>25000</v>
      </c>
      <c r="CL235" t="s">
        <v>923</v>
      </c>
      <c r="CM235">
        <v>25000</v>
      </c>
      <c r="CN235" t="s">
        <v>788</v>
      </c>
      <c r="CO235" t="s">
        <v>1552</v>
      </c>
      <c r="CP235" t="s">
        <v>2417</v>
      </c>
      <c r="CQ235" t="s">
        <v>2418</v>
      </c>
      <c r="CR235">
        <v>6.6621100000000003E-2</v>
      </c>
      <c r="CX235" t="s">
        <v>787</v>
      </c>
      <c r="CY235">
        <v>668.83500000000004</v>
      </c>
      <c r="CZ235" t="s">
        <v>25</v>
      </c>
      <c r="DA235" t="s">
        <v>757</v>
      </c>
      <c r="DB235" t="s">
        <v>27</v>
      </c>
      <c r="DC235">
        <v>0.77182399999999995</v>
      </c>
      <c r="DD235" t="s">
        <v>28</v>
      </c>
      <c r="DE235">
        <v>250983</v>
      </c>
      <c r="DF235" t="s">
        <v>29</v>
      </c>
      <c r="DG235">
        <v>0.13945152181500001</v>
      </c>
      <c r="DH235" t="s">
        <v>30</v>
      </c>
      <c r="DI235">
        <v>35000</v>
      </c>
      <c r="DJ235" t="s">
        <v>923</v>
      </c>
      <c r="DK235">
        <v>35000</v>
      </c>
      <c r="DL235" t="s">
        <v>788</v>
      </c>
      <c r="DM235" t="s">
        <v>2072</v>
      </c>
      <c r="DN235" t="s">
        <v>3010</v>
      </c>
      <c r="DO235" t="s">
        <v>3011</v>
      </c>
      <c r="DP235">
        <v>7.6561799999999999E-2</v>
      </c>
      <c r="DV235" t="s">
        <v>787</v>
      </c>
      <c r="DW235">
        <v>658.33799999999997</v>
      </c>
      <c r="DX235" t="s">
        <v>25</v>
      </c>
      <c r="DY235" t="s">
        <v>757</v>
      </c>
      <c r="DZ235" t="s">
        <v>27</v>
      </c>
      <c r="EA235">
        <v>0.78030500000000003</v>
      </c>
      <c r="EB235" t="s">
        <v>28</v>
      </c>
      <c r="EC235">
        <v>249472</v>
      </c>
      <c r="ED235" t="s">
        <v>29</v>
      </c>
      <c r="EE235">
        <v>0.180380675115</v>
      </c>
      <c r="EF235" t="s">
        <v>30</v>
      </c>
      <c r="EG235">
        <v>45000</v>
      </c>
      <c r="EH235" t="s">
        <v>923</v>
      </c>
      <c r="EI235">
        <v>45000</v>
      </c>
      <c r="EJ235" t="s">
        <v>788</v>
      </c>
      <c r="EK235" t="s">
        <v>3597</v>
      </c>
      <c r="EL235" t="s">
        <v>3598</v>
      </c>
      <c r="EM235" t="s">
        <v>3599</v>
      </c>
      <c r="EN235">
        <v>7.0249300000000001E-2</v>
      </c>
      <c r="ET235" t="s">
        <v>787</v>
      </c>
      <c r="EU235">
        <v>660.11599999999999</v>
      </c>
      <c r="EV235" t="s">
        <v>25</v>
      </c>
      <c r="EW235" t="s">
        <v>757</v>
      </c>
      <c r="EX235" t="s">
        <v>27</v>
      </c>
      <c r="EY235">
        <v>0.77936799999999995</v>
      </c>
      <c r="EZ235" t="s">
        <v>28</v>
      </c>
      <c r="FA235">
        <v>249399</v>
      </c>
      <c r="FB235" t="s">
        <v>29</v>
      </c>
      <c r="FC235">
        <v>0.22053022549500001</v>
      </c>
      <c r="FD235" t="s">
        <v>30</v>
      </c>
      <c r="FE235">
        <v>55000</v>
      </c>
      <c r="FF235" t="s">
        <v>923</v>
      </c>
      <c r="FG235">
        <v>55000</v>
      </c>
      <c r="FH235" t="s">
        <v>788</v>
      </c>
      <c r="FI235" t="s">
        <v>4180</v>
      </c>
      <c r="FJ235" t="s">
        <v>4181</v>
      </c>
      <c r="FK235" t="s">
        <v>4182</v>
      </c>
      <c r="FL235">
        <v>7.0354399999999997E-2</v>
      </c>
      <c r="FR235" t="s">
        <v>787</v>
      </c>
      <c r="FS235">
        <v>660.55700000000002</v>
      </c>
      <c r="FT235" t="s">
        <v>25</v>
      </c>
      <c r="FU235" t="s">
        <v>757</v>
      </c>
      <c r="FV235" t="s">
        <v>27</v>
      </c>
      <c r="FW235">
        <v>0.77773400000000004</v>
      </c>
      <c r="FX235" t="s">
        <v>28</v>
      </c>
      <c r="FY235">
        <v>250281</v>
      </c>
      <c r="FZ235" t="s">
        <v>29</v>
      </c>
      <c r="GA235">
        <v>3.9955144649999998E-3</v>
      </c>
      <c r="GB235" t="s">
        <v>30</v>
      </c>
      <c r="GC235">
        <v>1000</v>
      </c>
      <c r="GD235" t="s">
        <v>923</v>
      </c>
      <c r="GE235">
        <v>1000</v>
      </c>
      <c r="GF235" t="s">
        <v>788</v>
      </c>
      <c r="GG235" t="s">
        <v>5161</v>
      </c>
      <c r="GH235" t="s">
        <v>5162</v>
      </c>
      <c r="GI235" t="s">
        <v>5163</v>
      </c>
      <c r="GJ235">
        <v>8.7650599999999995E-2</v>
      </c>
      <c r="GP235" t="s">
        <v>787</v>
      </c>
      <c r="GQ235">
        <v>646.54700000000003</v>
      </c>
      <c r="GR235" t="s">
        <v>25</v>
      </c>
      <c r="GS235" t="s">
        <v>757</v>
      </c>
      <c r="GT235" t="s">
        <v>27</v>
      </c>
      <c r="GU235">
        <v>0.78898199999999996</v>
      </c>
      <c r="GV235" t="s">
        <v>28</v>
      </c>
      <c r="GW235">
        <v>248465</v>
      </c>
      <c r="GX235" t="s">
        <v>29</v>
      </c>
      <c r="GY235">
        <v>4.0247050244999999E-2</v>
      </c>
      <c r="GZ235" t="s">
        <v>30</v>
      </c>
      <c r="HA235">
        <v>10000</v>
      </c>
      <c r="HB235" t="s">
        <v>923</v>
      </c>
      <c r="HC235">
        <v>10000</v>
      </c>
      <c r="HD235" t="s">
        <v>788</v>
      </c>
      <c r="HE235" t="s">
        <v>5563</v>
      </c>
      <c r="HF235" t="s">
        <v>5564</v>
      </c>
      <c r="HG235" t="s">
        <v>5565</v>
      </c>
      <c r="HH235">
        <v>9.5337000000000005E-2</v>
      </c>
      <c r="HN235" t="s">
        <v>787</v>
      </c>
      <c r="HO235">
        <v>667.26199999999994</v>
      </c>
      <c r="HP235" t="s">
        <v>25</v>
      </c>
      <c r="HQ235" t="s">
        <v>757</v>
      </c>
      <c r="HR235" t="s">
        <v>27</v>
      </c>
      <c r="HS235">
        <v>0.77555200000000002</v>
      </c>
      <c r="HT235" t="s">
        <v>28</v>
      </c>
      <c r="HU235">
        <v>249162</v>
      </c>
      <c r="HV235" t="s">
        <v>29</v>
      </c>
      <c r="HW235">
        <v>0.26087467660500002</v>
      </c>
      <c r="HX235" t="s">
        <v>30</v>
      </c>
      <c r="HY235">
        <v>65000</v>
      </c>
      <c r="HZ235" t="s">
        <v>923</v>
      </c>
      <c r="IA235">
        <v>65000</v>
      </c>
      <c r="IB235" t="s">
        <v>788</v>
      </c>
      <c r="IC235" t="s">
        <v>6147</v>
      </c>
      <c r="ID235" t="s">
        <v>6148</v>
      </c>
      <c r="IE235" t="s">
        <v>6149</v>
      </c>
      <c r="IF235">
        <v>6.9715700000000005E-2</v>
      </c>
    </row>
    <row r="236" spans="6:240">
      <c r="F236" t="s">
        <v>787</v>
      </c>
      <c r="G236">
        <v>332.26499999999999</v>
      </c>
      <c r="H236" t="s">
        <v>25</v>
      </c>
      <c r="I236" t="s">
        <v>36</v>
      </c>
      <c r="J236" t="s">
        <v>27</v>
      </c>
      <c r="K236">
        <v>0.77560099999999998</v>
      </c>
      <c r="L236" t="s">
        <v>28</v>
      </c>
      <c r="M236">
        <v>500310</v>
      </c>
      <c r="N236" t="s">
        <v>29</v>
      </c>
      <c r="O236">
        <v>5.9962781360000002E-3</v>
      </c>
      <c r="P236" t="s">
        <v>30</v>
      </c>
      <c r="Q236">
        <v>3000</v>
      </c>
      <c r="R236" t="s">
        <v>923</v>
      </c>
      <c r="S236">
        <v>3000</v>
      </c>
      <c r="T236" t="s">
        <v>783</v>
      </c>
      <c r="U236" t="s">
        <v>4772</v>
      </c>
      <c r="V236" t="s">
        <v>4773</v>
      </c>
      <c r="W236" t="s">
        <v>4774</v>
      </c>
      <c r="X236">
        <v>9.1263300000000006E-2</v>
      </c>
      <c r="AD236" t="s">
        <v>787</v>
      </c>
      <c r="AE236">
        <v>336.976</v>
      </c>
      <c r="AF236" t="s">
        <v>25</v>
      </c>
      <c r="AG236" t="s">
        <v>36</v>
      </c>
      <c r="AH236" t="s">
        <v>27</v>
      </c>
      <c r="AI236">
        <v>0.77015900000000004</v>
      </c>
      <c r="AJ236" t="s">
        <v>28</v>
      </c>
      <c r="AK236">
        <v>500312</v>
      </c>
      <c r="AL236" t="s">
        <v>29</v>
      </c>
      <c r="AM236">
        <v>9.9937725599999992E-3</v>
      </c>
      <c r="AN236" t="s">
        <v>30</v>
      </c>
      <c r="AO236">
        <v>5000</v>
      </c>
      <c r="AP236" t="s">
        <v>923</v>
      </c>
      <c r="AQ236">
        <v>5000</v>
      </c>
      <c r="AR236" t="s">
        <v>783</v>
      </c>
      <c r="AS236" t="s">
        <v>1245</v>
      </c>
      <c r="AT236" t="s">
        <v>1246</v>
      </c>
      <c r="AU236" t="s">
        <v>1247</v>
      </c>
      <c r="AV236">
        <v>9.41887E-2</v>
      </c>
      <c r="BB236" t="s">
        <v>787</v>
      </c>
      <c r="BC236">
        <v>334.45100000000002</v>
      </c>
      <c r="BD236" t="s">
        <v>25</v>
      </c>
      <c r="BE236" t="s">
        <v>36</v>
      </c>
      <c r="BF236" t="s">
        <v>27</v>
      </c>
      <c r="BG236">
        <v>0.77305999999999997</v>
      </c>
      <c r="BH236" t="s">
        <v>28</v>
      </c>
      <c r="BI236">
        <v>500313</v>
      </c>
      <c r="BJ236" t="s">
        <v>29</v>
      </c>
      <c r="BK236">
        <v>2.998124068E-2</v>
      </c>
      <c r="BL236" t="s">
        <v>30</v>
      </c>
      <c r="BM236">
        <v>15000</v>
      </c>
      <c r="BN236" t="s">
        <v>923</v>
      </c>
      <c r="BO236">
        <v>15000</v>
      </c>
      <c r="BP236" t="s">
        <v>783</v>
      </c>
      <c r="BQ236" t="s">
        <v>1838</v>
      </c>
      <c r="BR236" t="s">
        <v>1839</v>
      </c>
      <c r="BS236" t="s">
        <v>1840</v>
      </c>
      <c r="BT236">
        <v>7.4988399999999997E-2</v>
      </c>
      <c r="BZ236" t="s">
        <v>787</v>
      </c>
      <c r="CA236">
        <v>341.85500000000002</v>
      </c>
      <c r="CB236" t="s">
        <v>25</v>
      </c>
      <c r="CC236" t="s">
        <v>36</v>
      </c>
      <c r="CD236" t="s">
        <v>27</v>
      </c>
      <c r="CE236">
        <v>0.76464200000000004</v>
      </c>
      <c r="CF236" t="s">
        <v>28</v>
      </c>
      <c r="CG236">
        <v>500313</v>
      </c>
      <c r="CH236" t="s">
        <v>29</v>
      </c>
      <c r="CI236">
        <v>4.99687168E-2</v>
      </c>
      <c r="CJ236" t="s">
        <v>30</v>
      </c>
      <c r="CK236">
        <v>25000</v>
      </c>
      <c r="CL236" t="s">
        <v>923</v>
      </c>
      <c r="CM236">
        <v>25000</v>
      </c>
      <c r="CN236" t="s">
        <v>783</v>
      </c>
      <c r="CO236" t="s">
        <v>2419</v>
      </c>
      <c r="CP236" t="s">
        <v>2420</v>
      </c>
      <c r="CQ236" t="s">
        <v>2421</v>
      </c>
      <c r="CR236">
        <v>8.4629499999999996E-2</v>
      </c>
      <c r="CX236" t="s">
        <v>787</v>
      </c>
      <c r="CY236">
        <v>341.76499999999999</v>
      </c>
      <c r="CZ236" t="s">
        <v>25</v>
      </c>
      <c r="DA236" t="s">
        <v>36</v>
      </c>
      <c r="DB236" t="s">
        <v>27</v>
      </c>
      <c r="DC236">
        <v>0.76420900000000003</v>
      </c>
      <c r="DD236" t="s">
        <v>28</v>
      </c>
      <c r="DE236">
        <v>501011</v>
      </c>
      <c r="DF236" t="s">
        <v>29</v>
      </c>
      <c r="DG236">
        <v>6.9858689055999998E-2</v>
      </c>
      <c r="DH236" t="s">
        <v>30</v>
      </c>
      <c r="DI236">
        <v>35000</v>
      </c>
      <c r="DJ236" t="s">
        <v>923</v>
      </c>
      <c r="DK236">
        <v>35000</v>
      </c>
      <c r="DL236" t="s">
        <v>783</v>
      </c>
      <c r="DM236" t="s">
        <v>3012</v>
      </c>
      <c r="DN236" t="s">
        <v>3013</v>
      </c>
      <c r="DO236" t="s">
        <v>3014</v>
      </c>
      <c r="DP236">
        <v>8.3140699999999998E-2</v>
      </c>
      <c r="DV236" t="s">
        <v>787</v>
      </c>
      <c r="DW236">
        <v>338.65300000000002</v>
      </c>
      <c r="DX236" t="s">
        <v>25</v>
      </c>
      <c r="DY236" t="s">
        <v>36</v>
      </c>
      <c r="DZ236" t="s">
        <v>27</v>
      </c>
      <c r="EA236">
        <v>0.76658099999999996</v>
      </c>
      <c r="EB236" t="s">
        <v>28</v>
      </c>
      <c r="EC236">
        <v>502492</v>
      </c>
      <c r="ED236" t="s">
        <v>29</v>
      </c>
      <c r="EE236">
        <v>8.9553661583999994E-2</v>
      </c>
      <c r="EF236" t="s">
        <v>30</v>
      </c>
      <c r="EG236">
        <v>45000</v>
      </c>
      <c r="EH236" t="s">
        <v>923</v>
      </c>
      <c r="EI236">
        <v>45000</v>
      </c>
      <c r="EJ236" t="s">
        <v>783</v>
      </c>
      <c r="EK236" t="s">
        <v>3600</v>
      </c>
      <c r="EL236" t="s">
        <v>3601</v>
      </c>
      <c r="EM236" t="s">
        <v>3602</v>
      </c>
      <c r="EN236">
        <v>8.2095699999999994E-2</v>
      </c>
      <c r="ET236" t="s">
        <v>787</v>
      </c>
      <c r="EU236">
        <v>336.726</v>
      </c>
      <c r="EV236" t="s">
        <v>25</v>
      </c>
      <c r="EW236" t="s">
        <v>36</v>
      </c>
      <c r="EX236" t="s">
        <v>27</v>
      </c>
      <c r="EY236">
        <v>0.768733</v>
      </c>
      <c r="EZ236" t="s">
        <v>28</v>
      </c>
      <c r="FA236">
        <v>502542</v>
      </c>
      <c r="FB236" t="s">
        <v>29</v>
      </c>
      <c r="FC236">
        <v>0.10944363384</v>
      </c>
      <c r="FD236" t="s">
        <v>30</v>
      </c>
      <c r="FE236">
        <v>55000</v>
      </c>
      <c r="FF236" t="s">
        <v>923</v>
      </c>
      <c r="FG236">
        <v>55000</v>
      </c>
      <c r="FH236" t="s">
        <v>783</v>
      </c>
      <c r="FI236" t="s">
        <v>4183</v>
      </c>
      <c r="FJ236" t="s">
        <v>4184</v>
      </c>
      <c r="FK236" t="s">
        <v>4185</v>
      </c>
      <c r="FL236">
        <v>8.1421999999999994E-2</v>
      </c>
      <c r="FR236" t="s">
        <v>787</v>
      </c>
      <c r="FS236">
        <v>361.81099999999998</v>
      </c>
      <c r="FT236" t="s">
        <v>25</v>
      </c>
      <c r="FU236" t="s">
        <v>36</v>
      </c>
      <c r="FV236" t="s">
        <v>27</v>
      </c>
      <c r="FW236">
        <v>0.74326199999999998</v>
      </c>
      <c r="FX236" t="s">
        <v>28</v>
      </c>
      <c r="FY236">
        <v>500305</v>
      </c>
      <c r="FZ236" t="s">
        <v>29</v>
      </c>
      <c r="GA236">
        <v>1.9987797120000002E-3</v>
      </c>
      <c r="GB236" t="s">
        <v>30</v>
      </c>
      <c r="GC236">
        <v>1000</v>
      </c>
      <c r="GD236" t="s">
        <v>923</v>
      </c>
      <c r="GE236">
        <v>1000</v>
      </c>
      <c r="GF236" t="s">
        <v>783</v>
      </c>
      <c r="GG236" t="s">
        <v>5164</v>
      </c>
      <c r="GH236" t="s">
        <v>5165</v>
      </c>
      <c r="GI236" t="s">
        <v>5166</v>
      </c>
      <c r="GJ236">
        <v>0.117849</v>
      </c>
      <c r="GP236" t="s">
        <v>787</v>
      </c>
      <c r="GQ236">
        <v>335.61500000000001</v>
      </c>
      <c r="GR236" t="s">
        <v>25</v>
      </c>
      <c r="GS236" t="s">
        <v>36</v>
      </c>
      <c r="GT236" t="s">
        <v>27</v>
      </c>
      <c r="GU236">
        <v>0.774536</v>
      </c>
      <c r="GV236" t="s">
        <v>28</v>
      </c>
      <c r="GW236">
        <v>496678</v>
      </c>
      <c r="GX236" t="s">
        <v>29</v>
      </c>
      <c r="GY236">
        <v>2.0133754415999999E-2</v>
      </c>
      <c r="GZ236" t="s">
        <v>30</v>
      </c>
      <c r="HA236">
        <v>10000</v>
      </c>
      <c r="HB236" t="s">
        <v>923</v>
      </c>
      <c r="HC236">
        <v>10000</v>
      </c>
      <c r="HD236" t="s">
        <v>783</v>
      </c>
      <c r="HE236" t="s">
        <v>5566</v>
      </c>
      <c r="HF236" t="s">
        <v>5567</v>
      </c>
      <c r="HG236" t="s">
        <v>5568</v>
      </c>
      <c r="HH236">
        <v>7.1409600000000004E-2</v>
      </c>
      <c r="HN236" t="s">
        <v>787</v>
      </c>
      <c r="HO236">
        <v>335.904</v>
      </c>
      <c r="HP236" t="s">
        <v>25</v>
      </c>
      <c r="HQ236" t="s">
        <v>36</v>
      </c>
      <c r="HR236" t="s">
        <v>27</v>
      </c>
      <c r="HS236">
        <v>0.77051599999999998</v>
      </c>
      <c r="HT236" t="s">
        <v>28</v>
      </c>
      <c r="HU236">
        <v>501442</v>
      </c>
      <c r="HV236" t="s">
        <v>29</v>
      </c>
      <c r="HW236">
        <v>0.12962610568800001</v>
      </c>
      <c r="HX236" t="s">
        <v>30</v>
      </c>
      <c r="HY236">
        <v>65000</v>
      </c>
      <c r="HZ236" t="s">
        <v>923</v>
      </c>
      <c r="IA236">
        <v>65000</v>
      </c>
      <c r="IB236" t="s">
        <v>783</v>
      </c>
      <c r="IC236" t="s">
        <v>6150</v>
      </c>
      <c r="ID236" t="s">
        <v>6151</v>
      </c>
      <c r="IE236" t="s">
        <v>6152</v>
      </c>
      <c r="IF236">
        <v>7.9615099999999994E-2</v>
      </c>
    </row>
    <row r="237" spans="6:240">
      <c r="F237" t="s">
        <v>777</v>
      </c>
      <c r="G237">
        <v>650.90599999999995</v>
      </c>
      <c r="H237" t="s">
        <v>25</v>
      </c>
      <c r="I237" t="s">
        <v>757</v>
      </c>
      <c r="J237" t="s">
        <v>27</v>
      </c>
      <c r="K237">
        <v>0.78981900000000005</v>
      </c>
      <c r="L237" t="s">
        <v>28</v>
      </c>
      <c r="M237">
        <v>246278</v>
      </c>
      <c r="N237" t="s">
        <v>29</v>
      </c>
      <c r="O237">
        <v>1.2181345125E-2</v>
      </c>
      <c r="P237" t="s">
        <v>30</v>
      </c>
      <c r="Q237">
        <v>3000</v>
      </c>
      <c r="R237" t="s">
        <v>923</v>
      </c>
      <c r="S237">
        <v>3000</v>
      </c>
      <c r="T237" t="s">
        <v>778</v>
      </c>
      <c r="U237" t="s">
        <v>4775</v>
      </c>
      <c r="V237" t="s">
        <v>4776</v>
      </c>
      <c r="W237" t="s">
        <v>4777</v>
      </c>
      <c r="X237">
        <v>7.7730400000000005E-2</v>
      </c>
      <c r="AD237" t="s">
        <v>777</v>
      </c>
      <c r="AE237">
        <v>633.44399999999996</v>
      </c>
      <c r="AF237" t="s">
        <v>25</v>
      </c>
      <c r="AG237" t="s">
        <v>757</v>
      </c>
      <c r="AH237" t="s">
        <v>27</v>
      </c>
      <c r="AI237">
        <v>0.79420000000000002</v>
      </c>
      <c r="AJ237" t="s">
        <v>28</v>
      </c>
      <c r="AK237">
        <v>250283</v>
      </c>
      <c r="AL237" t="s">
        <v>29</v>
      </c>
      <c r="AM237">
        <v>1.9977374324999998E-2</v>
      </c>
      <c r="AN237" t="s">
        <v>30</v>
      </c>
      <c r="AO237">
        <v>5000</v>
      </c>
      <c r="AP237" t="s">
        <v>923</v>
      </c>
      <c r="AQ237">
        <v>5000</v>
      </c>
      <c r="AR237" t="s">
        <v>778</v>
      </c>
      <c r="AS237" t="s">
        <v>1248</v>
      </c>
      <c r="AT237" t="s">
        <v>1249</v>
      </c>
      <c r="AU237" t="s">
        <v>1250</v>
      </c>
      <c r="AV237">
        <v>6.2173100000000002E-2</v>
      </c>
      <c r="BB237" t="s">
        <v>777</v>
      </c>
      <c r="BC237">
        <v>665.70899999999995</v>
      </c>
      <c r="BD237" t="s">
        <v>25</v>
      </c>
      <c r="BE237" t="s">
        <v>757</v>
      </c>
      <c r="BF237" t="s">
        <v>27</v>
      </c>
      <c r="BG237">
        <v>0.77345299999999995</v>
      </c>
      <c r="BH237" t="s">
        <v>28</v>
      </c>
      <c r="BI237">
        <v>251100</v>
      </c>
      <c r="BJ237" t="s">
        <v>29</v>
      </c>
      <c r="BK237">
        <v>5.9737123245000003E-2</v>
      </c>
      <c r="BL237" t="s">
        <v>30</v>
      </c>
      <c r="BM237">
        <v>15000</v>
      </c>
      <c r="BN237" t="s">
        <v>923</v>
      </c>
      <c r="BO237">
        <v>15000</v>
      </c>
      <c r="BP237" t="s">
        <v>778</v>
      </c>
      <c r="BQ237" t="s">
        <v>1841</v>
      </c>
      <c r="BR237" t="s">
        <v>1842</v>
      </c>
      <c r="BS237" t="s">
        <v>1843</v>
      </c>
      <c r="BT237">
        <v>8.0250299999999997E-2</v>
      </c>
      <c r="BZ237" t="s">
        <v>777</v>
      </c>
      <c r="CA237">
        <v>665.52599999999995</v>
      </c>
      <c r="CB237" t="s">
        <v>25</v>
      </c>
      <c r="CC237" t="s">
        <v>757</v>
      </c>
      <c r="CD237" t="s">
        <v>27</v>
      </c>
      <c r="CE237">
        <v>0.77783899999999995</v>
      </c>
      <c r="CF237" t="s">
        <v>28</v>
      </c>
      <c r="CG237">
        <v>248345</v>
      </c>
      <c r="CH237" t="s">
        <v>29</v>
      </c>
      <c r="CI237">
        <v>0.100666276545</v>
      </c>
      <c r="CJ237" t="s">
        <v>30</v>
      </c>
      <c r="CK237">
        <v>25000</v>
      </c>
      <c r="CL237" t="s">
        <v>923</v>
      </c>
      <c r="CM237">
        <v>25000</v>
      </c>
      <c r="CN237" t="s">
        <v>778</v>
      </c>
      <c r="CO237" t="s">
        <v>2422</v>
      </c>
      <c r="CP237" t="s">
        <v>2423</v>
      </c>
      <c r="CQ237" t="s">
        <v>2424</v>
      </c>
      <c r="CR237">
        <v>7.8263299999999994E-2</v>
      </c>
      <c r="CX237" t="s">
        <v>777</v>
      </c>
      <c r="CY237">
        <v>653.375</v>
      </c>
      <c r="CZ237" t="s">
        <v>25</v>
      </c>
      <c r="DA237" t="s">
        <v>757</v>
      </c>
      <c r="DB237" t="s">
        <v>27</v>
      </c>
      <c r="DC237">
        <v>0.78199200000000002</v>
      </c>
      <c r="DD237" t="s">
        <v>28</v>
      </c>
      <c r="DE237">
        <v>250284</v>
      </c>
      <c r="DF237" t="s">
        <v>29</v>
      </c>
      <c r="DG237">
        <v>0.13984132327500001</v>
      </c>
      <c r="DH237" t="s">
        <v>30</v>
      </c>
      <c r="DI237">
        <v>35000</v>
      </c>
      <c r="DJ237" t="s">
        <v>923</v>
      </c>
      <c r="DK237">
        <v>35000</v>
      </c>
      <c r="DL237" t="s">
        <v>778</v>
      </c>
      <c r="DM237" t="s">
        <v>3015</v>
      </c>
      <c r="DN237" t="s">
        <v>3016</v>
      </c>
      <c r="DO237" t="s">
        <v>3017</v>
      </c>
      <c r="DP237">
        <v>7.5113700000000005E-2</v>
      </c>
      <c r="DV237" t="s">
        <v>777</v>
      </c>
      <c r="DW237">
        <v>652.09900000000005</v>
      </c>
      <c r="DX237" t="s">
        <v>25</v>
      </c>
      <c r="DY237" t="s">
        <v>757</v>
      </c>
      <c r="DZ237" t="s">
        <v>27</v>
      </c>
      <c r="EA237">
        <v>0.78275700000000004</v>
      </c>
      <c r="EB237" t="s">
        <v>28</v>
      </c>
      <c r="EC237">
        <v>250284</v>
      </c>
      <c r="ED237" t="s">
        <v>29</v>
      </c>
      <c r="EE237">
        <v>0.17979597292499999</v>
      </c>
      <c r="EF237" t="s">
        <v>30</v>
      </c>
      <c r="EG237">
        <v>45000</v>
      </c>
      <c r="EH237" t="s">
        <v>923</v>
      </c>
      <c r="EI237">
        <v>45000</v>
      </c>
      <c r="EJ237" t="s">
        <v>778</v>
      </c>
      <c r="EK237" t="s">
        <v>3603</v>
      </c>
      <c r="EL237" t="s">
        <v>3604</v>
      </c>
      <c r="EM237" t="s">
        <v>3605</v>
      </c>
      <c r="EN237">
        <v>7.6789099999999999E-2</v>
      </c>
      <c r="ET237" t="s">
        <v>777</v>
      </c>
      <c r="EU237">
        <v>653.25599999999997</v>
      </c>
      <c r="EV237" t="s">
        <v>25</v>
      </c>
      <c r="EW237" t="s">
        <v>757</v>
      </c>
      <c r="EX237" t="s">
        <v>27</v>
      </c>
      <c r="EY237">
        <v>0.78171599999999997</v>
      </c>
      <c r="EZ237" t="s">
        <v>28</v>
      </c>
      <c r="FA237">
        <v>250506</v>
      </c>
      <c r="FB237" t="s">
        <v>29</v>
      </c>
      <c r="FC237">
        <v>0.219555721845</v>
      </c>
      <c r="FD237" t="s">
        <v>30</v>
      </c>
      <c r="FE237">
        <v>55000</v>
      </c>
      <c r="FF237" t="s">
        <v>923</v>
      </c>
      <c r="FG237">
        <v>55000</v>
      </c>
      <c r="FH237" t="s">
        <v>778</v>
      </c>
      <c r="FI237" t="s">
        <v>2454</v>
      </c>
      <c r="FJ237" t="s">
        <v>4186</v>
      </c>
      <c r="FK237" t="s">
        <v>4187</v>
      </c>
      <c r="FL237">
        <v>7.5473499999999999E-2</v>
      </c>
      <c r="FR237" t="s">
        <v>777</v>
      </c>
      <c r="FS237">
        <v>687.47699999999998</v>
      </c>
      <c r="FT237" t="s">
        <v>25</v>
      </c>
      <c r="FU237" t="s">
        <v>757</v>
      </c>
      <c r="FV237" t="s">
        <v>27</v>
      </c>
      <c r="FW237">
        <v>0.78072699999999995</v>
      </c>
      <c r="FX237" t="s">
        <v>28</v>
      </c>
      <c r="FY237">
        <v>238640</v>
      </c>
      <c r="FZ237" t="s">
        <v>29</v>
      </c>
      <c r="GA237">
        <v>4.1904151949999999E-3</v>
      </c>
      <c r="GB237" t="s">
        <v>30</v>
      </c>
      <c r="GC237">
        <v>1000</v>
      </c>
      <c r="GD237" t="s">
        <v>923</v>
      </c>
      <c r="GE237">
        <v>1000</v>
      </c>
      <c r="GF237" t="s">
        <v>778</v>
      </c>
      <c r="GG237" t="s">
        <v>5167</v>
      </c>
      <c r="GH237" t="s">
        <v>5168</v>
      </c>
      <c r="GI237" t="s">
        <v>5169</v>
      </c>
      <c r="GJ237">
        <v>5.6670900000000003E-2</v>
      </c>
      <c r="GP237" t="s">
        <v>777</v>
      </c>
      <c r="GQ237">
        <v>668.78200000000004</v>
      </c>
      <c r="GR237" t="s">
        <v>25</v>
      </c>
      <c r="GS237" t="s">
        <v>757</v>
      </c>
      <c r="GT237" t="s">
        <v>27</v>
      </c>
      <c r="GU237">
        <v>0.77198900000000004</v>
      </c>
      <c r="GV237" t="s">
        <v>28</v>
      </c>
      <c r="GW237">
        <v>250895</v>
      </c>
      <c r="GX237" t="s">
        <v>29</v>
      </c>
      <c r="GY237">
        <v>3.9857248785E-2</v>
      </c>
      <c r="GZ237" t="s">
        <v>30</v>
      </c>
      <c r="HA237">
        <v>10000</v>
      </c>
      <c r="HB237" t="s">
        <v>923</v>
      </c>
      <c r="HC237">
        <v>10000</v>
      </c>
      <c r="HD237" t="s">
        <v>778</v>
      </c>
      <c r="HE237" t="s">
        <v>5569</v>
      </c>
      <c r="HF237" t="s">
        <v>5570</v>
      </c>
      <c r="HG237" t="s">
        <v>5571</v>
      </c>
      <c r="HH237">
        <v>8.0075900000000005E-2</v>
      </c>
      <c r="HN237" t="s">
        <v>777</v>
      </c>
      <c r="HO237">
        <v>659.50099999999998</v>
      </c>
      <c r="HP237" t="s">
        <v>25</v>
      </c>
      <c r="HQ237" t="s">
        <v>757</v>
      </c>
      <c r="HR237" t="s">
        <v>27</v>
      </c>
      <c r="HS237">
        <v>0.77893599999999996</v>
      </c>
      <c r="HT237" t="s">
        <v>28</v>
      </c>
      <c r="HU237">
        <v>249909</v>
      </c>
      <c r="HV237" t="s">
        <v>29</v>
      </c>
      <c r="HW237">
        <v>0.26009507368500001</v>
      </c>
      <c r="HX237" t="s">
        <v>30</v>
      </c>
      <c r="HY237">
        <v>65000</v>
      </c>
      <c r="HZ237" t="s">
        <v>923</v>
      </c>
      <c r="IA237">
        <v>65000</v>
      </c>
      <c r="IB237" t="s">
        <v>778</v>
      </c>
      <c r="IC237" t="s">
        <v>6153</v>
      </c>
      <c r="ID237" t="s">
        <v>6154</v>
      </c>
      <c r="IE237" t="s">
        <v>6155</v>
      </c>
      <c r="IF237">
        <v>7.6014399999999996E-2</v>
      </c>
    </row>
    <row r="238" spans="6:240">
      <c r="F238" t="s">
        <v>782</v>
      </c>
      <c r="G238">
        <v>353.82299999999998</v>
      </c>
      <c r="H238" t="s">
        <v>25</v>
      </c>
      <c r="I238" t="s">
        <v>36</v>
      </c>
      <c r="J238" t="s">
        <v>27</v>
      </c>
      <c r="K238">
        <v>0.76971299999999998</v>
      </c>
      <c r="L238" t="s">
        <v>28</v>
      </c>
      <c r="M238">
        <v>477041</v>
      </c>
      <c r="N238" t="s">
        <v>29</v>
      </c>
      <c r="O238">
        <v>6.288761728E-3</v>
      </c>
      <c r="P238" t="s">
        <v>30</v>
      </c>
      <c r="Q238">
        <v>3000</v>
      </c>
      <c r="R238" t="s">
        <v>923</v>
      </c>
      <c r="S238">
        <v>3000</v>
      </c>
      <c r="T238" t="s">
        <v>783</v>
      </c>
      <c r="U238" t="s">
        <v>4778</v>
      </c>
      <c r="V238" t="s">
        <v>4779</v>
      </c>
      <c r="W238" t="s">
        <v>4780</v>
      </c>
      <c r="X238">
        <v>7.2548699999999994E-2</v>
      </c>
      <c r="AD238" t="s">
        <v>782</v>
      </c>
      <c r="AE238">
        <v>344.91199999999998</v>
      </c>
      <c r="AF238" t="s">
        <v>25</v>
      </c>
      <c r="AG238" t="s">
        <v>36</v>
      </c>
      <c r="AH238" t="s">
        <v>27</v>
      </c>
      <c r="AI238">
        <v>0.77230600000000005</v>
      </c>
      <c r="AJ238" t="s">
        <v>28</v>
      </c>
      <c r="AK238">
        <v>486086</v>
      </c>
      <c r="AL238" t="s">
        <v>29</v>
      </c>
      <c r="AM238">
        <v>1.0286256152E-2</v>
      </c>
      <c r="AN238" t="s">
        <v>30</v>
      </c>
      <c r="AO238">
        <v>5000</v>
      </c>
      <c r="AP238" t="s">
        <v>923</v>
      </c>
      <c r="AQ238">
        <v>5000</v>
      </c>
      <c r="AR238" t="s">
        <v>783</v>
      </c>
      <c r="AS238" t="s">
        <v>1251</v>
      </c>
      <c r="AT238" t="s">
        <v>1252</v>
      </c>
      <c r="AU238" t="s">
        <v>1253</v>
      </c>
      <c r="AV238">
        <v>5.2650500000000003E-2</v>
      </c>
      <c r="BB238" t="s">
        <v>782</v>
      </c>
      <c r="BC238">
        <v>335.26799999999997</v>
      </c>
      <c r="BD238" t="s">
        <v>25</v>
      </c>
      <c r="BE238" t="s">
        <v>36</v>
      </c>
      <c r="BF238" t="s">
        <v>27</v>
      </c>
      <c r="BG238">
        <v>0.77211700000000005</v>
      </c>
      <c r="BH238" t="s">
        <v>28</v>
      </c>
      <c r="BI238">
        <v>500313</v>
      </c>
      <c r="BJ238" t="s">
        <v>29</v>
      </c>
      <c r="BK238">
        <v>2.9981216679999999E-2</v>
      </c>
      <c r="BL238" t="s">
        <v>30</v>
      </c>
      <c r="BM238">
        <v>15000</v>
      </c>
      <c r="BN238" t="s">
        <v>923</v>
      </c>
      <c r="BO238">
        <v>15000</v>
      </c>
      <c r="BP238" t="s">
        <v>783</v>
      </c>
      <c r="BQ238" t="s">
        <v>1844</v>
      </c>
      <c r="BR238" t="s">
        <v>1845</v>
      </c>
      <c r="BS238" t="s">
        <v>1846</v>
      </c>
      <c r="BT238">
        <v>8.0013500000000001E-2</v>
      </c>
      <c r="BZ238" t="s">
        <v>782</v>
      </c>
      <c r="CA238">
        <v>343.392</v>
      </c>
      <c r="CB238" t="s">
        <v>25</v>
      </c>
      <c r="CC238" t="s">
        <v>36</v>
      </c>
      <c r="CD238" t="s">
        <v>27</v>
      </c>
      <c r="CE238">
        <v>0.76664100000000002</v>
      </c>
      <c r="CF238" t="s">
        <v>28</v>
      </c>
      <c r="CG238">
        <v>495479</v>
      </c>
      <c r="CH238" t="s">
        <v>29</v>
      </c>
      <c r="CI238">
        <v>5.0456200120000003E-2</v>
      </c>
      <c r="CJ238" t="s">
        <v>30</v>
      </c>
      <c r="CK238">
        <v>25000</v>
      </c>
      <c r="CL238" t="s">
        <v>923</v>
      </c>
      <c r="CM238">
        <v>25000</v>
      </c>
      <c r="CN238" t="s">
        <v>783</v>
      </c>
      <c r="CO238" t="s">
        <v>2425</v>
      </c>
      <c r="CP238" t="s">
        <v>2426</v>
      </c>
      <c r="CQ238" t="s">
        <v>2427</v>
      </c>
      <c r="CR238">
        <v>7.0791800000000002E-2</v>
      </c>
      <c r="CX238" t="s">
        <v>782</v>
      </c>
      <c r="CY238">
        <v>342.053</v>
      </c>
      <c r="CZ238" t="s">
        <v>25</v>
      </c>
      <c r="DA238" t="s">
        <v>36</v>
      </c>
      <c r="DB238" t="s">
        <v>27</v>
      </c>
      <c r="DC238">
        <v>0.76601699999999995</v>
      </c>
      <c r="DD238" t="s">
        <v>28</v>
      </c>
      <c r="DE238">
        <v>498230</v>
      </c>
      <c r="DF238" t="s">
        <v>29</v>
      </c>
      <c r="DG238">
        <v>7.0248672511999996E-2</v>
      </c>
      <c r="DH238" t="s">
        <v>30</v>
      </c>
      <c r="DI238">
        <v>35000</v>
      </c>
      <c r="DJ238" t="s">
        <v>923</v>
      </c>
      <c r="DK238">
        <v>35000</v>
      </c>
      <c r="DL238" t="s">
        <v>783</v>
      </c>
      <c r="DM238" t="s">
        <v>3018</v>
      </c>
      <c r="DN238" t="s">
        <v>3019</v>
      </c>
      <c r="DO238" t="s">
        <v>3020</v>
      </c>
      <c r="DP238">
        <v>7.1702199999999994E-2</v>
      </c>
      <c r="DV238" t="s">
        <v>782</v>
      </c>
      <c r="DW238">
        <v>341.98500000000001</v>
      </c>
      <c r="DX238" t="s">
        <v>25</v>
      </c>
      <c r="DY238" t="s">
        <v>36</v>
      </c>
      <c r="DZ238" t="s">
        <v>27</v>
      </c>
      <c r="EA238">
        <v>0.76573800000000003</v>
      </c>
      <c r="EB238" t="s">
        <v>28</v>
      </c>
      <c r="EC238">
        <v>498692</v>
      </c>
      <c r="ED238" t="s">
        <v>29</v>
      </c>
      <c r="EE238">
        <v>9.0236144631999998E-2</v>
      </c>
      <c r="EF238" t="s">
        <v>30</v>
      </c>
      <c r="EG238">
        <v>45000</v>
      </c>
      <c r="EH238" t="s">
        <v>923</v>
      </c>
      <c r="EI238">
        <v>45000</v>
      </c>
      <c r="EJ238" t="s">
        <v>783</v>
      </c>
      <c r="EK238" t="s">
        <v>3606</v>
      </c>
      <c r="EL238" t="s">
        <v>3607</v>
      </c>
      <c r="EM238" t="s">
        <v>3608</v>
      </c>
      <c r="EN238">
        <v>7.0869699999999994E-2</v>
      </c>
      <c r="ET238" t="s">
        <v>782</v>
      </c>
      <c r="EU238">
        <v>338.55799999999999</v>
      </c>
      <c r="EV238" t="s">
        <v>25</v>
      </c>
      <c r="EW238" t="s">
        <v>36</v>
      </c>
      <c r="EX238" t="s">
        <v>27</v>
      </c>
      <c r="EY238">
        <v>0.76869699999999996</v>
      </c>
      <c r="EZ238" t="s">
        <v>28</v>
      </c>
      <c r="FA238">
        <v>499870</v>
      </c>
      <c r="FB238" t="s">
        <v>29</v>
      </c>
      <c r="FC238">
        <v>0.11002861702400001</v>
      </c>
      <c r="FD238" t="s">
        <v>30</v>
      </c>
      <c r="FE238">
        <v>55000</v>
      </c>
      <c r="FF238" t="s">
        <v>923</v>
      </c>
      <c r="FG238">
        <v>55000</v>
      </c>
      <c r="FH238" t="s">
        <v>783</v>
      </c>
      <c r="FI238" t="s">
        <v>4188</v>
      </c>
      <c r="FJ238" t="s">
        <v>4189</v>
      </c>
      <c r="FK238" t="s">
        <v>4190</v>
      </c>
      <c r="FL238">
        <v>7.1323200000000003E-2</v>
      </c>
      <c r="FR238" t="s">
        <v>782</v>
      </c>
      <c r="FS238">
        <v>390.94400000000002</v>
      </c>
      <c r="FT238" t="s">
        <v>25</v>
      </c>
      <c r="FU238" t="s">
        <v>36</v>
      </c>
      <c r="FV238" t="s">
        <v>27</v>
      </c>
      <c r="FW238">
        <v>0.71502900000000003</v>
      </c>
      <c r="FX238" t="s">
        <v>28</v>
      </c>
      <c r="FY238">
        <v>500310</v>
      </c>
      <c r="FZ238" t="s">
        <v>29</v>
      </c>
      <c r="GA238">
        <v>1.9987617120000001E-3</v>
      </c>
      <c r="GB238" t="s">
        <v>30</v>
      </c>
      <c r="GC238">
        <v>1000</v>
      </c>
      <c r="GD238" t="s">
        <v>923</v>
      </c>
      <c r="GE238">
        <v>1000</v>
      </c>
      <c r="GF238" t="s">
        <v>783</v>
      </c>
      <c r="GG238" t="s">
        <v>5170</v>
      </c>
      <c r="GH238" t="s">
        <v>5171</v>
      </c>
      <c r="GI238" t="s">
        <v>5172</v>
      </c>
      <c r="GJ238">
        <v>8.1087900000000004E-2</v>
      </c>
      <c r="GP238" t="s">
        <v>782</v>
      </c>
      <c r="GQ238">
        <v>337.24700000000001</v>
      </c>
      <c r="GR238" t="s">
        <v>25</v>
      </c>
      <c r="GS238" t="s">
        <v>36</v>
      </c>
      <c r="GT238" t="s">
        <v>27</v>
      </c>
      <c r="GU238">
        <v>0.77078599999999997</v>
      </c>
      <c r="GV238" t="s">
        <v>28</v>
      </c>
      <c r="GW238">
        <v>499096</v>
      </c>
      <c r="GX238" t="s">
        <v>29</v>
      </c>
      <c r="GY238">
        <v>2.0036230552E-2</v>
      </c>
      <c r="GZ238" t="s">
        <v>30</v>
      </c>
      <c r="HA238">
        <v>10000</v>
      </c>
      <c r="HB238" t="s">
        <v>923</v>
      </c>
      <c r="HC238">
        <v>10000</v>
      </c>
      <c r="HD238" t="s">
        <v>783</v>
      </c>
      <c r="HE238" t="s">
        <v>5572</v>
      </c>
      <c r="HF238" t="s">
        <v>5573</v>
      </c>
      <c r="HG238" t="s">
        <v>5574</v>
      </c>
      <c r="HH238">
        <v>8.0525799999999995E-2</v>
      </c>
      <c r="HN238" t="s">
        <v>782</v>
      </c>
      <c r="HO238">
        <v>337.32600000000002</v>
      </c>
      <c r="HP238" t="s">
        <v>25</v>
      </c>
      <c r="HQ238" t="s">
        <v>36</v>
      </c>
      <c r="HR238" t="s">
        <v>27</v>
      </c>
      <c r="HS238">
        <v>0.76975700000000002</v>
      </c>
      <c r="HT238" t="s">
        <v>28</v>
      </c>
      <c r="HU238">
        <v>500313</v>
      </c>
      <c r="HV238" t="s">
        <v>29</v>
      </c>
      <c r="HW238">
        <v>0.12991858928</v>
      </c>
      <c r="HX238" t="s">
        <v>30</v>
      </c>
      <c r="HY238">
        <v>65000</v>
      </c>
      <c r="HZ238" t="s">
        <v>923</v>
      </c>
      <c r="IA238">
        <v>65000</v>
      </c>
      <c r="IB238" t="s">
        <v>783</v>
      </c>
      <c r="IC238" t="s">
        <v>6156</v>
      </c>
      <c r="ID238" t="s">
        <v>6157</v>
      </c>
      <c r="IE238" t="s">
        <v>6158</v>
      </c>
      <c r="IF238">
        <v>7.2318499999999994E-2</v>
      </c>
    </row>
    <row r="239" spans="6:240">
      <c r="F239" t="s">
        <v>787</v>
      </c>
      <c r="G239">
        <v>650.90599999999995</v>
      </c>
      <c r="H239" t="s">
        <v>25</v>
      </c>
      <c r="I239" t="s">
        <v>757</v>
      </c>
      <c r="J239" t="s">
        <v>27</v>
      </c>
      <c r="K239">
        <v>0.78981900000000005</v>
      </c>
      <c r="L239" t="s">
        <v>28</v>
      </c>
      <c r="M239">
        <v>246278</v>
      </c>
      <c r="N239" t="s">
        <v>29</v>
      </c>
      <c r="O239">
        <v>1.2181345125E-2</v>
      </c>
      <c r="P239" t="s">
        <v>30</v>
      </c>
      <c r="Q239">
        <v>3000</v>
      </c>
      <c r="R239" t="s">
        <v>923</v>
      </c>
      <c r="S239">
        <v>3000</v>
      </c>
      <c r="T239" t="s">
        <v>788</v>
      </c>
      <c r="U239" t="s">
        <v>4775</v>
      </c>
      <c r="V239" t="s">
        <v>4776</v>
      </c>
      <c r="W239" t="s">
        <v>4777</v>
      </c>
      <c r="X239">
        <v>7.7730400000000005E-2</v>
      </c>
      <c r="AD239" t="s">
        <v>787</v>
      </c>
      <c r="AE239">
        <v>633.44399999999996</v>
      </c>
      <c r="AF239" t="s">
        <v>25</v>
      </c>
      <c r="AG239" t="s">
        <v>757</v>
      </c>
      <c r="AH239" t="s">
        <v>27</v>
      </c>
      <c r="AI239">
        <v>0.79420000000000002</v>
      </c>
      <c r="AJ239" t="s">
        <v>28</v>
      </c>
      <c r="AK239">
        <v>250283</v>
      </c>
      <c r="AL239" t="s">
        <v>29</v>
      </c>
      <c r="AM239">
        <v>1.9977374324999998E-2</v>
      </c>
      <c r="AN239" t="s">
        <v>30</v>
      </c>
      <c r="AO239">
        <v>5000</v>
      </c>
      <c r="AP239" t="s">
        <v>923</v>
      </c>
      <c r="AQ239">
        <v>5000</v>
      </c>
      <c r="AR239" t="s">
        <v>788</v>
      </c>
      <c r="AS239" t="s">
        <v>1248</v>
      </c>
      <c r="AT239" t="s">
        <v>1249</v>
      </c>
      <c r="AU239" t="s">
        <v>1250</v>
      </c>
      <c r="AV239">
        <v>6.2173100000000002E-2</v>
      </c>
      <c r="BB239" t="s">
        <v>787</v>
      </c>
      <c r="BC239">
        <v>665.70899999999995</v>
      </c>
      <c r="BD239" t="s">
        <v>25</v>
      </c>
      <c r="BE239" t="s">
        <v>757</v>
      </c>
      <c r="BF239" t="s">
        <v>27</v>
      </c>
      <c r="BG239">
        <v>0.77345299999999995</v>
      </c>
      <c r="BH239" t="s">
        <v>28</v>
      </c>
      <c r="BI239">
        <v>251100</v>
      </c>
      <c r="BJ239" t="s">
        <v>29</v>
      </c>
      <c r="BK239">
        <v>5.9737123245000003E-2</v>
      </c>
      <c r="BL239" t="s">
        <v>30</v>
      </c>
      <c r="BM239">
        <v>15000</v>
      </c>
      <c r="BN239" t="s">
        <v>923</v>
      </c>
      <c r="BO239">
        <v>15000</v>
      </c>
      <c r="BP239" t="s">
        <v>788</v>
      </c>
      <c r="BQ239" t="s">
        <v>1841</v>
      </c>
      <c r="BR239" t="s">
        <v>1842</v>
      </c>
      <c r="BS239" t="s">
        <v>1843</v>
      </c>
      <c r="BT239">
        <v>8.0250299999999997E-2</v>
      </c>
      <c r="BZ239" t="s">
        <v>787</v>
      </c>
      <c r="CA239">
        <v>665.52599999999995</v>
      </c>
      <c r="CB239" t="s">
        <v>25</v>
      </c>
      <c r="CC239" t="s">
        <v>757</v>
      </c>
      <c r="CD239" t="s">
        <v>27</v>
      </c>
      <c r="CE239">
        <v>0.77783899999999995</v>
      </c>
      <c r="CF239" t="s">
        <v>28</v>
      </c>
      <c r="CG239">
        <v>248345</v>
      </c>
      <c r="CH239" t="s">
        <v>29</v>
      </c>
      <c r="CI239">
        <v>0.100666276545</v>
      </c>
      <c r="CJ239" t="s">
        <v>30</v>
      </c>
      <c r="CK239">
        <v>25000</v>
      </c>
      <c r="CL239" t="s">
        <v>923</v>
      </c>
      <c r="CM239">
        <v>25000</v>
      </c>
      <c r="CN239" t="s">
        <v>788</v>
      </c>
      <c r="CO239" t="s">
        <v>2422</v>
      </c>
      <c r="CP239" t="s">
        <v>2423</v>
      </c>
      <c r="CQ239" t="s">
        <v>2424</v>
      </c>
      <c r="CR239">
        <v>7.8263299999999994E-2</v>
      </c>
      <c r="CX239" t="s">
        <v>787</v>
      </c>
      <c r="CY239">
        <v>653.375</v>
      </c>
      <c r="CZ239" t="s">
        <v>25</v>
      </c>
      <c r="DA239" t="s">
        <v>757</v>
      </c>
      <c r="DB239" t="s">
        <v>27</v>
      </c>
      <c r="DC239">
        <v>0.78199200000000002</v>
      </c>
      <c r="DD239" t="s">
        <v>28</v>
      </c>
      <c r="DE239">
        <v>250284</v>
      </c>
      <c r="DF239" t="s">
        <v>29</v>
      </c>
      <c r="DG239">
        <v>0.13984132327500001</v>
      </c>
      <c r="DH239" t="s">
        <v>30</v>
      </c>
      <c r="DI239">
        <v>35000</v>
      </c>
      <c r="DJ239" t="s">
        <v>923</v>
      </c>
      <c r="DK239">
        <v>35000</v>
      </c>
      <c r="DL239" t="s">
        <v>788</v>
      </c>
      <c r="DM239" t="s">
        <v>3015</v>
      </c>
      <c r="DN239" t="s">
        <v>3016</v>
      </c>
      <c r="DO239" t="s">
        <v>3017</v>
      </c>
      <c r="DP239">
        <v>7.5113700000000005E-2</v>
      </c>
      <c r="DV239" t="s">
        <v>787</v>
      </c>
      <c r="DW239">
        <v>652.09900000000005</v>
      </c>
      <c r="DX239" t="s">
        <v>25</v>
      </c>
      <c r="DY239" t="s">
        <v>757</v>
      </c>
      <c r="DZ239" t="s">
        <v>27</v>
      </c>
      <c r="EA239">
        <v>0.78275700000000004</v>
      </c>
      <c r="EB239" t="s">
        <v>28</v>
      </c>
      <c r="EC239">
        <v>250284</v>
      </c>
      <c r="ED239" t="s">
        <v>29</v>
      </c>
      <c r="EE239">
        <v>0.17979597292499999</v>
      </c>
      <c r="EF239" t="s">
        <v>30</v>
      </c>
      <c r="EG239">
        <v>45000</v>
      </c>
      <c r="EH239" t="s">
        <v>923</v>
      </c>
      <c r="EI239">
        <v>45000</v>
      </c>
      <c r="EJ239" t="s">
        <v>788</v>
      </c>
      <c r="EK239" t="s">
        <v>3603</v>
      </c>
      <c r="EL239" t="s">
        <v>3604</v>
      </c>
      <c r="EM239" t="s">
        <v>3605</v>
      </c>
      <c r="EN239">
        <v>7.6789099999999999E-2</v>
      </c>
      <c r="ET239" t="s">
        <v>787</v>
      </c>
      <c r="EU239">
        <v>653.25599999999997</v>
      </c>
      <c r="EV239" t="s">
        <v>25</v>
      </c>
      <c r="EW239" t="s">
        <v>757</v>
      </c>
      <c r="EX239" t="s">
        <v>27</v>
      </c>
      <c r="EY239">
        <v>0.78171599999999997</v>
      </c>
      <c r="EZ239" t="s">
        <v>28</v>
      </c>
      <c r="FA239">
        <v>250506</v>
      </c>
      <c r="FB239" t="s">
        <v>29</v>
      </c>
      <c r="FC239">
        <v>0.219555721845</v>
      </c>
      <c r="FD239" t="s">
        <v>30</v>
      </c>
      <c r="FE239">
        <v>55000</v>
      </c>
      <c r="FF239" t="s">
        <v>923</v>
      </c>
      <c r="FG239">
        <v>55000</v>
      </c>
      <c r="FH239" t="s">
        <v>788</v>
      </c>
      <c r="FI239" t="s">
        <v>2454</v>
      </c>
      <c r="FJ239" t="s">
        <v>4186</v>
      </c>
      <c r="FK239" t="s">
        <v>4187</v>
      </c>
      <c r="FL239">
        <v>7.5473499999999999E-2</v>
      </c>
      <c r="FR239" t="s">
        <v>787</v>
      </c>
      <c r="FS239">
        <v>687.47699999999998</v>
      </c>
      <c r="FT239" t="s">
        <v>25</v>
      </c>
      <c r="FU239" t="s">
        <v>757</v>
      </c>
      <c r="FV239" t="s">
        <v>27</v>
      </c>
      <c r="FW239">
        <v>0.78072699999999995</v>
      </c>
      <c r="FX239" t="s">
        <v>28</v>
      </c>
      <c r="FY239">
        <v>238640</v>
      </c>
      <c r="FZ239" t="s">
        <v>29</v>
      </c>
      <c r="GA239">
        <v>4.1904151949999999E-3</v>
      </c>
      <c r="GB239" t="s">
        <v>30</v>
      </c>
      <c r="GC239">
        <v>1000</v>
      </c>
      <c r="GD239" t="s">
        <v>923</v>
      </c>
      <c r="GE239">
        <v>1000</v>
      </c>
      <c r="GF239" t="s">
        <v>788</v>
      </c>
      <c r="GG239" t="s">
        <v>5167</v>
      </c>
      <c r="GH239" t="s">
        <v>5168</v>
      </c>
      <c r="GI239" t="s">
        <v>5169</v>
      </c>
      <c r="GJ239">
        <v>5.6670900000000003E-2</v>
      </c>
      <c r="GP239" t="s">
        <v>787</v>
      </c>
      <c r="GQ239">
        <v>668.78200000000004</v>
      </c>
      <c r="GR239" t="s">
        <v>25</v>
      </c>
      <c r="GS239" t="s">
        <v>757</v>
      </c>
      <c r="GT239" t="s">
        <v>27</v>
      </c>
      <c r="GU239">
        <v>0.77198900000000004</v>
      </c>
      <c r="GV239" t="s">
        <v>28</v>
      </c>
      <c r="GW239">
        <v>250895</v>
      </c>
      <c r="GX239" t="s">
        <v>29</v>
      </c>
      <c r="GY239">
        <v>3.9857248785E-2</v>
      </c>
      <c r="GZ239" t="s">
        <v>30</v>
      </c>
      <c r="HA239">
        <v>10000</v>
      </c>
      <c r="HB239" t="s">
        <v>923</v>
      </c>
      <c r="HC239">
        <v>10000</v>
      </c>
      <c r="HD239" t="s">
        <v>788</v>
      </c>
      <c r="HE239" t="s">
        <v>5569</v>
      </c>
      <c r="HF239" t="s">
        <v>5570</v>
      </c>
      <c r="HG239" t="s">
        <v>5571</v>
      </c>
      <c r="HH239">
        <v>8.0075900000000005E-2</v>
      </c>
      <c r="HN239" t="s">
        <v>787</v>
      </c>
      <c r="HO239">
        <v>659.50099999999998</v>
      </c>
      <c r="HP239" t="s">
        <v>25</v>
      </c>
      <c r="HQ239" t="s">
        <v>757</v>
      </c>
      <c r="HR239" t="s">
        <v>27</v>
      </c>
      <c r="HS239">
        <v>0.77893599999999996</v>
      </c>
      <c r="HT239" t="s">
        <v>28</v>
      </c>
      <c r="HU239">
        <v>249909</v>
      </c>
      <c r="HV239" t="s">
        <v>29</v>
      </c>
      <c r="HW239">
        <v>0.26009507368500001</v>
      </c>
      <c r="HX239" t="s">
        <v>30</v>
      </c>
      <c r="HY239">
        <v>65000</v>
      </c>
      <c r="HZ239" t="s">
        <v>923</v>
      </c>
      <c r="IA239">
        <v>65000</v>
      </c>
      <c r="IB239" t="s">
        <v>788</v>
      </c>
      <c r="IC239" t="s">
        <v>6153</v>
      </c>
      <c r="ID239" t="s">
        <v>6154</v>
      </c>
      <c r="IE239" t="s">
        <v>6155</v>
      </c>
      <c r="IF239">
        <v>7.6014399999999996E-2</v>
      </c>
    </row>
    <row r="240" spans="6:240">
      <c r="F240" t="s">
        <v>787</v>
      </c>
      <c r="G240">
        <v>353.82299999999998</v>
      </c>
      <c r="H240" t="s">
        <v>25</v>
      </c>
      <c r="I240" t="s">
        <v>36</v>
      </c>
      <c r="J240" t="s">
        <v>27</v>
      </c>
      <c r="K240">
        <v>0.76971299999999998</v>
      </c>
      <c r="L240" t="s">
        <v>28</v>
      </c>
      <c r="M240">
        <v>477041</v>
      </c>
      <c r="N240" t="s">
        <v>29</v>
      </c>
      <c r="O240">
        <v>6.288761728E-3</v>
      </c>
      <c r="P240" t="s">
        <v>30</v>
      </c>
      <c r="Q240">
        <v>3000</v>
      </c>
      <c r="R240" t="s">
        <v>923</v>
      </c>
      <c r="S240">
        <v>3000</v>
      </c>
      <c r="T240" t="s">
        <v>783</v>
      </c>
      <c r="U240" t="s">
        <v>4778</v>
      </c>
      <c r="V240" t="s">
        <v>4779</v>
      </c>
      <c r="W240" t="s">
        <v>4780</v>
      </c>
      <c r="X240">
        <v>7.2548699999999994E-2</v>
      </c>
      <c r="AD240" t="s">
        <v>787</v>
      </c>
      <c r="AE240">
        <v>344.91199999999998</v>
      </c>
      <c r="AF240" t="s">
        <v>25</v>
      </c>
      <c r="AG240" t="s">
        <v>36</v>
      </c>
      <c r="AH240" t="s">
        <v>27</v>
      </c>
      <c r="AI240">
        <v>0.77230600000000005</v>
      </c>
      <c r="AJ240" t="s">
        <v>28</v>
      </c>
      <c r="AK240">
        <v>486086</v>
      </c>
      <c r="AL240" t="s">
        <v>29</v>
      </c>
      <c r="AM240">
        <v>1.0286256152E-2</v>
      </c>
      <c r="AN240" t="s">
        <v>30</v>
      </c>
      <c r="AO240">
        <v>5000</v>
      </c>
      <c r="AP240" t="s">
        <v>923</v>
      </c>
      <c r="AQ240">
        <v>5000</v>
      </c>
      <c r="AR240" t="s">
        <v>783</v>
      </c>
      <c r="AS240" t="s">
        <v>1251</v>
      </c>
      <c r="AT240" t="s">
        <v>1252</v>
      </c>
      <c r="AU240" t="s">
        <v>1253</v>
      </c>
      <c r="AV240">
        <v>5.2650500000000003E-2</v>
      </c>
      <c r="BB240" t="s">
        <v>787</v>
      </c>
      <c r="BC240">
        <v>335.26799999999997</v>
      </c>
      <c r="BD240" t="s">
        <v>25</v>
      </c>
      <c r="BE240" t="s">
        <v>36</v>
      </c>
      <c r="BF240" t="s">
        <v>27</v>
      </c>
      <c r="BG240">
        <v>0.77211700000000005</v>
      </c>
      <c r="BH240" t="s">
        <v>28</v>
      </c>
      <c r="BI240">
        <v>500313</v>
      </c>
      <c r="BJ240" t="s">
        <v>29</v>
      </c>
      <c r="BK240">
        <v>2.9981216679999999E-2</v>
      </c>
      <c r="BL240" t="s">
        <v>30</v>
      </c>
      <c r="BM240">
        <v>15000</v>
      </c>
      <c r="BN240" t="s">
        <v>923</v>
      </c>
      <c r="BO240">
        <v>15000</v>
      </c>
      <c r="BP240" t="s">
        <v>783</v>
      </c>
      <c r="BQ240" t="s">
        <v>1844</v>
      </c>
      <c r="BR240" t="s">
        <v>1845</v>
      </c>
      <c r="BS240" t="s">
        <v>1846</v>
      </c>
      <c r="BT240">
        <v>8.0013500000000001E-2</v>
      </c>
      <c r="BZ240" t="s">
        <v>787</v>
      </c>
      <c r="CA240">
        <v>343.392</v>
      </c>
      <c r="CB240" t="s">
        <v>25</v>
      </c>
      <c r="CC240" t="s">
        <v>36</v>
      </c>
      <c r="CD240" t="s">
        <v>27</v>
      </c>
      <c r="CE240">
        <v>0.76664100000000002</v>
      </c>
      <c r="CF240" t="s">
        <v>28</v>
      </c>
      <c r="CG240">
        <v>495479</v>
      </c>
      <c r="CH240" t="s">
        <v>29</v>
      </c>
      <c r="CI240">
        <v>5.0456200120000003E-2</v>
      </c>
      <c r="CJ240" t="s">
        <v>30</v>
      </c>
      <c r="CK240">
        <v>25000</v>
      </c>
      <c r="CL240" t="s">
        <v>923</v>
      </c>
      <c r="CM240">
        <v>25000</v>
      </c>
      <c r="CN240" t="s">
        <v>783</v>
      </c>
      <c r="CO240" t="s">
        <v>2425</v>
      </c>
      <c r="CP240" t="s">
        <v>2426</v>
      </c>
      <c r="CQ240" t="s">
        <v>2427</v>
      </c>
      <c r="CR240">
        <v>7.0791800000000002E-2</v>
      </c>
      <c r="CX240" t="s">
        <v>787</v>
      </c>
      <c r="CY240">
        <v>342.053</v>
      </c>
      <c r="CZ240" t="s">
        <v>25</v>
      </c>
      <c r="DA240" t="s">
        <v>36</v>
      </c>
      <c r="DB240" t="s">
        <v>27</v>
      </c>
      <c r="DC240">
        <v>0.76601699999999995</v>
      </c>
      <c r="DD240" t="s">
        <v>28</v>
      </c>
      <c r="DE240">
        <v>498230</v>
      </c>
      <c r="DF240" t="s">
        <v>29</v>
      </c>
      <c r="DG240">
        <v>7.0248672511999996E-2</v>
      </c>
      <c r="DH240" t="s">
        <v>30</v>
      </c>
      <c r="DI240">
        <v>35000</v>
      </c>
      <c r="DJ240" t="s">
        <v>923</v>
      </c>
      <c r="DK240">
        <v>35000</v>
      </c>
      <c r="DL240" t="s">
        <v>783</v>
      </c>
      <c r="DM240" t="s">
        <v>3018</v>
      </c>
      <c r="DN240" t="s">
        <v>3019</v>
      </c>
      <c r="DO240" t="s">
        <v>3020</v>
      </c>
      <c r="DP240">
        <v>7.1702199999999994E-2</v>
      </c>
      <c r="DV240" t="s">
        <v>787</v>
      </c>
      <c r="DW240">
        <v>341.98500000000001</v>
      </c>
      <c r="DX240" t="s">
        <v>25</v>
      </c>
      <c r="DY240" t="s">
        <v>36</v>
      </c>
      <c r="DZ240" t="s">
        <v>27</v>
      </c>
      <c r="EA240">
        <v>0.76573800000000003</v>
      </c>
      <c r="EB240" t="s">
        <v>28</v>
      </c>
      <c r="EC240">
        <v>498692</v>
      </c>
      <c r="ED240" t="s">
        <v>29</v>
      </c>
      <c r="EE240">
        <v>9.0236144631999998E-2</v>
      </c>
      <c r="EF240" t="s">
        <v>30</v>
      </c>
      <c r="EG240">
        <v>45000</v>
      </c>
      <c r="EH240" t="s">
        <v>923</v>
      </c>
      <c r="EI240">
        <v>45000</v>
      </c>
      <c r="EJ240" t="s">
        <v>783</v>
      </c>
      <c r="EK240" t="s">
        <v>3606</v>
      </c>
      <c r="EL240" t="s">
        <v>3607</v>
      </c>
      <c r="EM240" t="s">
        <v>3608</v>
      </c>
      <c r="EN240">
        <v>7.0869699999999994E-2</v>
      </c>
      <c r="ET240" t="s">
        <v>787</v>
      </c>
      <c r="EU240">
        <v>338.55799999999999</v>
      </c>
      <c r="EV240" t="s">
        <v>25</v>
      </c>
      <c r="EW240" t="s">
        <v>36</v>
      </c>
      <c r="EX240" t="s">
        <v>27</v>
      </c>
      <c r="EY240">
        <v>0.76869699999999996</v>
      </c>
      <c r="EZ240" t="s">
        <v>28</v>
      </c>
      <c r="FA240">
        <v>499870</v>
      </c>
      <c r="FB240" t="s">
        <v>29</v>
      </c>
      <c r="FC240">
        <v>0.11002861702400001</v>
      </c>
      <c r="FD240" t="s">
        <v>30</v>
      </c>
      <c r="FE240">
        <v>55000</v>
      </c>
      <c r="FF240" t="s">
        <v>923</v>
      </c>
      <c r="FG240">
        <v>55000</v>
      </c>
      <c r="FH240" t="s">
        <v>783</v>
      </c>
      <c r="FI240" t="s">
        <v>4188</v>
      </c>
      <c r="FJ240" t="s">
        <v>4189</v>
      </c>
      <c r="FK240" t="s">
        <v>4190</v>
      </c>
      <c r="FL240">
        <v>7.1323200000000003E-2</v>
      </c>
      <c r="FR240" t="s">
        <v>787</v>
      </c>
      <c r="FS240">
        <v>390.94400000000002</v>
      </c>
      <c r="FT240" t="s">
        <v>25</v>
      </c>
      <c r="FU240" t="s">
        <v>36</v>
      </c>
      <c r="FV240" t="s">
        <v>27</v>
      </c>
      <c r="FW240">
        <v>0.71502900000000003</v>
      </c>
      <c r="FX240" t="s">
        <v>28</v>
      </c>
      <c r="FY240">
        <v>500310</v>
      </c>
      <c r="FZ240" t="s">
        <v>29</v>
      </c>
      <c r="GA240">
        <v>1.9987617120000001E-3</v>
      </c>
      <c r="GB240" t="s">
        <v>30</v>
      </c>
      <c r="GC240">
        <v>1000</v>
      </c>
      <c r="GD240" t="s">
        <v>923</v>
      </c>
      <c r="GE240">
        <v>1000</v>
      </c>
      <c r="GF240" t="s">
        <v>783</v>
      </c>
      <c r="GG240" t="s">
        <v>5170</v>
      </c>
      <c r="GH240" t="s">
        <v>5171</v>
      </c>
      <c r="GI240" t="s">
        <v>5172</v>
      </c>
      <c r="GJ240">
        <v>8.1087900000000004E-2</v>
      </c>
      <c r="GP240" t="s">
        <v>787</v>
      </c>
      <c r="GQ240">
        <v>337.24700000000001</v>
      </c>
      <c r="GR240" t="s">
        <v>25</v>
      </c>
      <c r="GS240" t="s">
        <v>36</v>
      </c>
      <c r="GT240" t="s">
        <v>27</v>
      </c>
      <c r="GU240">
        <v>0.77078599999999997</v>
      </c>
      <c r="GV240" t="s">
        <v>28</v>
      </c>
      <c r="GW240">
        <v>499096</v>
      </c>
      <c r="GX240" t="s">
        <v>29</v>
      </c>
      <c r="GY240">
        <v>2.0036230552E-2</v>
      </c>
      <c r="GZ240" t="s">
        <v>30</v>
      </c>
      <c r="HA240">
        <v>10000</v>
      </c>
      <c r="HB240" t="s">
        <v>923</v>
      </c>
      <c r="HC240">
        <v>10000</v>
      </c>
      <c r="HD240" t="s">
        <v>783</v>
      </c>
      <c r="HE240" t="s">
        <v>5572</v>
      </c>
      <c r="HF240" t="s">
        <v>5573</v>
      </c>
      <c r="HG240" t="s">
        <v>5574</v>
      </c>
      <c r="HH240">
        <v>8.0525799999999995E-2</v>
      </c>
      <c r="HN240" t="s">
        <v>787</v>
      </c>
      <c r="HO240">
        <v>337.32600000000002</v>
      </c>
      <c r="HP240" t="s">
        <v>25</v>
      </c>
      <c r="HQ240" t="s">
        <v>36</v>
      </c>
      <c r="HR240" t="s">
        <v>27</v>
      </c>
      <c r="HS240">
        <v>0.76975700000000002</v>
      </c>
      <c r="HT240" t="s">
        <v>28</v>
      </c>
      <c r="HU240">
        <v>500313</v>
      </c>
      <c r="HV240" t="s">
        <v>29</v>
      </c>
      <c r="HW240">
        <v>0.12991858928</v>
      </c>
      <c r="HX240" t="s">
        <v>30</v>
      </c>
      <c r="HY240">
        <v>65000</v>
      </c>
      <c r="HZ240" t="s">
        <v>923</v>
      </c>
      <c r="IA240">
        <v>65000</v>
      </c>
      <c r="IB240" t="s">
        <v>783</v>
      </c>
      <c r="IC240" t="s">
        <v>6156</v>
      </c>
      <c r="ID240" t="s">
        <v>6157</v>
      </c>
      <c r="IE240" t="s">
        <v>6158</v>
      </c>
      <c r="IF240">
        <v>7.2318499999999994E-2</v>
      </c>
    </row>
    <row r="241" spans="6:240">
      <c r="F241" t="s">
        <v>777</v>
      </c>
      <c r="G241">
        <v>740.2</v>
      </c>
      <c r="H241" t="s">
        <v>25</v>
      </c>
      <c r="I241" t="s">
        <v>757</v>
      </c>
      <c r="J241" t="s">
        <v>27</v>
      </c>
      <c r="K241">
        <v>0.73470000000000002</v>
      </c>
      <c r="L241" t="s">
        <v>28</v>
      </c>
      <c r="M241">
        <v>250283</v>
      </c>
      <c r="N241" t="s">
        <v>29</v>
      </c>
      <c r="O241">
        <v>1.1986444395E-2</v>
      </c>
      <c r="P241" t="s">
        <v>30</v>
      </c>
      <c r="Q241">
        <v>3000</v>
      </c>
      <c r="R241" t="s">
        <v>923</v>
      </c>
      <c r="S241">
        <v>3000</v>
      </c>
      <c r="T241" t="s">
        <v>778</v>
      </c>
      <c r="U241" t="s">
        <v>4781</v>
      </c>
      <c r="V241" t="s">
        <v>4782</v>
      </c>
      <c r="W241" t="s">
        <v>4783</v>
      </c>
      <c r="X241">
        <v>0.11559899999999999</v>
      </c>
      <c r="AD241" t="s">
        <v>777</v>
      </c>
      <c r="AE241">
        <v>660.28899999999999</v>
      </c>
      <c r="AF241" t="s">
        <v>25</v>
      </c>
      <c r="AG241" t="s">
        <v>757</v>
      </c>
      <c r="AH241" t="s">
        <v>27</v>
      </c>
      <c r="AI241">
        <v>0.77408399999999999</v>
      </c>
      <c r="AJ241" t="s">
        <v>28</v>
      </c>
      <c r="AK241">
        <v>252749</v>
      </c>
      <c r="AL241" t="s">
        <v>29</v>
      </c>
      <c r="AM241">
        <v>1.9782473594999999E-2</v>
      </c>
      <c r="AN241" t="s">
        <v>30</v>
      </c>
      <c r="AO241">
        <v>5000</v>
      </c>
      <c r="AP241" t="s">
        <v>923</v>
      </c>
      <c r="AQ241">
        <v>5000</v>
      </c>
      <c r="AR241" t="s">
        <v>778</v>
      </c>
      <c r="AS241" t="s">
        <v>1254</v>
      </c>
      <c r="AT241" t="s">
        <v>1255</v>
      </c>
      <c r="AU241" t="s">
        <v>1256</v>
      </c>
      <c r="AV241">
        <v>9.27042E-2</v>
      </c>
      <c r="BB241" t="s">
        <v>777</v>
      </c>
      <c r="BC241">
        <v>654.46</v>
      </c>
      <c r="BD241" t="s">
        <v>25</v>
      </c>
      <c r="BE241" t="s">
        <v>757</v>
      </c>
      <c r="BF241" t="s">
        <v>27</v>
      </c>
      <c r="BG241">
        <v>0.77752299999999996</v>
      </c>
      <c r="BH241" t="s">
        <v>28</v>
      </c>
      <c r="BI241">
        <v>252749</v>
      </c>
      <c r="BJ241" t="s">
        <v>29</v>
      </c>
      <c r="BK241">
        <v>5.9347321784999997E-2</v>
      </c>
      <c r="BL241" t="s">
        <v>30</v>
      </c>
      <c r="BM241">
        <v>15000</v>
      </c>
      <c r="BN241" t="s">
        <v>923</v>
      </c>
      <c r="BO241">
        <v>15000</v>
      </c>
      <c r="BP241" t="s">
        <v>778</v>
      </c>
      <c r="BQ241" t="s">
        <v>1847</v>
      </c>
      <c r="BR241" t="s">
        <v>1848</v>
      </c>
      <c r="BS241" t="s">
        <v>1849</v>
      </c>
      <c r="BT241">
        <v>6.7547300000000005E-2</v>
      </c>
      <c r="BZ241" t="s">
        <v>777</v>
      </c>
      <c r="CA241">
        <v>661.00300000000004</v>
      </c>
      <c r="CB241" t="s">
        <v>25</v>
      </c>
      <c r="CC241" t="s">
        <v>757</v>
      </c>
      <c r="CD241" t="s">
        <v>27</v>
      </c>
      <c r="CE241">
        <v>0.77822499999999994</v>
      </c>
      <c r="CF241" t="s">
        <v>28</v>
      </c>
      <c r="CG241">
        <v>249796</v>
      </c>
      <c r="CH241" t="s">
        <v>29</v>
      </c>
      <c r="CI241">
        <v>0.10008157435499999</v>
      </c>
      <c r="CJ241" t="s">
        <v>30</v>
      </c>
      <c r="CK241">
        <v>25000</v>
      </c>
      <c r="CL241" t="s">
        <v>923</v>
      </c>
      <c r="CM241">
        <v>25000</v>
      </c>
      <c r="CN241" t="s">
        <v>778</v>
      </c>
      <c r="CO241" t="s">
        <v>2428</v>
      </c>
      <c r="CP241" t="s">
        <v>2429</v>
      </c>
      <c r="CQ241" t="s">
        <v>2430</v>
      </c>
      <c r="CR241">
        <v>9.1733200000000001E-2</v>
      </c>
      <c r="CX241" t="s">
        <v>777</v>
      </c>
      <c r="CY241">
        <v>658.95399999999995</v>
      </c>
      <c r="CZ241" t="s">
        <v>25</v>
      </c>
      <c r="DA241" t="s">
        <v>757</v>
      </c>
      <c r="DB241" t="s">
        <v>27</v>
      </c>
      <c r="DC241">
        <v>0.77813200000000005</v>
      </c>
      <c r="DD241" t="s">
        <v>28</v>
      </c>
      <c r="DE241">
        <v>250633</v>
      </c>
      <c r="DF241" t="s">
        <v>29</v>
      </c>
      <c r="DG241">
        <v>0.13964642254500001</v>
      </c>
      <c r="DH241" t="s">
        <v>30</v>
      </c>
      <c r="DI241">
        <v>35000</v>
      </c>
      <c r="DJ241" t="s">
        <v>923</v>
      </c>
      <c r="DK241">
        <v>35000</v>
      </c>
      <c r="DL241" t="s">
        <v>778</v>
      </c>
      <c r="DM241" t="s">
        <v>3021</v>
      </c>
      <c r="DN241" t="s">
        <v>3022</v>
      </c>
      <c r="DO241" t="s">
        <v>3023</v>
      </c>
      <c r="DP241">
        <v>9.1711500000000001E-2</v>
      </c>
      <c r="DV241" t="s">
        <v>777</v>
      </c>
      <c r="DW241">
        <v>651.24</v>
      </c>
      <c r="DX241" t="s">
        <v>25</v>
      </c>
      <c r="DY241" t="s">
        <v>757</v>
      </c>
      <c r="DZ241" t="s">
        <v>27</v>
      </c>
      <c r="EA241">
        <v>0.78539300000000001</v>
      </c>
      <c r="EB241" t="s">
        <v>28</v>
      </c>
      <c r="EC241">
        <v>248934</v>
      </c>
      <c r="ED241" t="s">
        <v>29</v>
      </c>
      <c r="EE241">
        <v>0.18077047657500001</v>
      </c>
      <c r="EF241" t="s">
        <v>30</v>
      </c>
      <c r="EG241">
        <v>45000</v>
      </c>
      <c r="EH241" t="s">
        <v>923</v>
      </c>
      <c r="EI241">
        <v>45000</v>
      </c>
      <c r="EJ241" t="s">
        <v>778</v>
      </c>
      <c r="EK241" t="s">
        <v>3609</v>
      </c>
      <c r="EL241" t="s">
        <v>3610</v>
      </c>
      <c r="EM241" t="s">
        <v>3611</v>
      </c>
      <c r="EN241">
        <v>8.1862299999999999E-2</v>
      </c>
      <c r="ET241" t="s">
        <v>777</v>
      </c>
      <c r="EU241">
        <v>651.149</v>
      </c>
      <c r="EV241" t="s">
        <v>25</v>
      </c>
      <c r="EW241" t="s">
        <v>757</v>
      </c>
      <c r="EX241" t="s">
        <v>27</v>
      </c>
      <c r="EY241">
        <v>0.784022</v>
      </c>
      <c r="EZ241" t="s">
        <v>28</v>
      </c>
      <c r="FA241">
        <v>249841</v>
      </c>
      <c r="FB241" t="s">
        <v>29</v>
      </c>
      <c r="FC241">
        <v>0.220140424035</v>
      </c>
      <c r="FD241" t="s">
        <v>30</v>
      </c>
      <c r="FE241">
        <v>55000</v>
      </c>
      <c r="FF241" t="s">
        <v>923</v>
      </c>
      <c r="FG241">
        <v>55000</v>
      </c>
      <c r="FH241" t="s">
        <v>778</v>
      </c>
      <c r="FI241" t="s">
        <v>4191</v>
      </c>
      <c r="FJ241" t="s">
        <v>4192</v>
      </c>
      <c r="FK241" t="s">
        <v>4193</v>
      </c>
      <c r="FL241">
        <v>7.3394799999999996E-2</v>
      </c>
      <c r="FR241" t="s">
        <v>777</v>
      </c>
      <c r="FS241">
        <v>580.35</v>
      </c>
      <c r="FT241" t="s">
        <v>25</v>
      </c>
      <c r="FU241" t="s">
        <v>757</v>
      </c>
      <c r="FV241" t="s">
        <v>27</v>
      </c>
      <c r="FW241">
        <v>0.829739</v>
      </c>
      <c r="FX241" t="s">
        <v>28</v>
      </c>
      <c r="FY241">
        <v>250281</v>
      </c>
      <c r="FZ241" t="s">
        <v>29</v>
      </c>
      <c r="GA241">
        <v>3.9955144649999998E-3</v>
      </c>
      <c r="GB241" t="s">
        <v>30</v>
      </c>
      <c r="GC241">
        <v>1000</v>
      </c>
      <c r="GD241" t="s">
        <v>923</v>
      </c>
      <c r="GE241">
        <v>1000</v>
      </c>
      <c r="GF241" t="s">
        <v>778</v>
      </c>
      <c r="GG241" t="s">
        <v>5173</v>
      </c>
      <c r="GH241" t="s">
        <v>5174</v>
      </c>
      <c r="GI241" t="s">
        <v>5175</v>
      </c>
      <c r="GJ241">
        <v>8.6149100000000006E-2</v>
      </c>
      <c r="GP241" t="s">
        <v>777</v>
      </c>
      <c r="GQ241">
        <v>663.904</v>
      </c>
      <c r="GR241" t="s">
        <v>25</v>
      </c>
      <c r="GS241" t="s">
        <v>757</v>
      </c>
      <c r="GT241" t="s">
        <v>27</v>
      </c>
      <c r="GU241">
        <v>0.77292400000000006</v>
      </c>
      <c r="GV241" t="s">
        <v>28</v>
      </c>
      <c r="GW241">
        <v>252128</v>
      </c>
      <c r="GX241" t="s">
        <v>29</v>
      </c>
      <c r="GY241">
        <v>3.9662348054999998E-2</v>
      </c>
      <c r="GZ241" t="s">
        <v>30</v>
      </c>
      <c r="HA241">
        <v>10000</v>
      </c>
      <c r="HB241" t="s">
        <v>923</v>
      </c>
      <c r="HC241">
        <v>10000</v>
      </c>
      <c r="HD241" t="s">
        <v>778</v>
      </c>
      <c r="HE241" t="s">
        <v>5575</v>
      </c>
      <c r="HF241" t="s">
        <v>5576</v>
      </c>
      <c r="HG241" t="s">
        <v>5577</v>
      </c>
      <c r="HH241">
        <v>6.81977E-2</v>
      </c>
      <c r="HN241" t="s">
        <v>777</v>
      </c>
      <c r="HO241">
        <v>660.35799999999995</v>
      </c>
      <c r="HP241" t="s">
        <v>25</v>
      </c>
      <c r="HQ241" t="s">
        <v>757</v>
      </c>
      <c r="HR241" t="s">
        <v>27</v>
      </c>
      <c r="HS241">
        <v>0.77901299999999996</v>
      </c>
      <c r="HT241" t="s">
        <v>28</v>
      </c>
      <c r="HU241">
        <v>249535</v>
      </c>
      <c r="HV241" t="s">
        <v>29</v>
      </c>
      <c r="HW241">
        <v>0.26048487514500002</v>
      </c>
      <c r="HX241" t="s">
        <v>30</v>
      </c>
      <c r="HY241">
        <v>65000</v>
      </c>
      <c r="HZ241" t="s">
        <v>923</v>
      </c>
      <c r="IA241">
        <v>65000</v>
      </c>
      <c r="IB241" t="s">
        <v>778</v>
      </c>
      <c r="IC241" t="s">
        <v>6159</v>
      </c>
      <c r="ID241" t="s">
        <v>6160</v>
      </c>
      <c r="IE241" t="s">
        <v>6161</v>
      </c>
      <c r="IF241">
        <v>7.7717900000000006E-2</v>
      </c>
    </row>
    <row r="242" spans="6:240">
      <c r="F242" t="s">
        <v>782</v>
      </c>
      <c r="G242">
        <v>338.02199999999999</v>
      </c>
      <c r="H242" t="s">
        <v>25</v>
      </c>
      <c r="I242" t="s">
        <v>36</v>
      </c>
      <c r="J242" t="s">
        <v>27</v>
      </c>
      <c r="K242">
        <v>0.77519400000000005</v>
      </c>
      <c r="L242" t="s">
        <v>28</v>
      </c>
      <c r="M242">
        <v>492306</v>
      </c>
      <c r="N242" t="s">
        <v>29</v>
      </c>
      <c r="O242">
        <v>6.0937680000000003E-3</v>
      </c>
      <c r="P242" t="s">
        <v>30</v>
      </c>
      <c r="Q242">
        <v>3000</v>
      </c>
      <c r="R242" t="s">
        <v>923</v>
      </c>
      <c r="S242">
        <v>3000</v>
      </c>
      <c r="T242" t="s">
        <v>783</v>
      </c>
      <c r="U242" t="s">
        <v>4784</v>
      </c>
      <c r="V242" t="s">
        <v>4785</v>
      </c>
      <c r="W242" t="s">
        <v>4786</v>
      </c>
      <c r="X242">
        <v>7.8537800000000005E-2</v>
      </c>
      <c r="AD242" t="s">
        <v>782</v>
      </c>
      <c r="AE242">
        <v>349.47800000000001</v>
      </c>
      <c r="AF242" t="s">
        <v>25</v>
      </c>
      <c r="AG242" t="s">
        <v>36</v>
      </c>
      <c r="AH242" t="s">
        <v>27</v>
      </c>
      <c r="AI242">
        <v>0.76359999999999995</v>
      </c>
      <c r="AJ242" t="s">
        <v>28</v>
      </c>
      <c r="AK242">
        <v>490737</v>
      </c>
      <c r="AL242" t="s">
        <v>29</v>
      </c>
      <c r="AM242">
        <v>1.0188762287999999E-2</v>
      </c>
      <c r="AN242" t="s">
        <v>30</v>
      </c>
      <c r="AO242">
        <v>5000</v>
      </c>
      <c r="AP242" t="s">
        <v>923</v>
      </c>
      <c r="AQ242">
        <v>5000</v>
      </c>
      <c r="AR242" t="s">
        <v>783</v>
      </c>
      <c r="AS242" t="s">
        <v>1257</v>
      </c>
      <c r="AT242" t="s">
        <v>1258</v>
      </c>
      <c r="AU242" t="s">
        <v>1259</v>
      </c>
      <c r="AV242">
        <v>8.2277900000000001E-2</v>
      </c>
      <c r="BB242" t="s">
        <v>782</v>
      </c>
      <c r="BC242">
        <v>331.601</v>
      </c>
      <c r="BD242" t="s">
        <v>25</v>
      </c>
      <c r="BE242" t="s">
        <v>36</v>
      </c>
      <c r="BF242" t="s">
        <v>27</v>
      </c>
      <c r="BG242">
        <v>0.77637500000000004</v>
      </c>
      <c r="BH242" t="s">
        <v>28</v>
      </c>
      <c r="BI242">
        <v>500313</v>
      </c>
      <c r="BJ242" t="s">
        <v>29</v>
      </c>
      <c r="BK242">
        <v>2.9981235679999999E-2</v>
      </c>
      <c r="BL242" t="s">
        <v>30</v>
      </c>
      <c r="BM242">
        <v>15000</v>
      </c>
      <c r="BN242" t="s">
        <v>923</v>
      </c>
      <c r="BO242">
        <v>15000</v>
      </c>
      <c r="BP242" t="s">
        <v>783</v>
      </c>
      <c r="BQ242" t="s">
        <v>1850</v>
      </c>
      <c r="BR242" t="s">
        <v>1851</v>
      </c>
      <c r="BS242" t="s">
        <v>1852</v>
      </c>
      <c r="BT242">
        <v>6.6581399999999999E-2</v>
      </c>
      <c r="BZ242" t="s">
        <v>782</v>
      </c>
      <c r="CA242">
        <v>330.53399999999999</v>
      </c>
      <c r="CB242" t="s">
        <v>25</v>
      </c>
      <c r="CC242" t="s">
        <v>36</v>
      </c>
      <c r="CD242" t="s">
        <v>27</v>
      </c>
      <c r="CE242">
        <v>0.77762600000000004</v>
      </c>
      <c r="CF242" t="s">
        <v>28</v>
      </c>
      <c r="CG242">
        <v>500313</v>
      </c>
      <c r="CH242" t="s">
        <v>29</v>
      </c>
      <c r="CI242">
        <v>4.9968706799999998E-2</v>
      </c>
      <c r="CJ242" t="s">
        <v>30</v>
      </c>
      <c r="CK242">
        <v>25000</v>
      </c>
      <c r="CL242" t="s">
        <v>923</v>
      </c>
      <c r="CM242">
        <v>25000</v>
      </c>
      <c r="CN242" t="s">
        <v>783</v>
      </c>
      <c r="CO242" t="s">
        <v>2431</v>
      </c>
      <c r="CP242" t="s">
        <v>2432</v>
      </c>
      <c r="CQ242" t="s">
        <v>2433</v>
      </c>
      <c r="CR242">
        <v>7.8743400000000005E-2</v>
      </c>
      <c r="CX242" t="s">
        <v>782</v>
      </c>
      <c r="CY242">
        <v>330.30500000000001</v>
      </c>
      <c r="CZ242" t="s">
        <v>25</v>
      </c>
      <c r="DA242" t="s">
        <v>36</v>
      </c>
      <c r="DB242" t="s">
        <v>27</v>
      </c>
      <c r="DC242">
        <v>0.77681100000000003</v>
      </c>
      <c r="DD242" t="s">
        <v>28</v>
      </c>
      <c r="DE242">
        <v>501712</v>
      </c>
      <c r="DF242" t="s">
        <v>29</v>
      </c>
      <c r="DG242">
        <v>6.9761179192000006E-2</v>
      </c>
      <c r="DH242" t="s">
        <v>30</v>
      </c>
      <c r="DI242">
        <v>35000</v>
      </c>
      <c r="DJ242" t="s">
        <v>923</v>
      </c>
      <c r="DK242">
        <v>35000</v>
      </c>
      <c r="DL242" t="s">
        <v>783</v>
      </c>
      <c r="DM242" t="s">
        <v>3024</v>
      </c>
      <c r="DN242" t="s">
        <v>3025</v>
      </c>
      <c r="DO242" t="s">
        <v>3026</v>
      </c>
      <c r="DP242">
        <v>8.2528299999999999E-2</v>
      </c>
      <c r="DV242" t="s">
        <v>782</v>
      </c>
      <c r="DW242">
        <v>330.428</v>
      </c>
      <c r="DX242" t="s">
        <v>25</v>
      </c>
      <c r="DY242" t="s">
        <v>36</v>
      </c>
      <c r="DZ242" t="s">
        <v>27</v>
      </c>
      <c r="EA242">
        <v>0.77690800000000004</v>
      </c>
      <c r="EB242" t="s">
        <v>28</v>
      </c>
      <c r="EC242">
        <v>501400</v>
      </c>
      <c r="ED242" t="s">
        <v>29</v>
      </c>
      <c r="EE242">
        <v>8.9748651311999994E-2</v>
      </c>
      <c r="EF242" t="s">
        <v>30</v>
      </c>
      <c r="EG242">
        <v>45000</v>
      </c>
      <c r="EH242" t="s">
        <v>923</v>
      </c>
      <c r="EI242">
        <v>45000</v>
      </c>
      <c r="EJ242" t="s">
        <v>783</v>
      </c>
      <c r="EK242" t="s">
        <v>3612</v>
      </c>
      <c r="EL242" t="s">
        <v>3613</v>
      </c>
      <c r="EM242" t="s">
        <v>3614</v>
      </c>
      <c r="EN242">
        <v>7.8596399999999997E-2</v>
      </c>
      <c r="ET242" t="s">
        <v>782</v>
      </c>
      <c r="EU242">
        <v>332.50099999999998</v>
      </c>
      <c r="EV242" t="s">
        <v>25</v>
      </c>
      <c r="EW242" t="s">
        <v>36</v>
      </c>
      <c r="EX242" t="s">
        <v>27</v>
      </c>
      <c r="EY242">
        <v>0.77463400000000004</v>
      </c>
      <c r="EZ242" t="s">
        <v>28</v>
      </c>
      <c r="FA242">
        <v>501202</v>
      </c>
      <c r="FB242" t="s">
        <v>29</v>
      </c>
      <c r="FC242">
        <v>0.109736123432</v>
      </c>
      <c r="FD242" t="s">
        <v>30</v>
      </c>
      <c r="FE242">
        <v>55000</v>
      </c>
      <c r="FF242" t="s">
        <v>923</v>
      </c>
      <c r="FG242">
        <v>55000</v>
      </c>
      <c r="FH242" t="s">
        <v>783</v>
      </c>
      <c r="FI242" t="s">
        <v>4194</v>
      </c>
      <c r="FJ242" t="s">
        <v>4195</v>
      </c>
      <c r="FK242" t="s">
        <v>4196</v>
      </c>
      <c r="FL242">
        <v>8.0855200000000002E-2</v>
      </c>
      <c r="FR242" t="s">
        <v>782</v>
      </c>
      <c r="FS242">
        <v>295.32</v>
      </c>
      <c r="FT242" t="s">
        <v>25</v>
      </c>
      <c r="FU242" t="s">
        <v>36</v>
      </c>
      <c r="FV242" t="s">
        <v>27</v>
      </c>
      <c r="FW242">
        <v>0.82268699999999995</v>
      </c>
      <c r="FX242" t="s">
        <v>28</v>
      </c>
      <c r="FY242">
        <v>500309</v>
      </c>
      <c r="FZ242" t="s">
        <v>29</v>
      </c>
      <c r="GA242">
        <v>1.9987657120000002E-3</v>
      </c>
      <c r="GB242" t="s">
        <v>30</v>
      </c>
      <c r="GC242">
        <v>1000</v>
      </c>
      <c r="GD242" t="s">
        <v>923</v>
      </c>
      <c r="GE242">
        <v>1000</v>
      </c>
      <c r="GF242" t="s">
        <v>783</v>
      </c>
      <c r="GG242" t="s">
        <v>5176</v>
      </c>
      <c r="GH242" t="s">
        <v>5177</v>
      </c>
      <c r="GI242" t="s">
        <v>5178</v>
      </c>
      <c r="GJ242">
        <v>1.8434599999999999E-2</v>
      </c>
      <c r="GP242" t="s">
        <v>782</v>
      </c>
      <c r="GQ242">
        <v>334.202</v>
      </c>
      <c r="GR242" t="s">
        <v>25</v>
      </c>
      <c r="GS242" t="s">
        <v>36</v>
      </c>
      <c r="GT242" t="s">
        <v>27</v>
      </c>
      <c r="GU242">
        <v>0.77429000000000003</v>
      </c>
      <c r="GV242" t="s">
        <v>28</v>
      </c>
      <c r="GW242">
        <v>499095</v>
      </c>
      <c r="GX242" t="s">
        <v>29</v>
      </c>
      <c r="GY242">
        <v>2.0036249552E-2</v>
      </c>
      <c r="GZ242" t="s">
        <v>30</v>
      </c>
      <c r="HA242">
        <v>10000</v>
      </c>
      <c r="HB242" t="s">
        <v>923</v>
      </c>
      <c r="HC242">
        <v>10000</v>
      </c>
      <c r="HD242" t="s">
        <v>783</v>
      </c>
      <c r="HE242" t="s">
        <v>5578</v>
      </c>
      <c r="HF242" t="s">
        <v>5579</v>
      </c>
      <c r="HG242" t="s">
        <v>5580</v>
      </c>
      <c r="HH242">
        <v>7.5541999999999998E-2</v>
      </c>
      <c r="HN242" t="s">
        <v>782</v>
      </c>
      <c r="HO242">
        <v>332.48700000000002</v>
      </c>
      <c r="HP242" t="s">
        <v>25</v>
      </c>
      <c r="HQ242" t="s">
        <v>36</v>
      </c>
      <c r="HR242" t="s">
        <v>27</v>
      </c>
      <c r="HS242">
        <v>0.77359100000000003</v>
      </c>
      <c r="HT242" t="s">
        <v>28</v>
      </c>
      <c r="HU242">
        <v>502576</v>
      </c>
      <c r="HV242" t="s">
        <v>29</v>
      </c>
      <c r="HW242">
        <v>0.12933359609600001</v>
      </c>
      <c r="HX242" t="s">
        <v>30</v>
      </c>
      <c r="HY242">
        <v>65000</v>
      </c>
      <c r="HZ242" t="s">
        <v>923</v>
      </c>
      <c r="IA242">
        <v>65000</v>
      </c>
      <c r="IB242" t="s">
        <v>783</v>
      </c>
      <c r="IC242" t="s">
        <v>6162</v>
      </c>
      <c r="ID242" t="s">
        <v>6163</v>
      </c>
      <c r="IE242" t="s">
        <v>6164</v>
      </c>
      <c r="IF242">
        <v>7.9684599999999994E-2</v>
      </c>
    </row>
    <row r="243" spans="6:240">
      <c r="F243" t="s">
        <v>787</v>
      </c>
      <c r="G243">
        <v>740.2</v>
      </c>
      <c r="H243" t="s">
        <v>25</v>
      </c>
      <c r="I243" t="s">
        <v>757</v>
      </c>
      <c r="J243" t="s">
        <v>27</v>
      </c>
      <c r="K243">
        <v>0.73470000000000002</v>
      </c>
      <c r="L243" t="s">
        <v>28</v>
      </c>
      <c r="M243">
        <v>250283</v>
      </c>
      <c r="N243" t="s">
        <v>29</v>
      </c>
      <c r="O243">
        <v>1.1986444395E-2</v>
      </c>
      <c r="P243" t="s">
        <v>30</v>
      </c>
      <c r="Q243">
        <v>3000</v>
      </c>
      <c r="R243" t="s">
        <v>923</v>
      </c>
      <c r="S243">
        <v>3000</v>
      </c>
      <c r="T243" t="s">
        <v>788</v>
      </c>
      <c r="U243" t="s">
        <v>4781</v>
      </c>
      <c r="V243" t="s">
        <v>4782</v>
      </c>
      <c r="W243" t="s">
        <v>4783</v>
      </c>
      <c r="X243">
        <v>0.11559899999999999</v>
      </c>
      <c r="AD243" t="s">
        <v>787</v>
      </c>
      <c r="AE243">
        <v>660.28899999999999</v>
      </c>
      <c r="AF243" t="s">
        <v>25</v>
      </c>
      <c r="AG243" t="s">
        <v>757</v>
      </c>
      <c r="AH243" t="s">
        <v>27</v>
      </c>
      <c r="AI243">
        <v>0.77408399999999999</v>
      </c>
      <c r="AJ243" t="s">
        <v>28</v>
      </c>
      <c r="AK243">
        <v>252749</v>
      </c>
      <c r="AL243" t="s">
        <v>29</v>
      </c>
      <c r="AM243">
        <v>1.9782473594999999E-2</v>
      </c>
      <c r="AN243" t="s">
        <v>30</v>
      </c>
      <c r="AO243">
        <v>5000</v>
      </c>
      <c r="AP243" t="s">
        <v>923</v>
      </c>
      <c r="AQ243">
        <v>5000</v>
      </c>
      <c r="AR243" t="s">
        <v>788</v>
      </c>
      <c r="AS243" t="s">
        <v>1254</v>
      </c>
      <c r="AT243" t="s">
        <v>1255</v>
      </c>
      <c r="AU243" t="s">
        <v>1256</v>
      </c>
      <c r="AV243">
        <v>9.27042E-2</v>
      </c>
      <c r="BB243" t="s">
        <v>787</v>
      </c>
      <c r="BC243">
        <v>654.46</v>
      </c>
      <c r="BD243" t="s">
        <v>25</v>
      </c>
      <c r="BE243" t="s">
        <v>757</v>
      </c>
      <c r="BF243" t="s">
        <v>27</v>
      </c>
      <c r="BG243">
        <v>0.77752299999999996</v>
      </c>
      <c r="BH243" t="s">
        <v>28</v>
      </c>
      <c r="BI243">
        <v>252749</v>
      </c>
      <c r="BJ243" t="s">
        <v>29</v>
      </c>
      <c r="BK243">
        <v>5.9347321784999997E-2</v>
      </c>
      <c r="BL243" t="s">
        <v>30</v>
      </c>
      <c r="BM243">
        <v>15000</v>
      </c>
      <c r="BN243" t="s">
        <v>923</v>
      </c>
      <c r="BO243">
        <v>15000</v>
      </c>
      <c r="BP243" t="s">
        <v>788</v>
      </c>
      <c r="BQ243" t="s">
        <v>1847</v>
      </c>
      <c r="BR243" t="s">
        <v>1848</v>
      </c>
      <c r="BS243" t="s">
        <v>1849</v>
      </c>
      <c r="BT243">
        <v>6.7547300000000005E-2</v>
      </c>
      <c r="BZ243" t="s">
        <v>787</v>
      </c>
      <c r="CA243">
        <v>661.00300000000004</v>
      </c>
      <c r="CB243" t="s">
        <v>25</v>
      </c>
      <c r="CC243" t="s">
        <v>757</v>
      </c>
      <c r="CD243" t="s">
        <v>27</v>
      </c>
      <c r="CE243">
        <v>0.77822499999999994</v>
      </c>
      <c r="CF243" t="s">
        <v>28</v>
      </c>
      <c r="CG243">
        <v>249796</v>
      </c>
      <c r="CH243" t="s">
        <v>29</v>
      </c>
      <c r="CI243">
        <v>0.10008157435499999</v>
      </c>
      <c r="CJ243" t="s">
        <v>30</v>
      </c>
      <c r="CK243">
        <v>25000</v>
      </c>
      <c r="CL243" t="s">
        <v>923</v>
      </c>
      <c r="CM243">
        <v>25000</v>
      </c>
      <c r="CN243" t="s">
        <v>788</v>
      </c>
      <c r="CO243" t="s">
        <v>2428</v>
      </c>
      <c r="CP243" t="s">
        <v>2429</v>
      </c>
      <c r="CQ243" t="s">
        <v>2430</v>
      </c>
      <c r="CR243">
        <v>9.1733200000000001E-2</v>
      </c>
      <c r="CX243" t="s">
        <v>787</v>
      </c>
      <c r="CY243">
        <v>658.95399999999995</v>
      </c>
      <c r="CZ243" t="s">
        <v>25</v>
      </c>
      <c r="DA243" t="s">
        <v>757</v>
      </c>
      <c r="DB243" t="s">
        <v>27</v>
      </c>
      <c r="DC243">
        <v>0.77813200000000005</v>
      </c>
      <c r="DD243" t="s">
        <v>28</v>
      </c>
      <c r="DE243">
        <v>250633</v>
      </c>
      <c r="DF243" t="s">
        <v>29</v>
      </c>
      <c r="DG243">
        <v>0.13964642254500001</v>
      </c>
      <c r="DH243" t="s">
        <v>30</v>
      </c>
      <c r="DI243">
        <v>35000</v>
      </c>
      <c r="DJ243" t="s">
        <v>923</v>
      </c>
      <c r="DK243">
        <v>35000</v>
      </c>
      <c r="DL243" t="s">
        <v>788</v>
      </c>
      <c r="DM243" t="s">
        <v>3021</v>
      </c>
      <c r="DN243" t="s">
        <v>3022</v>
      </c>
      <c r="DO243" t="s">
        <v>3023</v>
      </c>
      <c r="DP243">
        <v>9.1711500000000001E-2</v>
      </c>
      <c r="DV243" t="s">
        <v>787</v>
      </c>
      <c r="DW243">
        <v>651.24</v>
      </c>
      <c r="DX243" t="s">
        <v>25</v>
      </c>
      <c r="DY243" t="s">
        <v>757</v>
      </c>
      <c r="DZ243" t="s">
        <v>27</v>
      </c>
      <c r="EA243">
        <v>0.78539300000000001</v>
      </c>
      <c r="EB243" t="s">
        <v>28</v>
      </c>
      <c r="EC243">
        <v>248934</v>
      </c>
      <c r="ED243" t="s">
        <v>29</v>
      </c>
      <c r="EE243">
        <v>0.18077047657500001</v>
      </c>
      <c r="EF243" t="s">
        <v>30</v>
      </c>
      <c r="EG243">
        <v>45000</v>
      </c>
      <c r="EH243" t="s">
        <v>923</v>
      </c>
      <c r="EI243">
        <v>45000</v>
      </c>
      <c r="EJ243" t="s">
        <v>788</v>
      </c>
      <c r="EK243" t="s">
        <v>3609</v>
      </c>
      <c r="EL243" t="s">
        <v>3610</v>
      </c>
      <c r="EM243" t="s">
        <v>3611</v>
      </c>
      <c r="EN243">
        <v>8.1862299999999999E-2</v>
      </c>
      <c r="ET243" t="s">
        <v>787</v>
      </c>
      <c r="EU243">
        <v>651.149</v>
      </c>
      <c r="EV243" t="s">
        <v>25</v>
      </c>
      <c r="EW243" t="s">
        <v>757</v>
      </c>
      <c r="EX243" t="s">
        <v>27</v>
      </c>
      <c r="EY243">
        <v>0.784022</v>
      </c>
      <c r="EZ243" t="s">
        <v>28</v>
      </c>
      <c r="FA243">
        <v>249841</v>
      </c>
      <c r="FB243" t="s">
        <v>29</v>
      </c>
      <c r="FC243">
        <v>0.220140424035</v>
      </c>
      <c r="FD243" t="s">
        <v>30</v>
      </c>
      <c r="FE243">
        <v>55000</v>
      </c>
      <c r="FF243" t="s">
        <v>923</v>
      </c>
      <c r="FG243">
        <v>55000</v>
      </c>
      <c r="FH243" t="s">
        <v>788</v>
      </c>
      <c r="FI243" t="s">
        <v>4191</v>
      </c>
      <c r="FJ243" t="s">
        <v>4192</v>
      </c>
      <c r="FK243" t="s">
        <v>4193</v>
      </c>
      <c r="FL243">
        <v>7.3394799999999996E-2</v>
      </c>
      <c r="FR243" t="s">
        <v>787</v>
      </c>
      <c r="FS243">
        <v>580.35</v>
      </c>
      <c r="FT243" t="s">
        <v>25</v>
      </c>
      <c r="FU243" t="s">
        <v>757</v>
      </c>
      <c r="FV243" t="s">
        <v>27</v>
      </c>
      <c r="FW243">
        <v>0.829739</v>
      </c>
      <c r="FX243" t="s">
        <v>28</v>
      </c>
      <c r="FY243">
        <v>250281</v>
      </c>
      <c r="FZ243" t="s">
        <v>29</v>
      </c>
      <c r="GA243">
        <v>3.9955144649999998E-3</v>
      </c>
      <c r="GB243" t="s">
        <v>30</v>
      </c>
      <c r="GC243">
        <v>1000</v>
      </c>
      <c r="GD243" t="s">
        <v>923</v>
      </c>
      <c r="GE243">
        <v>1000</v>
      </c>
      <c r="GF243" t="s">
        <v>788</v>
      </c>
      <c r="GG243" t="s">
        <v>5173</v>
      </c>
      <c r="GH243" t="s">
        <v>5174</v>
      </c>
      <c r="GI243" t="s">
        <v>5175</v>
      </c>
      <c r="GJ243">
        <v>8.6149100000000006E-2</v>
      </c>
      <c r="GP243" t="s">
        <v>787</v>
      </c>
      <c r="GQ243">
        <v>663.904</v>
      </c>
      <c r="GR243" t="s">
        <v>25</v>
      </c>
      <c r="GS243" t="s">
        <v>757</v>
      </c>
      <c r="GT243" t="s">
        <v>27</v>
      </c>
      <c r="GU243">
        <v>0.77292400000000006</v>
      </c>
      <c r="GV243" t="s">
        <v>28</v>
      </c>
      <c r="GW243">
        <v>252128</v>
      </c>
      <c r="GX243" t="s">
        <v>29</v>
      </c>
      <c r="GY243">
        <v>3.9662348054999998E-2</v>
      </c>
      <c r="GZ243" t="s">
        <v>30</v>
      </c>
      <c r="HA243">
        <v>10000</v>
      </c>
      <c r="HB243" t="s">
        <v>923</v>
      </c>
      <c r="HC243">
        <v>10000</v>
      </c>
      <c r="HD243" t="s">
        <v>788</v>
      </c>
      <c r="HE243" t="s">
        <v>5575</v>
      </c>
      <c r="HF243" t="s">
        <v>5576</v>
      </c>
      <c r="HG243" t="s">
        <v>5577</v>
      </c>
      <c r="HH243">
        <v>6.81977E-2</v>
      </c>
      <c r="HN243" t="s">
        <v>787</v>
      </c>
      <c r="HO243">
        <v>660.35799999999995</v>
      </c>
      <c r="HP243" t="s">
        <v>25</v>
      </c>
      <c r="HQ243" t="s">
        <v>757</v>
      </c>
      <c r="HR243" t="s">
        <v>27</v>
      </c>
      <c r="HS243">
        <v>0.77901299999999996</v>
      </c>
      <c r="HT243" t="s">
        <v>28</v>
      </c>
      <c r="HU243">
        <v>249535</v>
      </c>
      <c r="HV243" t="s">
        <v>29</v>
      </c>
      <c r="HW243">
        <v>0.26048487514500002</v>
      </c>
      <c r="HX243" t="s">
        <v>30</v>
      </c>
      <c r="HY243">
        <v>65000</v>
      </c>
      <c r="HZ243" t="s">
        <v>923</v>
      </c>
      <c r="IA243">
        <v>65000</v>
      </c>
      <c r="IB243" t="s">
        <v>788</v>
      </c>
      <c r="IC243" t="s">
        <v>6159</v>
      </c>
      <c r="ID243" t="s">
        <v>6160</v>
      </c>
      <c r="IE243" t="s">
        <v>6161</v>
      </c>
      <c r="IF243">
        <v>7.7717900000000006E-2</v>
      </c>
    </row>
    <row r="244" spans="6:240">
      <c r="F244" t="s">
        <v>787</v>
      </c>
      <c r="G244">
        <v>338.02199999999999</v>
      </c>
      <c r="H244" t="s">
        <v>25</v>
      </c>
      <c r="I244" t="s">
        <v>36</v>
      </c>
      <c r="J244" t="s">
        <v>27</v>
      </c>
      <c r="K244">
        <v>0.77519400000000005</v>
      </c>
      <c r="L244" t="s">
        <v>28</v>
      </c>
      <c r="M244">
        <v>492306</v>
      </c>
      <c r="N244" t="s">
        <v>29</v>
      </c>
      <c r="O244">
        <v>6.0937680000000003E-3</v>
      </c>
      <c r="P244" t="s">
        <v>30</v>
      </c>
      <c r="Q244">
        <v>3000</v>
      </c>
      <c r="R244" t="s">
        <v>923</v>
      </c>
      <c r="S244">
        <v>3000</v>
      </c>
      <c r="T244" t="s">
        <v>783</v>
      </c>
      <c r="U244" t="s">
        <v>4784</v>
      </c>
      <c r="V244" t="s">
        <v>4785</v>
      </c>
      <c r="W244" t="s">
        <v>4786</v>
      </c>
      <c r="X244">
        <v>7.8537800000000005E-2</v>
      </c>
      <c r="AD244" t="s">
        <v>787</v>
      </c>
      <c r="AE244">
        <v>349.47800000000001</v>
      </c>
      <c r="AF244" t="s">
        <v>25</v>
      </c>
      <c r="AG244" t="s">
        <v>36</v>
      </c>
      <c r="AH244" t="s">
        <v>27</v>
      </c>
      <c r="AI244">
        <v>0.76359999999999995</v>
      </c>
      <c r="AJ244" t="s">
        <v>28</v>
      </c>
      <c r="AK244">
        <v>490737</v>
      </c>
      <c r="AL244" t="s">
        <v>29</v>
      </c>
      <c r="AM244">
        <v>1.0188762287999999E-2</v>
      </c>
      <c r="AN244" t="s">
        <v>30</v>
      </c>
      <c r="AO244">
        <v>5000</v>
      </c>
      <c r="AP244" t="s">
        <v>923</v>
      </c>
      <c r="AQ244">
        <v>5000</v>
      </c>
      <c r="AR244" t="s">
        <v>783</v>
      </c>
      <c r="AS244" t="s">
        <v>1257</v>
      </c>
      <c r="AT244" t="s">
        <v>1258</v>
      </c>
      <c r="AU244" t="s">
        <v>1259</v>
      </c>
      <c r="AV244">
        <v>8.2277900000000001E-2</v>
      </c>
      <c r="BB244" t="s">
        <v>787</v>
      </c>
      <c r="BC244">
        <v>331.601</v>
      </c>
      <c r="BD244" t="s">
        <v>25</v>
      </c>
      <c r="BE244" t="s">
        <v>36</v>
      </c>
      <c r="BF244" t="s">
        <v>27</v>
      </c>
      <c r="BG244">
        <v>0.77637500000000004</v>
      </c>
      <c r="BH244" t="s">
        <v>28</v>
      </c>
      <c r="BI244">
        <v>500313</v>
      </c>
      <c r="BJ244" t="s">
        <v>29</v>
      </c>
      <c r="BK244">
        <v>2.9981235679999999E-2</v>
      </c>
      <c r="BL244" t="s">
        <v>30</v>
      </c>
      <c r="BM244">
        <v>15000</v>
      </c>
      <c r="BN244" t="s">
        <v>923</v>
      </c>
      <c r="BO244">
        <v>15000</v>
      </c>
      <c r="BP244" t="s">
        <v>783</v>
      </c>
      <c r="BQ244" t="s">
        <v>1850</v>
      </c>
      <c r="BR244" t="s">
        <v>1851</v>
      </c>
      <c r="BS244" t="s">
        <v>1852</v>
      </c>
      <c r="BT244">
        <v>6.6581399999999999E-2</v>
      </c>
      <c r="BZ244" t="s">
        <v>787</v>
      </c>
      <c r="CA244">
        <v>330.53399999999999</v>
      </c>
      <c r="CB244" t="s">
        <v>25</v>
      </c>
      <c r="CC244" t="s">
        <v>36</v>
      </c>
      <c r="CD244" t="s">
        <v>27</v>
      </c>
      <c r="CE244">
        <v>0.77762600000000004</v>
      </c>
      <c r="CF244" t="s">
        <v>28</v>
      </c>
      <c r="CG244">
        <v>500313</v>
      </c>
      <c r="CH244" t="s">
        <v>29</v>
      </c>
      <c r="CI244">
        <v>4.9968706799999998E-2</v>
      </c>
      <c r="CJ244" t="s">
        <v>30</v>
      </c>
      <c r="CK244">
        <v>25000</v>
      </c>
      <c r="CL244" t="s">
        <v>923</v>
      </c>
      <c r="CM244">
        <v>25000</v>
      </c>
      <c r="CN244" t="s">
        <v>783</v>
      </c>
      <c r="CO244" t="s">
        <v>2431</v>
      </c>
      <c r="CP244" t="s">
        <v>2432</v>
      </c>
      <c r="CQ244" t="s">
        <v>2433</v>
      </c>
      <c r="CR244">
        <v>7.8743400000000005E-2</v>
      </c>
      <c r="CX244" t="s">
        <v>787</v>
      </c>
      <c r="CY244">
        <v>330.30500000000001</v>
      </c>
      <c r="CZ244" t="s">
        <v>25</v>
      </c>
      <c r="DA244" t="s">
        <v>36</v>
      </c>
      <c r="DB244" t="s">
        <v>27</v>
      </c>
      <c r="DC244">
        <v>0.77681100000000003</v>
      </c>
      <c r="DD244" t="s">
        <v>28</v>
      </c>
      <c r="DE244">
        <v>501712</v>
      </c>
      <c r="DF244" t="s">
        <v>29</v>
      </c>
      <c r="DG244">
        <v>6.9761179192000006E-2</v>
      </c>
      <c r="DH244" t="s">
        <v>30</v>
      </c>
      <c r="DI244">
        <v>35000</v>
      </c>
      <c r="DJ244" t="s">
        <v>923</v>
      </c>
      <c r="DK244">
        <v>35000</v>
      </c>
      <c r="DL244" t="s">
        <v>783</v>
      </c>
      <c r="DM244" t="s">
        <v>3024</v>
      </c>
      <c r="DN244" t="s">
        <v>3025</v>
      </c>
      <c r="DO244" t="s">
        <v>3026</v>
      </c>
      <c r="DP244">
        <v>8.2528299999999999E-2</v>
      </c>
      <c r="DV244" t="s">
        <v>787</v>
      </c>
      <c r="DW244">
        <v>330.428</v>
      </c>
      <c r="DX244" t="s">
        <v>25</v>
      </c>
      <c r="DY244" t="s">
        <v>36</v>
      </c>
      <c r="DZ244" t="s">
        <v>27</v>
      </c>
      <c r="EA244">
        <v>0.77690800000000004</v>
      </c>
      <c r="EB244" t="s">
        <v>28</v>
      </c>
      <c r="EC244">
        <v>501400</v>
      </c>
      <c r="ED244" t="s">
        <v>29</v>
      </c>
      <c r="EE244">
        <v>8.9748651311999994E-2</v>
      </c>
      <c r="EF244" t="s">
        <v>30</v>
      </c>
      <c r="EG244">
        <v>45000</v>
      </c>
      <c r="EH244" t="s">
        <v>923</v>
      </c>
      <c r="EI244">
        <v>45000</v>
      </c>
      <c r="EJ244" t="s">
        <v>783</v>
      </c>
      <c r="EK244" t="s">
        <v>3612</v>
      </c>
      <c r="EL244" t="s">
        <v>3613</v>
      </c>
      <c r="EM244" t="s">
        <v>3614</v>
      </c>
      <c r="EN244">
        <v>7.8596399999999997E-2</v>
      </c>
      <c r="ET244" t="s">
        <v>787</v>
      </c>
      <c r="EU244">
        <v>332.50099999999998</v>
      </c>
      <c r="EV244" t="s">
        <v>25</v>
      </c>
      <c r="EW244" t="s">
        <v>36</v>
      </c>
      <c r="EX244" t="s">
        <v>27</v>
      </c>
      <c r="EY244">
        <v>0.77463400000000004</v>
      </c>
      <c r="EZ244" t="s">
        <v>28</v>
      </c>
      <c r="FA244">
        <v>501202</v>
      </c>
      <c r="FB244" t="s">
        <v>29</v>
      </c>
      <c r="FC244">
        <v>0.109736123432</v>
      </c>
      <c r="FD244" t="s">
        <v>30</v>
      </c>
      <c r="FE244">
        <v>55000</v>
      </c>
      <c r="FF244" t="s">
        <v>923</v>
      </c>
      <c r="FG244">
        <v>55000</v>
      </c>
      <c r="FH244" t="s">
        <v>783</v>
      </c>
      <c r="FI244" t="s">
        <v>4194</v>
      </c>
      <c r="FJ244" t="s">
        <v>4195</v>
      </c>
      <c r="FK244" t="s">
        <v>4196</v>
      </c>
      <c r="FL244">
        <v>8.0855200000000002E-2</v>
      </c>
      <c r="FR244" t="s">
        <v>787</v>
      </c>
      <c r="FS244">
        <v>295.32</v>
      </c>
      <c r="FT244" t="s">
        <v>25</v>
      </c>
      <c r="FU244" t="s">
        <v>36</v>
      </c>
      <c r="FV244" t="s">
        <v>27</v>
      </c>
      <c r="FW244">
        <v>0.82268699999999995</v>
      </c>
      <c r="FX244" t="s">
        <v>28</v>
      </c>
      <c r="FY244">
        <v>500309</v>
      </c>
      <c r="FZ244" t="s">
        <v>29</v>
      </c>
      <c r="GA244">
        <v>1.9987657120000002E-3</v>
      </c>
      <c r="GB244" t="s">
        <v>30</v>
      </c>
      <c r="GC244">
        <v>1000</v>
      </c>
      <c r="GD244" t="s">
        <v>923</v>
      </c>
      <c r="GE244">
        <v>1000</v>
      </c>
      <c r="GF244" t="s">
        <v>783</v>
      </c>
      <c r="GG244" t="s">
        <v>5176</v>
      </c>
      <c r="GH244" t="s">
        <v>5177</v>
      </c>
      <c r="GI244" t="s">
        <v>5178</v>
      </c>
      <c r="GJ244">
        <v>1.8434599999999999E-2</v>
      </c>
      <c r="GP244" t="s">
        <v>787</v>
      </c>
      <c r="GQ244">
        <v>334.202</v>
      </c>
      <c r="GR244" t="s">
        <v>25</v>
      </c>
      <c r="GS244" t="s">
        <v>36</v>
      </c>
      <c r="GT244" t="s">
        <v>27</v>
      </c>
      <c r="GU244">
        <v>0.77429000000000003</v>
      </c>
      <c r="GV244" t="s">
        <v>28</v>
      </c>
      <c r="GW244">
        <v>499095</v>
      </c>
      <c r="GX244" t="s">
        <v>29</v>
      </c>
      <c r="GY244">
        <v>2.0036249552E-2</v>
      </c>
      <c r="GZ244" t="s">
        <v>30</v>
      </c>
      <c r="HA244">
        <v>10000</v>
      </c>
      <c r="HB244" t="s">
        <v>923</v>
      </c>
      <c r="HC244">
        <v>10000</v>
      </c>
      <c r="HD244" t="s">
        <v>783</v>
      </c>
      <c r="HE244" t="s">
        <v>5578</v>
      </c>
      <c r="HF244" t="s">
        <v>5579</v>
      </c>
      <c r="HG244" t="s">
        <v>5580</v>
      </c>
      <c r="HH244">
        <v>7.5541999999999998E-2</v>
      </c>
      <c r="HN244" t="s">
        <v>787</v>
      </c>
      <c r="HO244">
        <v>332.48700000000002</v>
      </c>
      <c r="HP244" t="s">
        <v>25</v>
      </c>
      <c r="HQ244" t="s">
        <v>36</v>
      </c>
      <c r="HR244" t="s">
        <v>27</v>
      </c>
      <c r="HS244">
        <v>0.77359100000000003</v>
      </c>
      <c r="HT244" t="s">
        <v>28</v>
      </c>
      <c r="HU244">
        <v>502576</v>
      </c>
      <c r="HV244" t="s">
        <v>29</v>
      </c>
      <c r="HW244">
        <v>0.12933359609600001</v>
      </c>
      <c r="HX244" t="s">
        <v>30</v>
      </c>
      <c r="HY244">
        <v>65000</v>
      </c>
      <c r="HZ244" t="s">
        <v>923</v>
      </c>
      <c r="IA244">
        <v>65000</v>
      </c>
      <c r="IB244" t="s">
        <v>783</v>
      </c>
      <c r="IC244" t="s">
        <v>6162</v>
      </c>
      <c r="ID244" t="s">
        <v>6163</v>
      </c>
      <c r="IE244" t="s">
        <v>6164</v>
      </c>
      <c r="IF244">
        <v>7.9684599999999994E-2</v>
      </c>
    </row>
    <row r="245" spans="6:240">
      <c r="F245" t="s">
        <v>777</v>
      </c>
      <c r="G245">
        <v>643.17899999999997</v>
      </c>
      <c r="H245" t="s">
        <v>25</v>
      </c>
      <c r="I245" t="s">
        <v>757</v>
      </c>
      <c r="J245" t="s">
        <v>27</v>
      </c>
      <c r="K245">
        <v>0.77524599999999999</v>
      </c>
      <c r="L245" t="s">
        <v>28</v>
      </c>
      <c r="M245">
        <v>258696</v>
      </c>
      <c r="N245" t="s">
        <v>29</v>
      </c>
      <c r="O245">
        <v>1.1596642935E-2</v>
      </c>
      <c r="P245" t="s">
        <v>30</v>
      </c>
      <c r="Q245">
        <v>3000</v>
      </c>
      <c r="R245" t="s">
        <v>923</v>
      </c>
      <c r="S245">
        <v>3000</v>
      </c>
      <c r="T245" t="s">
        <v>778</v>
      </c>
      <c r="U245" t="s">
        <v>4787</v>
      </c>
      <c r="V245" t="s">
        <v>4788</v>
      </c>
      <c r="W245" t="s">
        <v>4789</v>
      </c>
      <c r="X245">
        <v>7.98677E-2</v>
      </c>
      <c r="AD245" t="s">
        <v>777</v>
      </c>
      <c r="AE245">
        <v>646.75099999999998</v>
      </c>
      <c r="AF245" t="s">
        <v>25</v>
      </c>
      <c r="AG245" t="s">
        <v>757</v>
      </c>
      <c r="AH245" t="s">
        <v>27</v>
      </c>
      <c r="AI245">
        <v>0.78598800000000002</v>
      </c>
      <c r="AJ245" t="s">
        <v>28</v>
      </c>
      <c r="AK245">
        <v>250283</v>
      </c>
      <c r="AL245" t="s">
        <v>29</v>
      </c>
      <c r="AM245">
        <v>1.9977374324999998E-2</v>
      </c>
      <c r="AN245" t="s">
        <v>30</v>
      </c>
      <c r="AO245">
        <v>5000</v>
      </c>
      <c r="AP245" t="s">
        <v>923</v>
      </c>
      <c r="AQ245">
        <v>5000</v>
      </c>
      <c r="AR245" t="s">
        <v>778</v>
      </c>
      <c r="AS245" t="s">
        <v>1260</v>
      </c>
      <c r="AT245" t="s">
        <v>1261</v>
      </c>
      <c r="AU245" t="s">
        <v>1262</v>
      </c>
      <c r="AV245">
        <v>8.3421800000000004E-2</v>
      </c>
      <c r="BB245" t="s">
        <v>777</v>
      </c>
      <c r="BC245">
        <v>682.26499999999999</v>
      </c>
      <c r="BD245" t="s">
        <v>25</v>
      </c>
      <c r="BE245" t="s">
        <v>757</v>
      </c>
      <c r="BF245" t="s">
        <v>27</v>
      </c>
      <c r="BG245">
        <v>0.76649999999999996</v>
      </c>
      <c r="BH245" t="s">
        <v>28</v>
      </c>
      <c r="BI245">
        <v>249472</v>
      </c>
      <c r="BJ245" t="s">
        <v>29</v>
      </c>
      <c r="BK245">
        <v>6.0126924705000001E-2</v>
      </c>
      <c r="BL245" t="s">
        <v>30</v>
      </c>
      <c r="BM245">
        <v>15000</v>
      </c>
      <c r="BN245" t="s">
        <v>923</v>
      </c>
      <c r="BO245">
        <v>15000</v>
      </c>
      <c r="BP245" t="s">
        <v>778</v>
      </c>
      <c r="BQ245" t="s">
        <v>1853</v>
      </c>
      <c r="BR245" t="s">
        <v>1854</v>
      </c>
      <c r="BS245" t="s">
        <v>1855</v>
      </c>
      <c r="BT245">
        <v>9.02868E-2</v>
      </c>
      <c r="BZ245" t="s">
        <v>777</v>
      </c>
      <c r="CA245">
        <v>640.99199999999996</v>
      </c>
      <c r="CB245" t="s">
        <v>25</v>
      </c>
      <c r="CC245" t="s">
        <v>757</v>
      </c>
      <c r="CD245" t="s">
        <v>27</v>
      </c>
      <c r="CE245">
        <v>0.79027999999999998</v>
      </c>
      <c r="CF245" t="s">
        <v>28</v>
      </c>
      <c r="CG245">
        <v>249796</v>
      </c>
      <c r="CH245" t="s">
        <v>29</v>
      </c>
      <c r="CI245">
        <v>0.10008157435499999</v>
      </c>
      <c r="CJ245" t="s">
        <v>30</v>
      </c>
      <c r="CK245">
        <v>25000</v>
      </c>
      <c r="CL245" t="s">
        <v>923</v>
      </c>
      <c r="CM245">
        <v>25000</v>
      </c>
      <c r="CN245" t="s">
        <v>778</v>
      </c>
      <c r="CO245" t="s">
        <v>2434</v>
      </c>
      <c r="CP245" t="s">
        <v>2435</v>
      </c>
      <c r="CQ245" t="s">
        <v>2436</v>
      </c>
      <c r="CR245">
        <v>7.2870699999999997E-2</v>
      </c>
      <c r="CX245" t="s">
        <v>777</v>
      </c>
      <c r="CY245">
        <v>669.22</v>
      </c>
      <c r="CZ245" t="s">
        <v>25</v>
      </c>
      <c r="DA245" t="s">
        <v>757</v>
      </c>
      <c r="DB245" t="s">
        <v>27</v>
      </c>
      <c r="DC245">
        <v>0.77375499999999997</v>
      </c>
      <c r="DD245" t="s">
        <v>28</v>
      </c>
      <c r="DE245">
        <v>249588</v>
      </c>
      <c r="DF245" t="s">
        <v>29</v>
      </c>
      <c r="DG245">
        <v>0.14023112473499999</v>
      </c>
      <c r="DH245" t="s">
        <v>30</v>
      </c>
      <c r="DI245">
        <v>35000</v>
      </c>
      <c r="DJ245" t="s">
        <v>923</v>
      </c>
      <c r="DK245">
        <v>35000</v>
      </c>
      <c r="DL245" t="s">
        <v>778</v>
      </c>
      <c r="DM245" t="s">
        <v>3027</v>
      </c>
      <c r="DN245" t="s">
        <v>3028</v>
      </c>
      <c r="DO245" t="s">
        <v>3029</v>
      </c>
      <c r="DP245">
        <v>7.32096E-2</v>
      </c>
      <c r="DV245" t="s">
        <v>777</v>
      </c>
      <c r="DW245">
        <v>651.04</v>
      </c>
      <c r="DX245" t="s">
        <v>25</v>
      </c>
      <c r="DY245" t="s">
        <v>757</v>
      </c>
      <c r="DZ245" t="s">
        <v>27</v>
      </c>
      <c r="EA245">
        <v>0.78339300000000001</v>
      </c>
      <c r="EB245" t="s">
        <v>28</v>
      </c>
      <c r="EC245">
        <v>250284</v>
      </c>
      <c r="ED245" t="s">
        <v>29</v>
      </c>
      <c r="EE245">
        <v>0.17979597292499999</v>
      </c>
      <c r="EF245" t="s">
        <v>30</v>
      </c>
      <c r="EG245">
        <v>45000</v>
      </c>
      <c r="EH245" t="s">
        <v>923</v>
      </c>
      <c r="EI245">
        <v>45000</v>
      </c>
      <c r="EJ245" t="s">
        <v>778</v>
      </c>
      <c r="EK245" t="s">
        <v>3615</v>
      </c>
      <c r="EL245" t="s">
        <v>3616</v>
      </c>
      <c r="EM245" t="s">
        <v>3617</v>
      </c>
      <c r="EN245">
        <v>6.7977099999999999E-2</v>
      </c>
      <c r="ET245" t="s">
        <v>777</v>
      </c>
      <c r="EU245">
        <v>654.66600000000005</v>
      </c>
      <c r="EV245" t="s">
        <v>25</v>
      </c>
      <c r="EW245" t="s">
        <v>757</v>
      </c>
      <c r="EX245" t="s">
        <v>27</v>
      </c>
      <c r="EY245">
        <v>0.780528</v>
      </c>
      <c r="EZ245" t="s">
        <v>28</v>
      </c>
      <c r="FA245">
        <v>250728</v>
      </c>
      <c r="FB245" t="s">
        <v>29</v>
      </c>
      <c r="FC245">
        <v>0.21936082111499999</v>
      </c>
      <c r="FD245" t="s">
        <v>30</v>
      </c>
      <c r="FE245">
        <v>55000</v>
      </c>
      <c r="FF245" t="s">
        <v>923</v>
      </c>
      <c r="FG245">
        <v>55000</v>
      </c>
      <c r="FH245" t="s">
        <v>778</v>
      </c>
      <c r="FI245" t="s">
        <v>4197</v>
      </c>
      <c r="FJ245" t="s">
        <v>4198</v>
      </c>
      <c r="FK245" t="s">
        <v>4199</v>
      </c>
      <c r="FL245">
        <v>7.2098899999999994E-2</v>
      </c>
      <c r="FR245" t="s">
        <v>777</v>
      </c>
      <c r="FS245">
        <v>657.96100000000001</v>
      </c>
      <c r="FT245" t="s">
        <v>25</v>
      </c>
      <c r="FU245" t="s">
        <v>757</v>
      </c>
      <c r="FV245" t="s">
        <v>27</v>
      </c>
      <c r="FW245">
        <v>0.77926700000000004</v>
      </c>
      <c r="FX245" t="s">
        <v>28</v>
      </c>
      <c r="FY245">
        <v>250281</v>
      </c>
      <c r="FZ245" t="s">
        <v>29</v>
      </c>
      <c r="GA245">
        <v>3.9955144649999998E-3</v>
      </c>
      <c r="GB245" t="s">
        <v>30</v>
      </c>
      <c r="GC245">
        <v>1000</v>
      </c>
      <c r="GD245" t="s">
        <v>923</v>
      </c>
      <c r="GE245">
        <v>1000</v>
      </c>
      <c r="GF245" t="s">
        <v>778</v>
      </c>
      <c r="GG245" t="s">
        <v>5179</v>
      </c>
      <c r="GH245" t="s">
        <v>5180</v>
      </c>
      <c r="GI245" t="s">
        <v>5181</v>
      </c>
      <c r="GJ245">
        <v>5.5515299999999997E-2</v>
      </c>
      <c r="GP245" t="s">
        <v>777</v>
      </c>
      <c r="GQ245">
        <v>669.99599999999998</v>
      </c>
      <c r="GR245" t="s">
        <v>25</v>
      </c>
      <c r="GS245" t="s">
        <v>757</v>
      </c>
      <c r="GT245" t="s">
        <v>27</v>
      </c>
      <c r="GU245">
        <v>0.773173</v>
      </c>
      <c r="GV245" t="s">
        <v>28</v>
      </c>
      <c r="GW245">
        <v>249674</v>
      </c>
      <c r="GX245" t="s">
        <v>29</v>
      </c>
      <c r="GY245">
        <v>4.0052149515000003E-2</v>
      </c>
      <c r="GZ245" t="s">
        <v>30</v>
      </c>
      <c r="HA245">
        <v>10000</v>
      </c>
      <c r="HB245" t="s">
        <v>923</v>
      </c>
      <c r="HC245">
        <v>10000</v>
      </c>
      <c r="HD245" t="s">
        <v>778</v>
      </c>
      <c r="HE245" t="s">
        <v>5095</v>
      </c>
      <c r="HF245" t="s">
        <v>5581</v>
      </c>
      <c r="HG245" t="s">
        <v>5582</v>
      </c>
      <c r="HH245">
        <v>8.3586099999999997E-2</v>
      </c>
      <c r="HN245" t="s">
        <v>777</v>
      </c>
      <c r="HO245">
        <v>657.10799999999995</v>
      </c>
      <c r="HP245" t="s">
        <v>25</v>
      </c>
      <c r="HQ245" t="s">
        <v>757</v>
      </c>
      <c r="HR245" t="s">
        <v>27</v>
      </c>
      <c r="HS245">
        <v>0.77830299999999997</v>
      </c>
      <c r="HT245" t="s">
        <v>28</v>
      </c>
      <c r="HU245">
        <v>251226</v>
      </c>
      <c r="HV245" t="s">
        <v>29</v>
      </c>
      <c r="HW245">
        <v>0.25873076857499999</v>
      </c>
      <c r="HX245" t="s">
        <v>30</v>
      </c>
      <c r="HY245">
        <v>65000</v>
      </c>
      <c r="HZ245" t="s">
        <v>923</v>
      </c>
      <c r="IA245">
        <v>65000</v>
      </c>
      <c r="IB245" t="s">
        <v>778</v>
      </c>
      <c r="IC245" t="s">
        <v>6165</v>
      </c>
      <c r="ID245" t="s">
        <v>6166</v>
      </c>
      <c r="IE245" t="s">
        <v>6167</v>
      </c>
      <c r="IF245">
        <v>7.0227700000000004E-2</v>
      </c>
    </row>
    <row r="246" spans="6:240">
      <c r="F246" t="s">
        <v>782</v>
      </c>
      <c r="G246">
        <v>330.25799999999998</v>
      </c>
      <c r="H246" t="s">
        <v>25</v>
      </c>
      <c r="I246" t="s">
        <v>36</v>
      </c>
      <c r="J246" t="s">
        <v>27</v>
      </c>
      <c r="K246">
        <v>0.77160300000000004</v>
      </c>
      <c r="L246" t="s">
        <v>28</v>
      </c>
      <c r="M246">
        <v>508580</v>
      </c>
      <c r="N246" t="s">
        <v>29</v>
      </c>
      <c r="O246">
        <v>5.8987792719999996E-3</v>
      </c>
      <c r="P246" t="s">
        <v>30</v>
      </c>
      <c r="Q246">
        <v>3000</v>
      </c>
      <c r="R246" t="s">
        <v>923</v>
      </c>
      <c r="S246">
        <v>3000</v>
      </c>
      <c r="T246" t="s">
        <v>783</v>
      </c>
      <c r="U246" t="s">
        <v>4790</v>
      </c>
      <c r="V246" t="s">
        <v>4791</v>
      </c>
      <c r="W246" t="s">
        <v>4792</v>
      </c>
      <c r="X246">
        <v>7.21469E-2</v>
      </c>
      <c r="AD246" t="s">
        <v>782</v>
      </c>
      <c r="AE246">
        <v>318.79700000000003</v>
      </c>
      <c r="AF246" t="s">
        <v>25</v>
      </c>
      <c r="AG246" t="s">
        <v>36</v>
      </c>
      <c r="AH246" t="s">
        <v>27</v>
      </c>
      <c r="AI246">
        <v>0.78794200000000003</v>
      </c>
      <c r="AJ246" t="s">
        <v>28</v>
      </c>
      <c r="AK246">
        <v>505241</v>
      </c>
      <c r="AL246" t="s">
        <v>29</v>
      </c>
      <c r="AM246">
        <v>9.8962736959999995E-3</v>
      </c>
      <c r="AN246" t="s">
        <v>30</v>
      </c>
      <c r="AO246">
        <v>5000</v>
      </c>
      <c r="AP246" t="s">
        <v>923</v>
      </c>
      <c r="AQ246">
        <v>5000</v>
      </c>
      <c r="AR246" t="s">
        <v>783</v>
      </c>
      <c r="AS246" t="s">
        <v>1263</v>
      </c>
      <c r="AT246" t="s">
        <v>1264</v>
      </c>
      <c r="AU246" t="s">
        <v>1265</v>
      </c>
      <c r="AV246">
        <v>7.1131700000000006E-2</v>
      </c>
      <c r="BB246" t="s">
        <v>782</v>
      </c>
      <c r="BC246">
        <v>339.935</v>
      </c>
      <c r="BD246" t="s">
        <v>25</v>
      </c>
      <c r="BE246" t="s">
        <v>36</v>
      </c>
      <c r="BF246" t="s">
        <v>27</v>
      </c>
      <c r="BG246">
        <v>0.76804499999999998</v>
      </c>
      <c r="BH246" t="s">
        <v>28</v>
      </c>
      <c r="BI246">
        <v>498691</v>
      </c>
      <c r="BJ246" t="s">
        <v>29</v>
      </c>
      <c r="BK246">
        <v>3.0078731543999999E-2</v>
      </c>
      <c r="BL246" t="s">
        <v>30</v>
      </c>
      <c r="BM246">
        <v>15000</v>
      </c>
      <c r="BN246" t="s">
        <v>923</v>
      </c>
      <c r="BO246">
        <v>15000</v>
      </c>
      <c r="BP246" t="s">
        <v>783</v>
      </c>
      <c r="BQ246" t="s">
        <v>1856</v>
      </c>
      <c r="BR246" t="s">
        <v>1857</v>
      </c>
      <c r="BS246" t="s">
        <v>1858</v>
      </c>
      <c r="BT246">
        <v>9.0372999999999995E-2</v>
      </c>
      <c r="BZ246" t="s">
        <v>782</v>
      </c>
      <c r="CA246">
        <v>331.48599999999999</v>
      </c>
      <c r="CB246" t="s">
        <v>25</v>
      </c>
      <c r="CC246" t="s">
        <v>36</v>
      </c>
      <c r="CD246" t="s">
        <v>27</v>
      </c>
      <c r="CE246">
        <v>0.77499200000000001</v>
      </c>
      <c r="CF246" t="s">
        <v>28</v>
      </c>
      <c r="CG246">
        <v>502273</v>
      </c>
      <c r="CH246" t="s">
        <v>29</v>
      </c>
      <c r="CI246">
        <v>4.9773718071999998E-2</v>
      </c>
      <c r="CJ246" t="s">
        <v>30</v>
      </c>
      <c r="CK246">
        <v>25000</v>
      </c>
      <c r="CL246" t="s">
        <v>923</v>
      </c>
      <c r="CM246">
        <v>25000</v>
      </c>
      <c r="CN246" t="s">
        <v>783</v>
      </c>
      <c r="CO246" t="s">
        <v>2437</v>
      </c>
      <c r="CP246" t="s">
        <v>2438</v>
      </c>
      <c r="CQ246" t="s">
        <v>2439</v>
      </c>
      <c r="CR246">
        <v>8.2952100000000001E-2</v>
      </c>
      <c r="CX246" t="s">
        <v>782</v>
      </c>
      <c r="CY246">
        <v>328.63400000000001</v>
      </c>
      <c r="CZ246" t="s">
        <v>25</v>
      </c>
      <c r="DA246" t="s">
        <v>36</v>
      </c>
      <c r="DB246" t="s">
        <v>27</v>
      </c>
      <c r="DC246">
        <v>0.77932800000000002</v>
      </c>
      <c r="DD246" t="s">
        <v>28</v>
      </c>
      <c r="DE246">
        <v>501011</v>
      </c>
      <c r="DF246" t="s">
        <v>29</v>
      </c>
      <c r="DG246">
        <v>6.9858690055999997E-2</v>
      </c>
      <c r="DH246" t="s">
        <v>30</v>
      </c>
      <c r="DI246">
        <v>35000</v>
      </c>
      <c r="DJ246" t="s">
        <v>923</v>
      </c>
      <c r="DK246">
        <v>35000</v>
      </c>
      <c r="DL246" t="s">
        <v>783</v>
      </c>
      <c r="DM246" t="s">
        <v>3030</v>
      </c>
      <c r="DN246" t="s">
        <v>3031</v>
      </c>
      <c r="DO246" t="s">
        <v>3032</v>
      </c>
      <c r="DP246">
        <v>7.8452499999999994E-2</v>
      </c>
      <c r="DV246" t="s">
        <v>782</v>
      </c>
      <c r="DW246">
        <v>327.66300000000001</v>
      </c>
      <c r="DX246" t="s">
        <v>25</v>
      </c>
      <c r="DY246" t="s">
        <v>36</v>
      </c>
      <c r="DZ246" t="s">
        <v>27</v>
      </c>
      <c r="EA246">
        <v>0.78017899999999996</v>
      </c>
      <c r="EB246" t="s">
        <v>28</v>
      </c>
      <c r="EC246">
        <v>501400</v>
      </c>
      <c r="ED246" t="s">
        <v>29</v>
      </c>
      <c r="EE246">
        <v>8.9748662312000002E-2</v>
      </c>
      <c r="EF246" t="s">
        <v>30</v>
      </c>
      <c r="EG246">
        <v>45000</v>
      </c>
      <c r="EH246" t="s">
        <v>923</v>
      </c>
      <c r="EI246">
        <v>45000</v>
      </c>
      <c r="EJ246" t="s">
        <v>783</v>
      </c>
      <c r="EK246" t="s">
        <v>3618</v>
      </c>
      <c r="EL246" t="s">
        <v>3619</v>
      </c>
      <c r="EM246" t="s">
        <v>3620</v>
      </c>
      <c r="EN246">
        <v>7.70507E-2</v>
      </c>
      <c r="ET246" t="s">
        <v>782</v>
      </c>
      <c r="EU246">
        <v>329.416</v>
      </c>
      <c r="EV246" t="s">
        <v>25</v>
      </c>
      <c r="EW246" t="s">
        <v>36</v>
      </c>
      <c r="EX246" t="s">
        <v>27</v>
      </c>
      <c r="EY246">
        <v>0.77894399999999997</v>
      </c>
      <c r="EZ246" t="s">
        <v>28</v>
      </c>
      <c r="FA246">
        <v>500313</v>
      </c>
      <c r="FB246" t="s">
        <v>29</v>
      </c>
      <c r="FC246">
        <v>0.10993113416</v>
      </c>
      <c r="FD246" t="s">
        <v>30</v>
      </c>
      <c r="FE246">
        <v>55000</v>
      </c>
      <c r="FF246" t="s">
        <v>923</v>
      </c>
      <c r="FG246">
        <v>55000</v>
      </c>
      <c r="FH246" t="s">
        <v>783</v>
      </c>
      <c r="FI246" t="s">
        <v>4200</v>
      </c>
      <c r="FJ246" t="s">
        <v>4201</v>
      </c>
      <c r="FK246" t="s">
        <v>4202</v>
      </c>
      <c r="FL246">
        <v>7.34794E-2</v>
      </c>
      <c r="FR246" t="s">
        <v>782</v>
      </c>
      <c r="FS246">
        <v>363.91</v>
      </c>
      <c r="FT246" t="s">
        <v>25</v>
      </c>
      <c r="FU246" t="s">
        <v>36</v>
      </c>
      <c r="FV246" t="s">
        <v>27</v>
      </c>
      <c r="FW246">
        <v>0.74111199999999999</v>
      </c>
      <c r="FX246" t="s">
        <v>28</v>
      </c>
      <c r="FY246">
        <v>500309</v>
      </c>
      <c r="FZ246" t="s">
        <v>29</v>
      </c>
      <c r="GA246">
        <v>1.9987667120000001E-3</v>
      </c>
      <c r="GB246" t="s">
        <v>30</v>
      </c>
      <c r="GC246">
        <v>1000</v>
      </c>
      <c r="GD246" t="s">
        <v>923</v>
      </c>
      <c r="GE246">
        <v>1000</v>
      </c>
      <c r="GF246" t="s">
        <v>783</v>
      </c>
      <c r="GG246" t="s">
        <v>5182</v>
      </c>
      <c r="GH246" t="s">
        <v>5183</v>
      </c>
      <c r="GI246" t="s">
        <v>5184</v>
      </c>
      <c r="GJ246">
        <v>7.5401399999999993E-2</v>
      </c>
      <c r="GP246" t="s">
        <v>782</v>
      </c>
      <c r="GQ246">
        <v>348.41899999999998</v>
      </c>
      <c r="GR246" t="s">
        <v>25</v>
      </c>
      <c r="GS246" t="s">
        <v>36</v>
      </c>
      <c r="GT246" t="s">
        <v>27</v>
      </c>
      <c r="GU246">
        <v>0.758328</v>
      </c>
      <c r="GV246" t="s">
        <v>28</v>
      </c>
      <c r="GW246">
        <v>499096</v>
      </c>
      <c r="GX246" t="s">
        <v>29</v>
      </c>
      <c r="GY246">
        <v>2.0036245551999999E-2</v>
      </c>
      <c r="GZ246" t="s">
        <v>30</v>
      </c>
      <c r="HA246">
        <v>10000</v>
      </c>
      <c r="HB246" t="s">
        <v>923</v>
      </c>
      <c r="HC246">
        <v>10000</v>
      </c>
      <c r="HD246" t="s">
        <v>783</v>
      </c>
      <c r="HE246" t="s">
        <v>5583</v>
      </c>
      <c r="HF246" t="s">
        <v>5584</v>
      </c>
      <c r="HG246" t="s">
        <v>5585</v>
      </c>
      <c r="HH246">
        <v>9.2431700000000006E-2</v>
      </c>
      <c r="HN246" t="s">
        <v>782</v>
      </c>
      <c r="HO246">
        <v>331.36099999999999</v>
      </c>
      <c r="HP246" t="s">
        <v>25</v>
      </c>
      <c r="HQ246" t="s">
        <v>36</v>
      </c>
      <c r="HR246" t="s">
        <v>27</v>
      </c>
      <c r="HS246">
        <v>0.77607300000000001</v>
      </c>
      <c r="HT246" t="s">
        <v>28</v>
      </c>
      <c r="HU246">
        <v>501065</v>
      </c>
      <c r="HV246" t="s">
        <v>29</v>
      </c>
      <c r="HW246">
        <v>0.12972360655199999</v>
      </c>
      <c r="HX246" t="s">
        <v>30</v>
      </c>
      <c r="HY246">
        <v>65000</v>
      </c>
      <c r="HZ246" t="s">
        <v>923</v>
      </c>
      <c r="IA246">
        <v>65000</v>
      </c>
      <c r="IB246" t="s">
        <v>783</v>
      </c>
      <c r="IC246" t="s">
        <v>6168</v>
      </c>
      <c r="ID246" t="s">
        <v>6169</v>
      </c>
      <c r="IE246" t="s">
        <v>6170</v>
      </c>
      <c r="IF246">
        <v>7.41589E-2</v>
      </c>
    </row>
    <row r="247" spans="6:240">
      <c r="F247" t="s">
        <v>787</v>
      </c>
      <c r="G247">
        <v>643.17899999999997</v>
      </c>
      <c r="H247" t="s">
        <v>25</v>
      </c>
      <c r="I247" t="s">
        <v>757</v>
      </c>
      <c r="J247" t="s">
        <v>27</v>
      </c>
      <c r="K247">
        <v>0.77524599999999999</v>
      </c>
      <c r="L247" t="s">
        <v>28</v>
      </c>
      <c r="M247">
        <v>258696</v>
      </c>
      <c r="N247" t="s">
        <v>29</v>
      </c>
      <c r="O247">
        <v>1.1596642935E-2</v>
      </c>
      <c r="P247" t="s">
        <v>30</v>
      </c>
      <c r="Q247">
        <v>3000</v>
      </c>
      <c r="R247" t="s">
        <v>923</v>
      </c>
      <c r="S247">
        <v>3000</v>
      </c>
      <c r="T247" t="s">
        <v>788</v>
      </c>
      <c r="U247" t="s">
        <v>4787</v>
      </c>
      <c r="V247" t="s">
        <v>4788</v>
      </c>
      <c r="W247" t="s">
        <v>4789</v>
      </c>
      <c r="X247">
        <v>7.98677E-2</v>
      </c>
      <c r="AD247" t="s">
        <v>787</v>
      </c>
      <c r="AE247">
        <v>646.75099999999998</v>
      </c>
      <c r="AF247" t="s">
        <v>25</v>
      </c>
      <c r="AG247" t="s">
        <v>757</v>
      </c>
      <c r="AH247" t="s">
        <v>27</v>
      </c>
      <c r="AI247">
        <v>0.78598800000000002</v>
      </c>
      <c r="AJ247" t="s">
        <v>28</v>
      </c>
      <c r="AK247">
        <v>250283</v>
      </c>
      <c r="AL247" t="s">
        <v>29</v>
      </c>
      <c r="AM247">
        <v>1.9977374324999998E-2</v>
      </c>
      <c r="AN247" t="s">
        <v>30</v>
      </c>
      <c r="AO247">
        <v>5000</v>
      </c>
      <c r="AP247" t="s">
        <v>923</v>
      </c>
      <c r="AQ247">
        <v>5000</v>
      </c>
      <c r="AR247" t="s">
        <v>788</v>
      </c>
      <c r="AS247" t="s">
        <v>1260</v>
      </c>
      <c r="AT247" t="s">
        <v>1261</v>
      </c>
      <c r="AU247" t="s">
        <v>1262</v>
      </c>
      <c r="AV247">
        <v>8.3421800000000004E-2</v>
      </c>
      <c r="BB247" t="s">
        <v>787</v>
      </c>
      <c r="BC247">
        <v>682.26499999999999</v>
      </c>
      <c r="BD247" t="s">
        <v>25</v>
      </c>
      <c r="BE247" t="s">
        <v>757</v>
      </c>
      <c r="BF247" t="s">
        <v>27</v>
      </c>
      <c r="BG247">
        <v>0.76649999999999996</v>
      </c>
      <c r="BH247" t="s">
        <v>28</v>
      </c>
      <c r="BI247">
        <v>249472</v>
      </c>
      <c r="BJ247" t="s">
        <v>29</v>
      </c>
      <c r="BK247">
        <v>6.0126924705000001E-2</v>
      </c>
      <c r="BL247" t="s">
        <v>30</v>
      </c>
      <c r="BM247">
        <v>15000</v>
      </c>
      <c r="BN247" t="s">
        <v>923</v>
      </c>
      <c r="BO247">
        <v>15000</v>
      </c>
      <c r="BP247" t="s">
        <v>788</v>
      </c>
      <c r="BQ247" t="s">
        <v>1853</v>
      </c>
      <c r="BR247" t="s">
        <v>1854</v>
      </c>
      <c r="BS247" t="s">
        <v>1855</v>
      </c>
      <c r="BT247">
        <v>9.02868E-2</v>
      </c>
      <c r="BZ247" t="s">
        <v>787</v>
      </c>
      <c r="CA247">
        <v>640.99199999999996</v>
      </c>
      <c r="CB247" t="s">
        <v>25</v>
      </c>
      <c r="CC247" t="s">
        <v>757</v>
      </c>
      <c r="CD247" t="s">
        <v>27</v>
      </c>
      <c r="CE247">
        <v>0.79027999999999998</v>
      </c>
      <c r="CF247" t="s">
        <v>28</v>
      </c>
      <c r="CG247">
        <v>249796</v>
      </c>
      <c r="CH247" t="s">
        <v>29</v>
      </c>
      <c r="CI247">
        <v>0.10008157435499999</v>
      </c>
      <c r="CJ247" t="s">
        <v>30</v>
      </c>
      <c r="CK247">
        <v>25000</v>
      </c>
      <c r="CL247" t="s">
        <v>923</v>
      </c>
      <c r="CM247">
        <v>25000</v>
      </c>
      <c r="CN247" t="s">
        <v>788</v>
      </c>
      <c r="CO247" t="s">
        <v>2434</v>
      </c>
      <c r="CP247" t="s">
        <v>2435</v>
      </c>
      <c r="CQ247" t="s">
        <v>2436</v>
      </c>
      <c r="CR247">
        <v>7.2870699999999997E-2</v>
      </c>
      <c r="CX247" t="s">
        <v>787</v>
      </c>
      <c r="CY247">
        <v>669.22</v>
      </c>
      <c r="CZ247" t="s">
        <v>25</v>
      </c>
      <c r="DA247" t="s">
        <v>757</v>
      </c>
      <c r="DB247" t="s">
        <v>27</v>
      </c>
      <c r="DC247">
        <v>0.77375499999999997</v>
      </c>
      <c r="DD247" t="s">
        <v>28</v>
      </c>
      <c r="DE247">
        <v>249588</v>
      </c>
      <c r="DF247" t="s">
        <v>29</v>
      </c>
      <c r="DG247">
        <v>0.14023112473499999</v>
      </c>
      <c r="DH247" t="s">
        <v>30</v>
      </c>
      <c r="DI247">
        <v>35000</v>
      </c>
      <c r="DJ247" t="s">
        <v>923</v>
      </c>
      <c r="DK247">
        <v>35000</v>
      </c>
      <c r="DL247" t="s">
        <v>788</v>
      </c>
      <c r="DM247" t="s">
        <v>3027</v>
      </c>
      <c r="DN247" t="s">
        <v>3028</v>
      </c>
      <c r="DO247" t="s">
        <v>3029</v>
      </c>
      <c r="DP247">
        <v>7.32096E-2</v>
      </c>
      <c r="DV247" t="s">
        <v>787</v>
      </c>
      <c r="DW247">
        <v>651.04</v>
      </c>
      <c r="DX247" t="s">
        <v>25</v>
      </c>
      <c r="DY247" t="s">
        <v>757</v>
      </c>
      <c r="DZ247" t="s">
        <v>27</v>
      </c>
      <c r="EA247">
        <v>0.78339300000000001</v>
      </c>
      <c r="EB247" t="s">
        <v>28</v>
      </c>
      <c r="EC247">
        <v>250284</v>
      </c>
      <c r="ED247" t="s">
        <v>29</v>
      </c>
      <c r="EE247">
        <v>0.17979597292499999</v>
      </c>
      <c r="EF247" t="s">
        <v>30</v>
      </c>
      <c r="EG247">
        <v>45000</v>
      </c>
      <c r="EH247" t="s">
        <v>923</v>
      </c>
      <c r="EI247">
        <v>45000</v>
      </c>
      <c r="EJ247" t="s">
        <v>788</v>
      </c>
      <c r="EK247" t="s">
        <v>3615</v>
      </c>
      <c r="EL247" t="s">
        <v>3616</v>
      </c>
      <c r="EM247" t="s">
        <v>3617</v>
      </c>
      <c r="EN247">
        <v>6.7977099999999999E-2</v>
      </c>
      <c r="ET247" t="s">
        <v>787</v>
      </c>
      <c r="EU247">
        <v>654.66600000000005</v>
      </c>
      <c r="EV247" t="s">
        <v>25</v>
      </c>
      <c r="EW247" t="s">
        <v>757</v>
      </c>
      <c r="EX247" t="s">
        <v>27</v>
      </c>
      <c r="EY247">
        <v>0.780528</v>
      </c>
      <c r="EZ247" t="s">
        <v>28</v>
      </c>
      <c r="FA247">
        <v>250728</v>
      </c>
      <c r="FB247" t="s">
        <v>29</v>
      </c>
      <c r="FC247">
        <v>0.21936082111499999</v>
      </c>
      <c r="FD247" t="s">
        <v>30</v>
      </c>
      <c r="FE247">
        <v>55000</v>
      </c>
      <c r="FF247" t="s">
        <v>923</v>
      </c>
      <c r="FG247">
        <v>55000</v>
      </c>
      <c r="FH247" t="s">
        <v>788</v>
      </c>
      <c r="FI247" t="s">
        <v>4197</v>
      </c>
      <c r="FJ247" t="s">
        <v>4198</v>
      </c>
      <c r="FK247" t="s">
        <v>4199</v>
      </c>
      <c r="FL247">
        <v>7.2098899999999994E-2</v>
      </c>
      <c r="FR247" t="s">
        <v>787</v>
      </c>
      <c r="FS247">
        <v>657.96100000000001</v>
      </c>
      <c r="FT247" t="s">
        <v>25</v>
      </c>
      <c r="FU247" t="s">
        <v>757</v>
      </c>
      <c r="FV247" t="s">
        <v>27</v>
      </c>
      <c r="FW247">
        <v>0.77926700000000004</v>
      </c>
      <c r="FX247" t="s">
        <v>28</v>
      </c>
      <c r="FY247">
        <v>250281</v>
      </c>
      <c r="FZ247" t="s">
        <v>29</v>
      </c>
      <c r="GA247">
        <v>3.9955144649999998E-3</v>
      </c>
      <c r="GB247" t="s">
        <v>30</v>
      </c>
      <c r="GC247">
        <v>1000</v>
      </c>
      <c r="GD247" t="s">
        <v>923</v>
      </c>
      <c r="GE247">
        <v>1000</v>
      </c>
      <c r="GF247" t="s">
        <v>788</v>
      </c>
      <c r="GG247" t="s">
        <v>5179</v>
      </c>
      <c r="GH247" t="s">
        <v>5180</v>
      </c>
      <c r="GI247" t="s">
        <v>5181</v>
      </c>
      <c r="GJ247">
        <v>5.5515299999999997E-2</v>
      </c>
      <c r="GP247" t="s">
        <v>787</v>
      </c>
      <c r="GQ247">
        <v>669.99599999999998</v>
      </c>
      <c r="GR247" t="s">
        <v>25</v>
      </c>
      <c r="GS247" t="s">
        <v>757</v>
      </c>
      <c r="GT247" t="s">
        <v>27</v>
      </c>
      <c r="GU247">
        <v>0.773173</v>
      </c>
      <c r="GV247" t="s">
        <v>28</v>
      </c>
      <c r="GW247">
        <v>249674</v>
      </c>
      <c r="GX247" t="s">
        <v>29</v>
      </c>
      <c r="GY247">
        <v>4.0052149515000003E-2</v>
      </c>
      <c r="GZ247" t="s">
        <v>30</v>
      </c>
      <c r="HA247">
        <v>10000</v>
      </c>
      <c r="HB247" t="s">
        <v>923</v>
      </c>
      <c r="HC247">
        <v>10000</v>
      </c>
      <c r="HD247" t="s">
        <v>788</v>
      </c>
      <c r="HE247" t="s">
        <v>5095</v>
      </c>
      <c r="HF247" t="s">
        <v>5581</v>
      </c>
      <c r="HG247" t="s">
        <v>5582</v>
      </c>
      <c r="HH247">
        <v>8.3586099999999997E-2</v>
      </c>
      <c r="HN247" t="s">
        <v>787</v>
      </c>
      <c r="HO247">
        <v>657.10799999999995</v>
      </c>
      <c r="HP247" t="s">
        <v>25</v>
      </c>
      <c r="HQ247" t="s">
        <v>757</v>
      </c>
      <c r="HR247" t="s">
        <v>27</v>
      </c>
      <c r="HS247">
        <v>0.77830299999999997</v>
      </c>
      <c r="HT247" t="s">
        <v>28</v>
      </c>
      <c r="HU247">
        <v>251226</v>
      </c>
      <c r="HV247" t="s">
        <v>29</v>
      </c>
      <c r="HW247">
        <v>0.25873076857499999</v>
      </c>
      <c r="HX247" t="s">
        <v>30</v>
      </c>
      <c r="HY247">
        <v>65000</v>
      </c>
      <c r="HZ247" t="s">
        <v>923</v>
      </c>
      <c r="IA247">
        <v>65000</v>
      </c>
      <c r="IB247" t="s">
        <v>788</v>
      </c>
      <c r="IC247" t="s">
        <v>6165</v>
      </c>
      <c r="ID247" t="s">
        <v>6166</v>
      </c>
      <c r="IE247" t="s">
        <v>6167</v>
      </c>
      <c r="IF247">
        <v>7.0227700000000004E-2</v>
      </c>
    </row>
    <row r="248" spans="6:240">
      <c r="F248" t="s">
        <v>787</v>
      </c>
      <c r="G248">
        <v>330.25799999999998</v>
      </c>
      <c r="H248" t="s">
        <v>25</v>
      </c>
      <c r="I248" t="s">
        <v>36</v>
      </c>
      <c r="J248" t="s">
        <v>27</v>
      </c>
      <c r="K248">
        <v>0.77160300000000004</v>
      </c>
      <c r="L248" t="s">
        <v>28</v>
      </c>
      <c r="M248">
        <v>508580</v>
      </c>
      <c r="N248" t="s">
        <v>29</v>
      </c>
      <c r="O248">
        <v>5.8987792719999996E-3</v>
      </c>
      <c r="P248" t="s">
        <v>30</v>
      </c>
      <c r="Q248">
        <v>3000</v>
      </c>
      <c r="R248" t="s">
        <v>923</v>
      </c>
      <c r="S248">
        <v>3000</v>
      </c>
      <c r="T248" t="s">
        <v>783</v>
      </c>
      <c r="U248" t="s">
        <v>4790</v>
      </c>
      <c r="V248" t="s">
        <v>4791</v>
      </c>
      <c r="W248" t="s">
        <v>4792</v>
      </c>
      <c r="X248">
        <v>7.21469E-2</v>
      </c>
      <c r="AD248" t="s">
        <v>787</v>
      </c>
      <c r="AE248">
        <v>318.79700000000003</v>
      </c>
      <c r="AF248" t="s">
        <v>25</v>
      </c>
      <c r="AG248" t="s">
        <v>36</v>
      </c>
      <c r="AH248" t="s">
        <v>27</v>
      </c>
      <c r="AI248">
        <v>0.78794200000000003</v>
      </c>
      <c r="AJ248" t="s">
        <v>28</v>
      </c>
      <c r="AK248">
        <v>505241</v>
      </c>
      <c r="AL248" t="s">
        <v>29</v>
      </c>
      <c r="AM248">
        <v>9.8962736959999995E-3</v>
      </c>
      <c r="AN248" t="s">
        <v>30</v>
      </c>
      <c r="AO248">
        <v>5000</v>
      </c>
      <c r="AP248" t="s">
        <v>923</v>
      </c>
      <c r="AQ248">
        <v>5000</v>
      </c>
      <c r="AR248" t="s">
        <v>783</v>
      </c>
      <c r="AS248" t="s">
        <v>1263</v>
      </c>
      <c r="AT248" t="s">
        <v>1264</v>
      </c>
      <c r="AU248" t="s">
        <v>1265</v>
      </c>
      <c r="AV248">
        <v>7.1131700000000006E-2</v>
      </c>
      <c r="BB248" t="s">
        <v>787</v>
      </c>
      <c r="BC248">
        <v>339.935</v>
      </c>
      <c r="BD248" t="s">
        <v>25</v>
      </c>
      <c r="BE248" t="s">
        <v>36</v>
      </c>
      <c r="BF248" t="s">
        <v>27</v>
      </c>
      <c r="BG248">
        <v>0.76804499999999998</v>
      </c>
      <c r="BH248" t="s">
        <v>28</v>
      </c>
      <c r="BI248">
        <v>498691</v>
      </c>
      <c r="BJ248" t="s">
        <v>29</v>
      </c>
      <c r="BK248">
        <v>3.0078731543999999E-2</v>
      </c>
      <c r="BL248" t="s">
        <v>30</v>
      </c>
      <c r="BM248">
        <v>15000</v>
      </c>
      <c r="BN248" t="s">
        <v>923</v>
      </c>
      <c r="BO248">
        <v>15000</v>
      </c>
      <c r="BP248" t="s">
        <v>783</v>
      </c>
      <c r="BQ248" t="s">
        <v>1856</v>
      </c>
      <c r="BR248" t="s">
        <v>1857</v>
      </c>
      <c r="BS248" t="s">
        <v>1858</v>
      </c>
      <c r="BT248">
        <v>9.0372999999999995E-2</v>
      </c>
      <c r="BZ248" t="s">
        <v>787</v>
      </c>
      <c r="CA248">
        <v>331.48599999999999</v>
      </c>
      <c r="CB248" t="s">
        <v>25</v>
      </c>
      <c r="CC248" t="s">
        <v>36</v>
      </c>
      <c r="CD248" t="s">
        <v>27</v>
      </c>
      <c r="CE248">
        <v>0.77499200000000001</v>
      </c>
      <c r="CF248" t="s">
        <v>28</v>
      </c>
      <c r="CG248">
        <v>502273</v>
      </c>
      <c r="CH248" t="s">
        <v>29</v>
      </c>
      <c r="CI248">
        <v>4.9773718071999998E-2</v>
      </c>
      <c r="CJ248" t="s">
        <v>30</v>
      </c>
      <c r="CK248">
        <v>25000</v>
      </c>
      <c r="CL248" t="s">
        <v>923</v>
      </c>
      <c r="CM248">
        <v>25000</v>
      </c>
      <c r="CN248" t="s">
        <v>783</v>
      </c>
      <c r="CO248" t="s">
        <v>2437</v>
      </c>
      <c r="CP248" t="s">
        <v>2438</v>
      </c>
      <c r="CQ248" t="s">
        <v>2439</v>
      </c>
      <c r="CR248">
        <v>8.2952100000000001E-2</v>
      </c>
      <c r="CX248" t="s">
        <v>787</v>
      </c>
      <c r="CY248">
        <v>328.63400000000001</v>
      </c>
      <c r="CZ248" t="s">
        <v>25</v>
      </c>
      <c r="DA248" t="s">
        <v>36</v>
      </c>
      <c r="DB248" t="s">
        <v>27</v>
      </c>
      <c r="DC248">
        <v>0.77932800000000002</v>
      </c>
      <c r="DD248" t="s">
        <v>28</v>
      </c>
      <c r="DE248">
        <v>501011</v>
      </c>
      <c r="DF248" t="s">
        <v>29</v>
      </c>
      <c r="DG248">
        <v>6.9858690055999997E-2</v>
      </c>
      <c r="DH248" t="s">
        <v>30</v>
      </c>
      <c r="DI248">
        <v>35000</v>
      </c>
      <c r="DJ248" t="s">
        <v>923</v>
      </c>
      <c r="DK248">
        <v>35000</v>
      </c>
      <c r="DL248" t="s">
        <v>783</v>
      </c>
      <c r="DM248" t="s">
        <v>3030</v>
      </c>
      <c r="DN248" t="s">
        <v>3031</v>
      </c>
      <c r="DO248" t="s">
        <v>3032</v>
      </c>
      <c r="DP248">
        <v>7.8452499999999994E-2</v>
      </c>
      <c r="DV248" t="s">
        <v>787</v>
      </c>
      <c r="DW248">
        <v>327.66300000000001</v>
      </c>
      <c r="DX248" t="s">
        <v>25</v>
      </c>
      <c r="DY248" t="s">
        <v>36</v>
      </c>
      <c r="DZ248" t="s">
        <v>27</v>
      </c>
      <c r="EA248">
        <v>0.78017899999999996</v>
      </c>
      <c r="EB248" t="s">
        <v>28</v>
      </c>
      <c r="EC248">
        <v>501400</v>
      </c>
      <c r="ED248" t="s">
        <v>29</v>
      </c>
      <c r="EE248">
        <v>8.9748662312000002E-2</v>
      </c>
      <c r="EF248" t="s">
        <v>30</v>
      </c>
      <c r="EG248">
        <v>45000</v>
      </c>
      <c r="EH248" t="s">
        <v>923</v>
      </c>
      <c r="EI248">
        <v>45000</v>
      </c>
      <c r="EJ248" t="s">
        <v>783</v>
      </c>
      <c r="EK248" t="s">
        <v>3618</v>
      </c>
      <c r="EL248" t="s">
        <v>3619</v>
      </c>
      <c r="EM248" t="s">
        <v>3620</v>
      </c>
      <c r="EN248">
        <v>7.70507E-2</v>
      </c>
      <c r="ET248" t="s">
        <v>787</v>
      </c>
      <c r="EU248">
        <v>329.416</v>
      </c>
      <c r="EV248" t="s">
        <v>25</v>
      </c>
      <c r="EW248" t="s">
        <v>36</v>
      </c>
      <c r="EX248" t="s">
        <v>27</v>
      </c>
      <c r="EY248">
        <v>0.77894399999999997</v>
      </c>
      <c r="EZ248" t="s">
        <v>28</v>
      </c>
      <c r="FA248">
        <v>500313</v>
      </c>
      <c r="FB248" t="s">
        <v>29</v>
      </c>
      <c r="FC248">
        <v>0.10993113416</v>
      </c>
      <c r="FD248" t="s">
        <v>30</v>
      </c>
      <c r="FE248">
        <v>55000</v>
      </c>
      <c r="FF248" t="s">
        <v>923</v>
      </c>
      <c r="FG248">
        <v>55000</v>
      </c>
      <c r="FH248" t="s">
        <v>783</v>
      </c>
      <c r="FI248" t="s">
        <v>4200</v>
      </c>
      <c r="FJ248" t="s">
        <v>4201</v>
      </c>
      <c r="FK248" t="s">
        <v>4202</v>
      </c>
      <c r="FL248">
        <v>7.34794E-2</v>
      </c>
      <c r="FR248" t="s">
        <v>787</v>
      </c>
      <c r="FS248">
        <v>363.91</v>
      </c>
      <c r="FT248" t="s">
        <v>25</v>
      </c>
      <c r="FU248" t="s">
        <v>36</v>
      </c>
      <c r="FV248" t="s">
        <v>27</v>
      </c>
      <c r="FW248">
        <v>0.74111199999999999</v>
      </c>
      <c r="FX248" t="s">
        <v>28</v>
      </c>
      <c r="FY248">
        <v>500309</v>
      </c>
      <c r="FZ248" t="s">
        <v>29</v>
      </c>
      <c r="GA248">
        <v>1.9987667120000001E-3</v>
      </c>
      <c r="GB248" t="s">
        <v>30</v>
      </c>
      <c r="GC248">
        <v>1000</v>
      </c>
      <c r="GD248" t="s">
        <v>923</v>
      </c>
      <c r="GE248">
        <v>1000</v>
      </c>
      <c r="GF248" t="s">
        <v>783</v>
      </c>
      <c r="GG248" t="s">
        <v>5182</v>
      </c>
      <c r="GH248" t="s">
        <v>5183</v>
      </c>
      <c r="GI248" t="s">
        <v>5184</v>
      </c>
      <c r="GJ248">
        <v>7.5401399999999993E-2</v>
      </c>
      <c r="GP248" t="s">
        <v>787</v>
      </c>
      <c r="GQ248">
        <v>348.41899999999998</v>
      </c>
      <c r="GR248" t="s">
        <v>25</v>
      </c>
      <c r="GS248" t="s">
        <v>36</v>
      </c>
      <c r="GT248" t="s">
        <v>27</v>
      </c>
      <c r="GU248">
        <v>0.758328</v>
      </c>
      <c r="GV248" t="s">
        <v>28</v>
      </c>
      <c r="GW248">
        <v>499096</v>
      </c>
      <c r="GX248" t="s">
        <v>29</v>
      </c>
      <c r="GY248">
        <v>2.0036245551999999E-2</v>
      </c>
      <c r="GZ248" t="s">
        <v>30</v>
      </c>
      <c r="HA248">
        <v>10000</v>
      </c>
      <c r="HB248" t="s">
        <v>923</v>
      </c>
      <c r="HC248">
        <v>10000</v>
      </c>
      <c r="HD248" t="s">
        <v>783</v>
      </c>
      <c r="HE248" t="s">
        <v>5583</v>
      </c>
      <c r="HF248" t="s">
        <v>5584</v>
      </c>
      <c r="HG248" t="s">
        <v>5585</v>
      </c>
      <c r="HH248">
        <v>9.2431700000000006E-2</v>
      </c>
      <c r="HN248" t="s">
        <v>787</v>
      </c>
      <c r="HO248">
        <v>331.36099999999999</v>
      </c>
      <c r="HP248" t="s">
        <v>25</v>
      </c>
      <c r="HQ248" t="s">
        <v>36</v>
      </c>
      <c r="HR248" t="s">
        <v>27</v>
      </c>
      <c r="HS248">
        <v>0.77607300000000001</v>
      </c>
      <c r="HT248" t="s">
        <v>28</v>
      </c>
      <c r="HU248">
        <v>501065</v>
      </c>
      <c r="HV248" t="s">
        <v>29</v>
      </c>
      <c r="HW248">
        <v>0.12972360655199999</v>
      </c>
      <c r="HX248" t="s">
        <v>30</v>
      </c>
      <c r="HY248">
        <v>65000</v>
      </c>
      <c r="HZ248" t="s">
        <v>923</v>
      </c>
      <c r="IA248">
        <v>65000</v>
      </c>
      <c r="IB248" t="s">
        <v>783</v>
      </c>
      <c r="IC248" t="s">
        <v>6168</v>
      </c>
      <c r="ID248" t="s">
        <v>6169</v>
      </c>
      <c r="IE248" t="s">
        <v>6170</v>
      </c>
      <c r="IF248">
        <v>7.41589E-2</v>
      </c>
    </row>
    <row r="249" spans="6:240">
      <c r="F249" t="s">
        <v>777</v>
      </c>
      <c r="G249">
        <v>677.06500000000005</v>
      </c>
      <c r="H249" t="s">
        <v>25</v>
      </c>
      <c r="I249" t="s">
        <v>757</v>
      </c>
      <c r="J249" t="s">
        <v>27</v>
      </c>
      <c r="K249">
        <v>0.76819099999999996</v>
      </c>
      <c r="L249" t="s">
        <v>28</v>
      </c>
      <c r="M249">
        <v>250283</v>
      </c>
      <c r="N249" t="s">
        <v>29</v>
      </c>
      <c r="O249">
        <v>1.1986444395E-2</v>
      </c>
      <c r="P249" t="s">
        <v>30</v>
      </c>
      <c r="Q249">
        <v>3000</v>
      </c>
      <c r="R249" t="s">
        <v>923</v>
      </c>
      <c r="S249">
        <v>3000</v>
      </c>
      <c r="T249" t="s">
        <v>778</v>
      </c>
      <c r="U249" t="s">
        <v>4793</v>
      </c>
      <c r="V249" t="s">
        <v>4794</v>
      </c>
      <c r="W249" t="s">
        <v>4795</v>
      </c>
      <c r="X249">
        <v>8.1084100000000006E-2</v>
      </c>
      <c r="AD249" t="s">
        <v>777</v>
      </c>
      <c r="AE249">
        <v>657.37199999999996</v>
      </c>
      <c r="AF249" t="s">
        <v>25</v>
      </c>
      <c r="AG249" t="s">
        <v>757</v>
      </c>
      <c r="AH249" t="s">
        <v>27</v>
      </c>
      <c r="AI249">
        <v>0.77961199999999997</v>
      </c>
      <c r="AJ249" t="s">
        <v>28</v>
      </c>
      <c r="AK249">
        <v>250283</v>
      </c>
      <c r="AL249" t="s">
        <v>29</v>
      </c>
      <c r="AM249">
        <v>1.9977374324999998E-2</v>
      </c>
      <c r="AN249" t="s">
        <v>30</v>
      </c>
      <c r="AO249">
        <v>5000</v>
      </c>
      <c r="AP249" t="s">
        <v>923</v>
      </c>
      <c r="AQ249">
        <v>5000</v>
      </c>
      <c r="AR249" t="s">
        <v>778</v>
      </c>
      <c r="AS249" t="s">
        <v>1266</v>
      </c>
      <c r="AT249" t="s">
        <v>1267</v>
      </c>
      <c r="AU249" t="s">
        <v>1268</v>
      </c>
      <c r="AV249">
        <v>9.9175799999999995E-2</v>
      </c>
      <c r="BB249" t="s">
        <v>777</v>
      </c>
      <c r="BC249">
        <v>635.45500000000004</v>
      </c>
      <c r="BD249" t="s">
        <v>25</v>
      </c>
      <c r="BE249" t="s">
        <v>757</v>
      </c>
      <c r="BF249" t="s">
        <v>27</v>
      </c>
      <c r="BG249">
        <v>0.79294200000000004</v>
      </c>
      <c r="BH249" t="s">
        <v>28</v>
      </c>
      <c r="BI249">
        <v>250284</v>
      </c>
      <c r="BJ249" t="s">
        <v>29</v>
      </c>
      <c r="BK249">
        <v>5.9932023974999998E-2</v>
      </c>
      <c r="BL249" t="s">
        <v>30</v>
      </c>
      <c r="BM249">
        <v>15000</v>
      </c>
      <c r="BN249" t="s">
        <v>923</v>
      </c>
      <c r="BO249">
        <v>15000</v>
      </c>
      <c r="BP249" t="s">
        <v>778</v>
      </c>
      <c r="BQ249" t="s">
        <v>1859</v>
      </c>
      <c r="BR249" t="s">
        <v>1860</v>
      </c>
      <c r="BS249" t="s">
        <v>1861</v>
      </c>
      <c r="BT249">
        <v>7.4368000000000004E-2</v>
      </c>
      <c r="BZ249" t="s">
        <v>777</v>
      </c>
      <c r="CA249">
        <v>648.54899999999998</v>
      </c>
      <c r="CB249" t="s">
        <v>25</v>
      </c>
      <c r="CC249" t="s">
        <v>757</v>
      </c>
      <c r="CD249" t="s">
        <v>27</v>
      </c>
      <c r="CE249">
        <v>0.78718999999999995</v>
      </c>
      <c r="CF249" t="s">
        <v>28</v>
      </c>
      <c r="CG249">
        <v>248827</v>
      </c>
      <c r="CH249" t="s">
        <v>29</v>
      </c>
      <c r="CI249">
        <v>0.100471375815</v>
      </c>
      <c r="CJ249" t="s">
        <v>30</v>
      </c>
      <c r="CK249">
        <v>25000</v>
      </c>
      <c r="CL249" t="s">
        <v>923</v>
      </c>
      <c r="CM249">
        <v>25000</v>
      </c>
      <c r="CN249" t="s">
        <v>778</v>
      </c>
      <c r="CO249" t="s">
        <v>2440</v>
      </c>
      <c r="CP249" t="s">
        <v>2441</v>
      </c>
      <c r="CQ249" t="s">
        <v>2442</v>
      </c>
      <c r="CR249">
        <v>8.2250100000000007E-2</v>
      </c>
      <c r="CX249" t="s">
        <v>777</v>
      </c>
      <c r="CY249">
        <v>667.48099999999999</v>
      </c>
      <c r="CZ249" t="s">
        <v>25</v>
      </c>
      <c r="DA249" t="s">
        <v>757</v>
      </c>
      <c r="DB249" t="s">
        <v>27</v>
      </c>
      <c r="DC249">
        <v>0.77422400000000002</v>
      </c>
      <c r="DD249" t="s">
        <v>28</v>
      </c>
      <c r="DE249">
        <v>249935</v>
      </c>
      <c r="DF249" t="s">
        <v>29</v>
      </c>
      <c r="DG249">
        <v>0.14003622400499999</v>
      </c>
      <c r="DH249" t="s">
        <v>30</v>
      </c>
      <c r="DI249">
        <v>35000</v>
      </c>
      <c r="DJ249" t="s">
        <v>923</v>
      </c>
      <c r="DK249">
        <v>35000</v>
      </c>
      <c r="DL249" t="s">
        <v>778</v>
      </c>
      <c r="DM249" t="s">
        <v>3033</v>
      </c>
      <c r="DN249" t="s">
        <v>3034</v>
      </c>
      <c r="DO249" t="s">
        <v>3035</v>
      </c>
      <c r="DP249">
        <v>8.3987000000000006E-2</v>
      </c>
      <c r="DV249" t="s">
        <v>777</v>
      </c>
      <c r="DW249">
        <v>660.08</v>
      </c>
      <c r="DX249" t="s">
        <v>25</v>
      </c>
      <c r="DY249" t="s">
        <v>757</v>
      </c>
      <c r="DZ249" t="s">
        <v>27</v>
      </c>
      <c r="EA249">
        <v>0.77843200000000001</v>
      </c>
      <c r="EB249" t="s">
        <v>28</v>
      </c>
      <c r="EC249">
        <v>250013</v>
      </c>
      <c r="ED249" t="s">
        <v>29</v>
      </c>
      <c r="EE249">
        <v>0.17999087365499999</v>
      </c>
      <c r="EF249" t="s">
        <v>30</v>
      </c>
      <c r="EG249">
        <v>45000</v>
      </c>
      <c r="EH249" t="s">
        <v>923</v>
      </c>
      <c r="EI249">
        <v>45000</v>
      </c>
      <c r="EJ249" t="s">
        <v>778</v>
      </c>
      <c r="EK249" t="s">
        <v>3621</v>
      </c>
      <c r="EL249" t="s">
        <v>3622</v>
      </c>
      <c r="EM249" t="s">
        <v>3623</v>
      </c>
      <c r="EN249">
        <v>7.5231300000000001E-2</v>
      </c>
      <c r="ET249" t="s">
        <v>777</v>
      </c>
      <c r="EU249">
        <v>665.95899999999995</v>
      </c>
      <c r="EV249" t="s">
        <v>25</v>
      </c>
      <c r="EW249" t="s">
        <v>757</v>
      </c>
      <c r="EX249" t="s">
        <v>27</v>
      </c>
      <c r="EY249">
        <v>0.77525599999999995</v>
      </c>
      <c r="EZ249" t="s">
        <v>28</v>
      </c>
      <c r="FA249">
        <v>249841</v>
      </c>
      <c r="FB249" t="s">
        <v>29</v>
      </c>
      <c r="FC249">
        <v>0.220140424035</v>
      </c>
      <c r="FD249" t="s">
        <v>30</v>
      </c>
      <c r="FE249">
        <v>55000</v>
      </c>
      <c r="FF249" t="s">
        <v>923</v>
      </c>
      <c r="FG249">
        <v>55000</v>
      </c>
      <c r="FH249" t="s">
        <v>778</v>
      </c>
      <c r="FI249" t="s">
        <v>4203</v>
      </c>
      <c r="FJ249" t="s">
        <v>4204</v>
      </c>
      <c r="FK249" t="s">
        <v>4205</v>
      </c>
      <c r="FL249">
        <v>7.6263399999999995E-2</v>
      </c>
      <c r="FR249" t="s">
        <v>777</v>
      </c>
      <c r="FS249">
        <v>649.548</v>
      </c>
      <c r="FT249" t="s">
        <v>25</v>
      </c>
      <c r="FU249" t="s">
        <v>757</v>
      </c>
      <c r="FV249" t="s">
        <v>27</v>
      </c>
      <c r="FW249">
        <v>0.78429700000000002</v>
      </c>
      <c r="FX249" t="s">
        <v>28</v>
      </c>
      <c r="FY249">
        <v>250281</v>
      </c>
      <c r="FZ249" t="s">
        <v>29</v>
      </c>
      <c r="GA249">
        <v>3.9955144649999998E-3</v>
      </c>
      <c r="GB249" t="s">
        <v>30</v>
      </c>
      <c r="GC249">
        <v>1000</v>
      </c>
      <c r="GD249" t="s">
        <v>923</v>
      </c>
      <c r="GE249">
        <v>1000</v>
      </c>
      <c r="GF249" t="s">
        <v>778</v>
      </c>
      <c r="GG249" t="s">
        <v>5185</v>
      </c>
      <c r="GH249" t="s">
        <v>5186</v>
      </c>
      <c r="GI249" t="s">
        <v>5187</v>
      </c>
      <c r="GJ249">
        <v>5.3798199999999997E-2</v>
      </c>
      <c r="GP249" t="s">
        <v>777</v>
      </c>
      <c r="GQ249">
        <v>627.21900000000005</v>
      </c>
      <c r="GR249" t="s">
        <v>25</v>
      </c>
      <c r="GS249" t="s">
        <v>757</v>
      </c>
      <c r="GT249" t="s">
        <v>27</v>
      </c>
      <c r="GU249">
        <v>0.79520599999999997</v>
      </c>
      <c r="GV249" t="s">
        <v>28</v>
      </c>
      <c r="GW249">
        <v>252128</v>
      </c>
      <c r="GX249" t="s">
        <v>29</v>
      </c>
      <c r="GY249">
        <v>3.9662348054999998E-2</v>
      </c>
      <c r="GZ249" t="s">
        <v>30</v>
      </c>
      <c r="HA249">
        <v>10000</v>
      </c>
      <c r="HB249" t="s">
        <v>923</v>
      </c>
      <c r="HC249">
        <v>10000</v>
      </c>
      <c r="HD249" t="s">
        <v>778</v>
      </c>
      <c r="HE249" t="s">
        <v>5586</v>
      </c>
      <c r="HF249" t="s">
        <v>5587</v>
      </c>
      <c r="HG249" t="s">
        <v>5588</v>
      </c>
      <c r="HH249">
        <v>7.0725800000000005E-2</v>
      </c>
      <c r="HN249" t="s">
        <v>777</v>
      </c>
      <c r="HO249">
        <v>667.96500000000003</v>
      </c>
      <c r="HP249" t="s">
        <v>25</v>
      </c>
      <c r="HQ249" t="s">
        <v>757</v>
      </c>
      <c r="HR249" t="s">
        <v>27</v>
      </c>
      <c r="HS249">
        <v>0.77282399999999996</v>
      </c>
      <c r="HT249" t="s">
        <v>28</v>
      </c>
      <c r="HU249">
        <v>250660</v>
      </c>
      <c r="HV249" t="s">
        <v>29</v>
      </c>
      <c r="HW249">
        <v>0.259315470765</v>
      </c>
      <c r="HX249" t="s">
        <v>30</v>
      </c>
      <c r="HY249">
        <v>65000</v>
      </c>
      <c r="HZ249" t="s">
        <v>923</v>
      </c>
      <c r="IA249">
        <v>65000</v>
      </c>
      <c r="IB249" t="s">
        <v>778</v>
      </c>
      <c r="IC249" t="s">
        <v>6171</v>
      </c>
      <c r="ID249" t="s">
        <v>6172</v>
      </c>
      <c r="IE249" t="s">
        <v>6173</v>
      </c>
      <c r="IF249">
        <v>8.23652E-2</v>
      </c>
    </row>
    <row r="250" spans="6:240">
      <c r="F250" t="s">
        <v>782</v>
      </c>
      <c r="G250">
        <v>348.226</v>
      </c>
      <c r="H250" t="s">
        <v>25</v>
      </c>
      <c r="I250" t="s">
        <v>36</v>
      </c>
      <c r="J250" t="s">
        <v>27</v>
      </c>
      <c r="K250">
        <v>0.75761599999999996</v>
      </c>
      <c r="L250" t="s">
        <v>28</v>
      </c>
      <c r="M250">
        <v>500311</v>
      </c>
      <c r="N250" t="s">
        <v>29</v>
      </c>
      <c r="O250">
        <v>5.9962691359999997E-3</v>
      </c>
      <c r="P250" t="s">
        <v>30</v>
      </c>
      <c r="Q250">
        <v>3000</v>
      </c>
      <c r="R250" t="s">
        <v>923</v>
      </c>
      <c r="S250">
        <v>3000</v>
      </c>
      <c r="T250" t="s">
        <v>783</v>
      </c>
      <c r="U250" t="s">
        <v>4796</v>
      </c>
      <c r="V250" t="s">
        <v>4797</v>
      </c>
      <c r="W250" t="s">
        <v>4798</v>
      </c>
      <c r="X250">
        <v>5.6109600000000003E-2</v>
      </c>
      <c r="AD250" t="s">
        <v>782</v>
      </c>
      <c r="AE250">
        <v>343.37099999999998</v>
      </c>
      <c r="AF250" t="s">
        <v>25</v>
      </c>
      <c r="AG250" t="s">
        <v>36</v>
      </c>
      <c r="AH250" t="s">
        <v>27</v>
      </c>
      <c r="AI250">
        <v>0.76295299999999999</v>
      </c>
      <c r="AJ250" t="s">
        <v>28</v>
      </c>
      <c r="AK250">
        <v>500312</v>
      </c>
      <c r="AL250" t="s">
        <v>29</v>
      </c>
      <c r="AM250">
        <v>9.9937635600000005E-3</v>
      </c>
      <c r="AN250" t="s">
        <v>30</v>
      </c>
      <c r="AO250">
        <v>5000</v>
      </c>
      <c r="AP250" t="s">
        <v>923</v>
      </c>
      <c r="AQ250">
        <v>5000</v>
      </c>
      <c r="AR250" t="s">
        <v>783</v>
      </c>
      <c r="AS250" t="s">
        <v>1269</v>
      </c>
      <c r="AT250" t="s">
        <v>1270</v>
      </c>
      <c r="AU250" t="s">
        <v>1271</v>
      </c>
      <c r="AV250">
        <v>5.8864800000000002E-2</v>
      </c>
      <c r="BB250" t="s">
        <v>782</v>
      </c>
      <c r="BC250">
        <v>338.315</v>
      </c>
      <c r="BD250" t="s">
        <v>25</v>
      </c>
      <c r="BE250" t="s">
        <v>36</v>
      </c>
      <c r="BF250" t="s">
        <v>27</v>
      </c>
      <c r="BG250">
        <v>0.76863199999999998</v>
      </c>
      <c r="BH250" t="s">
        <v>28</v>
      </c>
      <c r="BI250">
        <v>500313</v>
      </c>
      <c r="BJ250" t="s">
        <v>29</v>
      </c>
      <c r="BK250">
        <v>2.998124068E-2</v>
      </c>
      <c r="BL250" t="s">
        <v>30</v>
      </c>
      <c r="BM250">
        <v>15000</v>
      </c>
      <c r="BN250" t="s">
        <v>923</v>
      </c>
      <c r="BO250">
        <v>15000</v>
      </c>
      <c r="BP250" t="s">
        <v>783</v>
      </c>
      <c r="BQ250" t="s">
        <v>1862</v>
      </c>
      <c r="BR250" t="s">
        <v>1863</v>
      </c>
      <c r="BS250" t="s">
        <v>1864</v>
      </c>
      <c r="BT250">
        <v>7.0330100000000006E-2</v>
      </c>
      <c r="BZ250" t="s">
        <v>782</v>
      </c>
      <c r="CA250">
        <v>334.47800000000001</v>
      </c>
      <c r="CB250" t="s">
        <v>25</v>
      </c>
      <c r="CC250" t="s">
        <v>36</v>
      </c>
      <c r="CD250" t="s">
        <v>27</v>
      </c>
      <c r="CE250">
        <v>0.77227299999999999</v>
      </c>
      <c r="CF250" t="s">
        <v>28</v>
      </c>
      <c r="CG250">
        <v>501291</v>
      </c>
      <c r="CH250" t="s">
        <v>29</v>
      </c>
      <c r="CI250">
        <v>4.9871207936E-2</v>
      </c>
      <c r="CJ250" t="s">
        <v>30</v>
      </c>
      <c r="CK250">
        <v>25000</v>
      </c>
      <c r="CL250" t="s">
        <v>923</v>
      </c>
      <c r="CM250">
        <v>25000</v>
      </c>
      <c r="CN250" t="s">
        <v>783</v>
      </c>
      <c r="CO250" t="s">
        <v>2443</v>
      </c>
      <c r="CP250" t="s">
        <v>2444</v>
      </c>
      <c r="CQ250" t="s">
        <v>2445</v>
      </c>
      <c r="CR250">
        <v>6.7858799999999997E-2</v>
      </c>
      <c r="CX250" t="s">
        <v>782</v>
      </c>
      <c r="CY250">
        <v>335.71800000000002</v>
      </c>
      <c r="CZ250" t="s">
        <v>25</v>
      </c>
      <c r="DA250" t="s">
        <v>36</v>
      </c>
      <c r="DB250" t="s">
        <v>27</v>
      </c>
      <c r="DC250">
        <v>0.77159999999999995</v>
      </c>
      <c r="DD250" t="s">
        <v>28</v>
      </c>
      <c r="DE250">
        <v>500313</v>
      </c>
      <c r="DF250" t="s">
        <v>29</v>
      </c>
      <c r="DG250">
        <v>6.995617992E-2</v>
      </c>
      <c r="DH250" t="s">
        <v>30</v>
      </c>
      <c r="DI250">
        <v>35000</v>
      </c>
      <c r="DJ250" t="s">
        <v>923</v>
      </c>
      <c r="DK250">
        <v>35000</v>
      </c>
      <c r="DL250" t="s">
        <v>783</v>
      </c>
      <c r="DM250" t="s">
        <v>3036</v>
      </c>
      <c r="DN250" t="s">
        <v>3037</v>
      </c>
      <c r="DO250" t="s">
        <v>3038</v>
      </c>
      <c r="DP250">
        <v>7.6933399999999999E-2</v>
      </c>
      <c r="DV250" t="s">
        <v>782</v>
      </c>
      <c r="DW250">
        <v>334.78199999999998</v>
      </c>
      <c r="DX250" t="s">
        <v>25</v>
      </c>
      <c r="DY250" t="s">
        <v>36</v>
      </c>
      <c r="DZ250" t="s">
        <v>27</v>
      </c>
      <c r="EA250">
        <v>0.77309600000000001</v>
      </c>
      <c r="EB250" t="s">
        <v>28</v>
      </c>
      <c r="EC250">
        <v>499771</v>
      </c>
      <c r="ED250" t="s">
        <v>29</v>
      </c>
      <c r="EE250">
        <v>9.0041151904E-2</v>
      </c>
      <c r="EF250" t="s">
        <v>30</v>
      </c>
      <c r="EG250">
        <v>45000</v>
      </c>
      <c r="EH250" t="s">
        <v>923</v>
      </c>
      <c r="EI250">
        <v>45000</v>
      </c>
      <c r="EJ250" t="s">
        <v>783</v>
      </c>
      <c r="EK250" t="s">
        <v>1880</v>
      </c>
      <c r="EL250" t="s">
        <v>3624</v>
      </c>
      <c r="EM250" t="s">
        <v>3625</v>
      </c>
      <c r="EN250">
        <v>7.8535300000000002E-2</v>
      </c>
      <c r="ET250" t="s">
        <v>782</v>
      </c>
      <c r="EU250">
        <v>335.75</v>
      </c>
      <c r="EV250" t="s">
        <v>25</v>
      </c>
      <c r="EW250" t="s">
        <v>36</v>
      </c>
      <c r="EX250" t="s">
        <v>27</v>
      </c>
      <c r="EY250">
        <v>0.77190400000000003</v>
      </c>
      <c r="EZ250" t="s">
        <v>28</v>
      </c>
      <c r="FA250">
        <v>499870</v>
      </c>
      <c r="FB250" t="s">
        <v>29</v>
      </c>
      <c r="FC250">
        <v>0.110028624024</v>
      </c>
      <c r="FD250" t="s">
        <v>30</v>
      </c>
      <c r="FE250">
        <v>55000</v>
      </c>
      <c r="FF250" t="s">
        <v>923</v>
      </c>
      <c r="FG250">
        <v>55000</v>
      </c>
      <c r="FH250" t="s">
        <v>783</v>
      </c>
      <c r="FI250" t="s">
        <v>4206</v>
      </c>
      <c r="FJ250" t="s">
        <v>4207</v>
      </c>
      <c r="FK250" t="s">
        <v>4208</v>
      </c>
      <c r="FL250">
        <v>7.7408699999999997E-2</v>
      </c>
      <c r="FR250" t="s">
        <v>782</v>
      </c>
      <c r="FS250">
        <v>329.65800000000002</v>
      </c>
      <c r="FT250" t="s">
        <v>25</v>
      </c>
      <c r="FU250" t="s">
        <v>36</v>
      </c>
      <c r="FV250" t="s">
        <v>27</v>
      </c>
      <c r="FW250">
        <v>0.77866400000000002</v>
      </c>
      <c r="FX250" t="s">
        <v>28</v>
      </c>
      <c r="FY250">
        <v>500307</v>
      </c>
      <c r="FZ250" t="s">
        <v>29</v>
      </c>
      <c r="GA250">
        <v>1.9987717120000001E-3</v>
      </c>
      <c r="GB250" t="s">
        <v>30</v>
      </c>
      <c r="GC250">
        <v>1000</v>
      </c>
      <c r="GD250" t="s">
        <v>923</v>
      </c>
      <c r="GE250">
        <v>1000</v>
      </c>
      <c r="GF250" t="s">
        <v>783</v>
      </c>
      <c r="GG250" t="s">
        <v>5188</v>
      </c>
      <c r="GH250" t="s">
        <v>5189</v>
      </c>
      <c r="GI250" t="s">
        <v>5190</v>
      </c>
      <c r="GJ250">
        <v>0.113898</v>
      </c>
      <c r="GP250" t="s">
        <v>782</v>
      </c>
      <c r="GQ250">
        <v>334.20400000000001</v>
      </c>
      <c r="GR250" t="s">
        <v>25</v>
      </c>
      <c r="GS250" t="s">
        <v>36</v>
      </c>
      <c r="GT250" t="s">
        <v>27</v>
      </c>
      <c r="GU250">
        <v>0.772401</v>
      </c>
      <c r="GV250" t="s">
        <v>28</v>
      </c>
      <c r="GW250">
        <v>501536</v>
      </c>
      <c r="GX250" t="s">
        <v>29</v>
      </c>
      <c r="GY250">
        <v>1.9938754688E-2</v>
      </c>
      <c r="GZ250" t="s">
        <v>30</v>
      </c>
      <c r="HA250">
        <v>10000</v>
      </c>
      <c r="HB250" t="s">
        <v>923</v>
      </c>
      <c r="HC250">
        <v>10000</v>
      </c>
      <c r="HD250" t="s">
        <v>783</v>
      </c>
      <c r="HE250" t="s">
        <v>2621</v>
      </c>
      <c r="HF250" t="s">
        <v>5589</v>
      </c>
      <c r="HG250" t="s">
        <v>5590</v>
      </c>
      <c r="HH250">
        <v>6.5633399999999995E-2</v>
      </c>
      <c r="HN250" t="s">
        <v>782</v>
      </c>
      <c r="HO250">
        <v>337.43099999999998</v>
      </c>
      <c r="HP250" t="s">
        <v>25</v>
      </c>
      <c r="HQ250" t="s">
        <v>36</v>
      </c>
      <c r="HR250" t="s">
        <v>27</v>
      </c>
      <c r="HS250">
        <v>0.77050399999999997</v>
      </c>
      <c r="HT250" t="s">
        <v>28</v>
      </c>
      <c r="HU250">
        <v>499189</v>
      </c>
      <c r="HV250" t="s">
        <v>29</v>
      </c>
      <c r="HW250">
        <v>0.130211095872</v>
      </c>
      <c r="HX250" t="s">
        <v>30</v>
      </c>
      <c r="HY250">
        <v>65000</v>
      </c>
      <c r="HZ250" t="s">
        <v>923</v>
      </c>
      <c r="IA250">
        <v>65000</v>
      </c>
      <c r="IB250" t="s">
        <v>783</v>
      </c>
      <c r="IC250" t="s">
        <v>6174</v>
      </c>
      <c r="ID250" t="s">
        <v>6175</v>
      </c>
      <c r="IE250" t="s">
        <v>6176</v>
      </c>
      <c r="IF250">
        <v>7.6757300000000001E-2</v>
      </c>
    </row>
    <row r="251" spans="6:240">
      <c r="F251" t="s">
        <v>787</v>
      </c>
      <c r="G251">
        <v>677.06500000000005</v>
      </c>
      <c r="H251" t="s">
        <v>25</v>
      </c>
      <c r="I251" t="s">
        <v>757</v>
      </c>
      <c r="J251" t="s">
        <v>27</v>
      </c>
      <c r="K251">
        <v>0.76819099999999996</v>
      </c>
      <c r="L251" t="s">
        <v>28</v>
      </c>
      <c r="M251">
        <v>250283</v>
      </c>
      <c r="N251" t="s">
        <v>29</v>
      </c>
      <c r="O251">
        <v>1.1986444395E-2</v>
      </c>
      <c r="P251" t="s">
        <v>30</v>
      </c>
      <c r="Q251">
        <v>3000</v>
      </c>
      <c r="R251" t="s">
        <v>923</v>
      </c>
      <c r="S251">
        <v>3000</v>
      </c>
      <c r="T251" t="s">
        <v>788</v>
      </c>
      <c r="U251" t="s">
        <v>4793</v>
      </c>
      <c r="V251" t="s">
        <v>4794</v>
      </c>
      <c r="W251" t="s">
        <v>4795</v>
      </c>
      <c r="X251">
        <v>8.1084100000000006E-2</v>
      </c>
      <c r="AD251" t="s">
        <v>787</v>
      </c>
      <c r="AE251">
        <v>657.37199999999996</v>
      </c>
      <c r="AF251" t="s">
        <v>25</v>
      </c>
      <c r="AG251" t="s">
        <v>757</v>
      </c>
      <c r="AH251" t="s">
        <v>27</v>
      </c>
      <c r="AI251">
        <v>0.77961199999999997</v>
      </c>
      <c r="AJ251" t="s">
        <v>28</v>
      </c>
      <c r="AK251">
        <v>250283</v>
      </c>
      <c r="AL251" t="s">
        <v>29</v>
      </c>
      <c r="AM251">
        <v>1.9977374324999998E-2</v>
      </c>
      <c r="AN251" t="s">
        <v>30</v>
      </c>
      <c r="AO251">
        <v>5000</v>
      </c>
      <c r="AP251" t="s">
        <v>923</v>
      </c>
      <c r="AQ251">
        <v>5000</v>
      </c>
      <c r="AR251" t="s">
        <v>788</v>
      </c>
      <c r="AS251" t="s">
        <v>1266</v>
      </c>
      <c r="AT251" t="s">
        <v>1267</v>
      </c>
      <c r="AU251" t="s">
        <v>1268</v>
      </c>
      <c r="AV251">
        <v>9.9175799999999995E-2</v>
      </c>
      <c r="BB251" t="s">
        <v>787</v>
      </c>
      <c r="BC251">
        <v>635.45500000000004</v>
      </c>
      <c r="BD251" t="s">
        <v>25</v>
      </c>
      <c r="BE251" t="s">
        <v>757</v>
      </c>
      <c r="BF251" t="s">
        <v>27</v>
      </c>
      <c r="BG251">
        <v>0.79294200000000004</v>
      </c>
      <c r="BH251" t="s">
        <v>28</v>
      </c>
      <c r="BI251">
        <v>250284</v>
      </c>
      <c r="BJ251" t="s">
        <v>29</v>
      </c>
      <c r="BK251">
        <v>5.9932023974999998E-2</v>
      </c>
      <c r="BL251" t="s">
        <v>30</v>
      </c>
      <c r="BM251">
        <v>15000</v>
      </c>
      <c r="BN251" t="s">
        <v>923</v>
      </c>
      <c r="BO251">
        <v>15000</v>
      </c>
      <c r="BP251" t="s">
        <v>788</v>
      </c>
      <c r="BQ251" t="s">
        <v>1859</v>
      </c>
      <c r="BR251" t="s">
        <v>1860</v>
      </c>
      <c r="BS251" t="s">
        <v>1861</v>
      </c>
      <c r="BT251">
        <v>7.4368000000000004E-2</v>
      </c>
      <c r="BZ251" t="s">
        <v>787</v>
      </c>
      <c r="CA251">
        <v>648.54899999999998</v>
      </c>
      <c r="CB251" t="s">
        <v>25</v>
      </c>
      <c r="CC251" t="s">
        <v>757</v>
      </c>
      <c r="CD251" t="s">
        <v>27</v>
      </c>
      <c r="CE251">
        <v>0.78718999999999995</v>
      </c>
      <c r="CF251" t="s">
        <v>28</v>
      </c>
      <c r="CG251">
        <v>248827</v>
      </c>
      <c r="CH251" t="s">
        <v>29</v>
      </c>
      <c r="CI251">
        <v>0.100471375815</v>
      </c>
      <c r="CJ251" t="s">
        <v>30</v>
      </c>
      <c r="CK251">
        <v>25000</v>
      </c>
      <c r="CL251" t="s">
        <v>923</v>
      </c>
      <c r="CM251">
        <v>25000</v>
      </c>
      <c r="CN251" t="s">
        <v>788</v>
      </c>
      <c r="CO251" t="s">
        <v>2440</v>
      </c>
      <c r="CP251" t="s">
        <v>2441</v>
      </c>
      <c r="CQ251" t="s">
        <v>2442</v>
      </c>
      <c r="CR251">
        <v>8.2250100000000007E-2</v>
      </c>
      <c r="CX251" t="s">
        <v>787</v>
      </c>
      <c r="CY251">
        <v>667.48099999999999</v>
      </c>
      <c r="CZ251" t="s">
        <v>25</v>
      </c>
      <c r="DA251" t="s">
        <v>757</v>
      </c>
      <c r="DB251" t="s">
        <v>27</v>
      </c>
      <c r="DC251">
        <v>0.77422400000000002</v>
      </c>
      <c r="DD251" t="s">
        <v>28</v>
      </c>
      <c r="DE251">
        <v>249935</v>
      </c>
      <c r="DF251" t="s">
        <v>29</v>
      </c>
      <c r="DG251">
        <v>0.14003622400499999</v>
      </c>
      <c r="DH251" t="s">
        <v>30</v>
      </c>
      <c r="DI251">
        <v>35000</v>
      </c>
      <c r="DJ251" t="s">
        <v>923</v>
      </c>
      <c r="DK251">
        <v>35000</v>
      </c>
      <c r="DL251" t="s">
        <v>788</v>
      </c>
      <c r="DM251" t="s">
        <v>3033</v>
      </c>
      <c r="DN251" t="s">
        <v>3034</v>
      </c>
      <c r="DO251" t="s">
        <v>3035</v>
      </c>
      <c r="DP251">
        <v>8.3987000000000006E-2</v>
      </c>
      <c r="DV251" t="s">
        <v>787</v>
      </c>
      <c r="DW251">
        <v>660.08</v>
      </c>
      <c r="DX251" t="s">
        <v>25</v>
      </c>
      <c r="DY251" t="s">
        <v>757</v>
      </c>
      <c r="DZ251" t="s">
        <v>27</v>
      </c>
      <c r="EA251">
        <v>0.77843200000000001</v>
      </c>
      <c r="EB251" t="s">
        <v>28</v>
      </c>
      <c r="EC251">
        <v>250013</v>
      </c>
      <c r="ED251" t="s">
        <v>29</v>
      </c>
      <c r="EE251">
        <v>0.17999087365499999</v>
      </c>
      <c r="EF251" t="s">
        <v>30</v>
      </c>
      <c r="EG251">
        <v>45000</v>
      </c>
      <c r="EH251" t="s">
        <v>923</v>
      </c>
      <c r="EI251">
        <v>45000</v>
      </c>
      <c r="EJ251" t="s">
        <v>788</v>
      </c>
      <c r="EK251" t="s">
        <v>3621</v>
      </c>
      <c r="EL251" t="s">
        <v>3622</v>
      </c>
      <c r="EM251" t="s">
        <v>3623</v>
      </c>
      <c r="EN251">
        <v>7.5231300000000001E-2</v>
      </c>
      <c r="ET251" t="s">
        <v>787</v>
      </c>
      <c r="EU251">
        <v>665.95899999999995</v>
      </c>
      <c r="EV251" t="s">
        <v>25</v>
      </c>
      <c r="EW251" t="s">
        <v>757</v>
      </c>
      <c r="EX251" t="s">
        <v>27</v>
      </c>
      <c r="EY251">
        <v>0.77525599999999995</v>
      </c>
      <c r="EZ251" t="s">
        <v>28</v>
      </c>
      <c r="FA251">
        <v>249841</v>
      </c>
      <c r="FB251" t="s">
        <v>29</v>
      </c>
      <c r="FC251">
        <v>0.220140424035</v>
      </c>
      <c r="FD251" t="s">
        <v>30</v>
      </c>
      <c r="FE251">
        <v>55000</v>
      </c>
      <c r="FF251" t="s">
        <v>923</v>
      </c>
      <c r="FG251">
        <v>55000</v>
      </c>
      <c r="FH251" t="s">
        <v>788</v>
      </c>
      <c r="FI251" t="s">
        <v>4203</v>
      </c>
      <c r="FJ251" t="s">
        <v>4204</v>
      </c>
      <c r="FK251" t="s">
        <v>4205</v>
      </c>
      <c r="FL251">
        <v>7.6263399999999995E-2</v>
      </c>
      <c r="FR251" t="s">
        <v>787</v>
      </c>
      <c r="FS251">
        <v>649.548</v>
      </c>
      <c r="FT251" t="s">
        <v>25</v>
      </c>
      <c r="FU251" t="s">
        <v>757</v>
      </c>
      <c r="FV251" t="s">
        <v>27</v>
      </c>
      <c r="FW251">
        <v>0.78429700000000002</v>
      </c>
      <c r="FX251" t="s">
        <v>28</v>
      </c>
      <c r="FY251">
        <v>250281</v>
      </c>
      <c r="FZ251" t="s">
        <v>29</v>
      </c>
      <c r="GA251">
        <v>3.9955144649999998E-3</v>
      </c>
      <c r="GB251" t="s">
        <v>30</v>
      </c>
      <c r="GC251">
        <v>1000</v>
      </c>
      <c r="GD251" t="s">
        <v>923</v>
      </c>
      <c r="GE251">
        <v>1000</v>
      </c>
      <c r="GF251" t="s">
        <v>788</v>
      </c>
      <c r="GG251" t="s">
        <v>5185</v>
      </c>
      <c r="GH251" t="s">
        <v>5186</v>
      </c>
      <c r="GI251" t="s">
        <v>5187</v>
      </c>
      <c r="GJ251">
        <v>5.3798199999999997E-2</v>
      </c>
      <c r="GP251" t="s">
        <v>787</v>
      </c>
      <c r="GQ251">
        <v>627.21900000000005</v>
      </c>
      <c r="GR251" t="s">
        <v>25</v>
      </c>
      <c r="GS251" t="s">
        <v>757</v>
      </c>
      <c r="GT251" t="s">
        <v>27</v>
      </c>
      <c r="GU251">
        <v>0.79520599999999997</v>
      </c>
      <c r="GV251" t="s">
        <v>28</v>
      </c>
      <c r="GW251">
        <v>252128</v>
      </c>
      <c r="GX251" t="s">
        <v>29</v>
      </c>
      <c r="GY251">
        <v>3.9662348054999998E-2</v>
      </c>
      <c r="GZ251" t="s">
        <v>30</v>
      </c>
      <c r="HA251">
        <v>10000</v>
      </c>
      <c r="HB251" t="s">
        <v>923</v>
      </c>
      <c r="HC251">
        <v>10000</v>
      </c>
      <c r="HD251" t="s">
        <v>788</v>
      </c>
      <c r="HE251" t="s">
        <v>5586</v>
      </c>
      <c r="HF251" t="s">
        <v>5587</v>
      </c>
      <c r="HG251" t="s">
        <v>5588</v>
      </c>
      <c r="HH251">
        <v>7.0725800000000005E-2</v>
      </c>
      <c r="HN251" t="s">
        <v>787</v>
      </c>
      <c r="HO251">
        <v>667.96500000000003</v>
      </c>
      <c r="HP251" t="s">
        <v>25</v>
      </c>
      <c r="HQ251" t="s">
        <v>757</v>
      </c>
      <c r="HR251" t="s">
        <v>27</v>
      </c>
      <c r="HS251">
        <v>0.77282399999999996</v>
      </c>
      <c r="HT251" t="s">
        <v>28</v>
      </c>
      <c r="HU251">
        <v>250660</v>
      </c>
      <c r="HV251" t="s">
        <v>29</v>
      </c>
      <c r="HW251">
        <v>0.259315470765</v>
      </c>
      <c r="HX251" t="s">
        <v>30</v>
      </c>
      <c r="HY251">
        <v>65000</v>
      </c>
      <c r="HZ251" t="s">
        <v>923</v>
      </c>
      <c r="IA251">
        <v>65000</v>
      </c>
      <c r="IB251" t="s">
        <v>788</v>
      </c>
      <c r="IC251" t="s">
        <v>6171</v>
      </c>
      <c r="ID251" t="s">
        <v>6172</v>
      </c>
      <c r="IE251" t="s">
        <v>6173</v>
      </c>
      <c r="IF251">
        <v>8.23652E-2</v>
      </c>
    </row>
    <row r="252" spans="6:240">
      <c r="F252" t="s">
        <v>787</v>
      </c>
      <c r="G252">
        <v>348.226</v>
      </c>
      <c r="H252" t="s">
        <v>25</v>
      </c>
      <c r="I252" t="s">
        <v>36</v>
      </c>
      <c r="J252" t="s">
        <v>27</v>
      </c>
      <c r="K252">
        <v>0.75761599999999996</v>
      </c>
      <c r="L252" t="s">
        <v>28</v>
      </c>
      <c r="M252">
        <v>500311</v>
      </c>
      <c r="N252" t="s">
        <v>29</v>
      </c>
      <c r="O252">
        <v>5.9962691359999997E-3</v>
      </c>
      <c r="P252" t="s">
        <v>30</v>
      </c>
      <c r="Q252">
        <v>3000</v>
      </c>
      <c r="R252" t="s">
        <v>923</v>
      </c>
      <c r="S252">
        <v>3000</v>
      </c>
      <c r="T252" t="s">
        <v>783</v>
      </c>
      <c r="U252" t="s">
        <v>4796</v>
      </c>
      <c r="V252" t="s">
        <v>4797</v>
      </c>
      <c r="W252" t="s">
        <v>4798</v>
      </c>
      <c r="X252">
        <v>5.6109600000000003E-2</v>
      </c>
      <c r="AD252" t="s">
        <v>787</v>
      </c>
      <c r="AE252">
        <v>343.37099999999998</v>
      </c>
      <c r="AF252" t="s">
        <v>25</v>
      </c>
      <c r="AG252" t="s">
        <v>36</v>
      </c>
      <c r="AH252" t="s">
        <v>27</v>
      </c>
      <c r="AI252">
        <v>0.76295299999999999</v>
      </c>
      <c r="AJ252" t="s">
        <v>28</v>
      </c>
      <c r="AK252">
        <v>500312</v>
      </c>
      <c r="AL252" t="s">
        <v>29</v>
      </c>
      <c r="AM252">
        <v>9.9937635600000005E-3</v>
      </c>
      <c r="AN252" t="s">
        <v>30</v>
      </c>
      <c r="AO252">
        <v>5000</v>
      </c>
      <c r="AP252" t="s">
        <v>923</v>
      </c>
      <c r="AQ252">
        <v>5000</v>
      </c>
      <c r="AR252" t="s">
        <v>783</v>
      </c>
      <c r="AS252" t="s">
        <v>1269</v>
      </c>
      <c r="AT252" t="s">
        <v>1270</v>
      </c>
      <c r="AU252" t="s">
        <v>1271</v>
      </c>
      <c r="AV252">
        <v>5.8864800000000002E-2</v>
      </c>
      <c r="BB252" t="s">
        <v>787</v>
      </c>
      <c r="BC252">
        <v>338.315</v>
      </c>
      <c r="BD252" t="s">
        <v>25</v>
      </c>
      <c r="BE252" t="s">
        <v>36</v>
      </c>
      <c r="BF252" t="s">
        <v>27</v>
      </c>
      <c r="BG252">
        <v>0.76863199999999998</v>
      </c>
      <c r="BH252" t="s">
        <v>28</v>
      </c>
      <c r="BI252">
        <v>500313</v>
      </c>
      <c r="BJ252" t="s">
        <v>29</v>
      </c>
      <c r="BK252">
        <v>2.998124068E-2</v>
      </c>
      <c r="BL252" t="s">
        <v>30</v>
      </c>
      <c r="BM252">
        <v>15000</v>
      </c>
      <c r="BN252" t="s">
        <v>923</v>
      </c>
      <c r="BO252">
        <v>15000</v>
      </c>
      <c r="BP252" t="s">
        <v>783</v>
      </c>
      <c r="BQ252" t="s">
        <v>1862</v>
      </c>
      <c r="BR252" t="s">
        <v>1863</v>
      </c>
      <c r="BS252" t="s">
        <v>1864</v>
      </c>
      <c r="BT252">
        <v>7.0330100000000006E-2</v>
      </c>
      <c r="BZ252" t="s">
        <v>787</v>
      </c>
      <c r="CA252">
        <v>334.47800000000001</v>
      </c>
      <c r="CB252" t="s">
        <v>25</v>
      </c>
      <c r="CC252" t="s">
        <v>36</v>
      </c>
      <c r="CD252" t="s">
        <v>27</v>
      </c>
      <c r="CE252">
        <v>0.77227299999999999</v>
      </c>
      <c r="CF252" t="s">
        <v>28</v>
      </c>
      <c r="CG252">
        <v>501291</v>
      </c>
      <c r="CH252" t="s">
        <v>29</v>
      </c>
      <c r="CI252">
        <v>4.9871207936E-2</v>
      </c>
      <c r="CJ252" t="s">
        <v>30</v>
      </c>
      <c r="CK252">
        <v>25000</v>
      </c>
      <c r="CL252" t="s">
        <v>923</v>
      </c>
      <c r="CM252">
        <v>25000</v>
      </c>
      <c r="CN252" t="s">
        <v>783</v>
      </c>
      <c r="CO252" t="s">
        <v>2443</v>
      </c>
      <c r="CP252" t="s">
        <v>2444</v>
      </c>
      <c r="CQ252" t="s">
        <v>2445</v>
      </c>
      <c r="CR252">
        <v>6.7858799999999997E-2</v>
      </c>
      <c r="CX252" t="s">
        <v>787</v>
      </c>
      <c r="CY252">
        <v>335.71800000000002</v>
      </c>
      <c r="CZ252" t="s">
        <v>25</v>
      </c>
      <c r="DA252" t="s">
        <v>36</v>
      </c>
      <c r="DB252" t="s">
        <v>27</v>
      </c>
      <c r="DC252">
        <v>0.77159999999999995</v>
      </c>
      <c r="DD252" t="s">
        <v>28</v>
      </c>
      <c r="DE252">
        <v>500313</v>
      </c>
      <c r="DF252" t="s">
        <v>29</v>
      </c>
      <c r="DG252">
        <v>6.995617992E-2</v>
      </c>
      <c r="DH252" t="s">
        <v>30</v>
      </c>
      <c r="DI252">
        <v>35000</v>
      </c>
      <c r="DJ252" t="s">
        <v>923</v>
      </c>
      <c r="DK252">
        <v>35000</v>
      </c>
      <c r="DL252" t="s">
        <v>783</v>
      </c>
      <c r="DM252" t="s">
        <v>3036</v>
      </c>
      <c r="DN252" t="s">
        <v>3037</v>
      </c>
      <c r="DO252" t="s">
        <v>3038</v>
      </c>
      <c r="DP252">
        <v>7.6933399999999999E-2</v>
      </c>
      <c r="DV252" t="s">
        <v>787</v>
      </c>
      <c r="DW252">
        <v>334.78199999999998</v>
      </c>
      <c r="DX252" t="s">
        <v>25</v>
      </c>
      <c r="DY252" t="s">
        <v>36</v>
      </c>
      <c r="DZ252" t="s">
        <v>27</v>
      </c>
      <c r="EA252">
        <v>0.77309600000000001</v>
      </c>
      <c r="EB252" t="s">
        <v>28</v>
      </c>
      <c r="EC252">
        <v>499771</v>
      </c>
      <c r="ED252" t="s">
        <v>29</v>
      </c>
      <c r="EE252">
        <v>9.0041151904E-2</v>
      </c>
      <c r="EF252" t="s">
        <v>30</v>
      </c>
      <c r="EG252">
        <v>45000</v>
      </c>
      <c r="EH252" t="s">
        <v>923</v>
      </c>
      <c r="EI252">
        <v>45000</v>
      </c>
      <c r="EJ252" t="s">
        <v>783</v>
      </c>
      <c r="EK252" t="s">
        <v>1880</v>
      </c>
      <c r="EL252" t="s">
        <v>3624</v>
      </c>
      <c r="EM252" t="s">
        <v>3625</v>
      </c>
      <c r="EN252">
        <v>7.8535300000000002E-2</v>
      </c>
      <c r="ET252" t="s">
        <v>787</v>
      </c>
      <c r="EU252">
        <v>335.75</v>
      </c>
      <c r="EV252" t="s">
        <v>25</v>
      </c>
      <c r="EW252" t="s">
        <v>36</v>
      </c>
      <c r="EX252" t="s">
        <v>27</v>
      </c>
      <c r="EY252">
        <v>0.77190400000000003</v>
      </c>
      <c r="EZ252" t="s">
        <v>28</v>
      </c>
      <c r="FA252">
        <v>499870</v>
      </c>
      <c r="FB252" t="s">
        <v>29</v>
      </c>
      <c r="FC252">
        <v>0.110028624024</v>
      </c>
      <c r="FD252" t="s">
        <v>30</v>
      </c>
      <c r="FE252">
        <v>55000</v>
      </c>
      <c r="FF252" t="s">
        <v>923</v>
      </c>
      <c r="FG252">
        <v>55000</v>
      </c>
      <c r="FH252" t="s">
        <v>783</v>
      </c>
      <c r="FI252" t="s">
        <v>4206</v>
      </c>
      <c r="FJ252" t="s">
        <v>4207</v>
      </c>
      <c r="FK252" t="s">
        <v>4208</v>
      </c>
      <c r="FL252">
        <v>7.7408699999999997E-2</v>
      </c>
      <c r="FR252" t="s">
        <v>787</v>
      </c>
      <c r="FS252">
        <v>329.65800000000002</v>
      </c>
      <c r="FT252" t="s">
        <v>25</v>
      </c>
      <c r="FU252" t="s">
        <v>36</v>
      </c>
      <c r="FV252" t="s">
        <v>27</v>
      </c>
      <c r="FW252">
        <v>0.77866400000000002</v>
      </c>
      <c r="FX252" t="s">
        <v>28</v>
      </c>
      <c r="FY252">
        <v>500307</v>
      </c>
      <c r="FZ252" t="s">
        <v>29</v>
      </c>
      <c r="GA252">
        <v>1.9987717120000001E-3</v>
      </c>
      <c r="GB252" t="s">
        <v>30</v>
      </c>
      <c r="GC252">
        <v>1000</v>
      </c>
      <c r="GD252" t="s">
        <v>923</v>
      </c>
      <c r="GE252">
        <v>1000</v>
      </c>
      <c r="GF252" t="s">
        <v>783</v>
      </c>
      <c r="GG252" t="s">
        <v>5188</v>
      </c>
      <c r="GH252" t="s">
        <v>5189</v>
      </c>
      <c r="GI252" t="s">
        <v>5190</v>
      </c>
      <c r="GJ252">
        <v>0.113898</v>
      </c>
      <c r="GP252" t="s">
        <v>787</v>
      </c>
      <c r="GQ252">
        <v>334.20400000000001</v>
      </c>
      <c r="GR252" t="s">
        <v>25</v>
      </c>
      <c r="GS252" t="s">
        <v>36</v>
      </c>
      <c r="GT252" t="s">
        <v>27</v>
      </c>
      <c r="GU252">
        <v>0.772401</v>
      </c>
      <c r="GV252" t="s">
        <v>28</v>
      </c>
      <c r="GW252">
        <v>501536</v>
      </c>
      <c r="GX252" t="s">
        <v>29</v>
      </c>
      <c r="GY252">
        <v>1.9938754688E-2</v>
      </c>
      <c r="GZ252" t="s">
        <v>30</v>
      </c>
      <c r="HA252">
        <v>10000</v>
      </c>
      <c r="HB252" t="s">
        <v>923</v>
      </c>
      <c r="HC252">
        <v>10000</v>
      </c>
      <c r="HD252" t="s">
        <v>783</v>
      </c>
      <c r="HE252" t="s">
        <v>2621</v>
      </c>
      <c r="HF252" t="s">
        <v>5589</v>
      </c>
      <c r="HG252" t="s">
        <v>5590</v>
      </c>
      <c r="HH252">
        <v>6.5633399999999995E-2</v>
      </c>
      <c r="HN252" t="s">
        <v>787</v>
      </c>
      <c r="HO252">
        <v>337.43099999999998</v>
      </c>
      <c r="HP252" t="s">
        <v>25</v>
      </c>
      <c r="HQ252" t="s">
        <v>36</v>
      </c>
      <c r="HR252" t="s">
        <v>27</v>
      </c>
      <c r="HS252">
        <v>0.77050399999999997</v>
      </c>
      <c r="HT252" t="s">
        <v>28</v>
      </c>
      <c r="HU252">
        <v>499189</v>
      </c>
      <c r="HV252" t="s">
        <v>29</v>
      </c>
      <c r="HW252">
        <v>0.130211095872</v>
      </c>
      <c r="HX252" t="s">
        <v>30</v>
      </c>
      <c r="HY252">
        <v>65000</v>
      </c>
      <c r="HZ252" t="s">
        <v>923</v>
      </c>
      <c r="IA252">
        <v>65000</v>
      </c>
      <c r="IB252" t="s">
        <v>783</v>
      </c>
      <c r="IC252" t="s">
        <v>6174</v>
      </c>
      <c r="ID252" t="s">
        <v>6175</v>
      </c>
      <c r="IE252" t="s">
        <v>6176</v>
      </c>
      <c r="IF252">
        <v>7.6757300000000001E-2</v>
      </c>
    </row>
    <row r="253" spans="6:240">
      <c r="F253" t="s">
        <v>777</v>
      </c>
      <c r="G253">
        <v>625.48500000000001</v>
      </c>
      <c r="H253" t="s">
        <v>25</v>
      </c>
      <c r="I253" t="s">
        <v>757</v>
      </c>
      <c r="J253" t="s">
        <v>27</v>
      </c>
      <c r="K253">
        <v>0.792713</v>
      </c>
      <c r="L253" t="s">
        <v>28</v>
      </c>
      <c r="M253">
        <v>254420</v>
      </c>
      <c r="N253" t="s">
        <v>29</v>
      </c>
      <c r="O253">
        <v>1.1791543664999999E-2</v>
      </c>
      <c r="P253" t="s">
        <v>30</v>
      </c>
      <c r="Q253">
        <v>3000</v>
      </c>
      <c r="R253" t="s">
        <v>923</v>
      </c>
      <c r="S253">
        <v>3000</v>
      </c>
      <c r="T253" t="s">
        <v>778</v>
      </c>
      <c r="U253" t="s">
        <v>4799</v>
      </c>
      <c r="V253" t="s">
        <v>4800</v>
      </c>
      <c r="W253" t="s">
        <v>4801</v>
      </c>
      <c r="X253">
        <v>8.6651599999999995E-2</v>
      </c>
      <c r="AD253" t="s">
        <v>777</v>
      </c>
      <c r="AE253">
        <v>649.85500000000002</v>
      </c>
      <c r="AF253" t="s">
        <v>25</v>
      </c>
      <c r="AG253" t="s">
        <v>757</v>
      </c>
      <c r="AH253" t="s">
        <v>27</v>
      </c>
      <c r="AI253">
        <v>0.78410800000000003</v>
      </c>
      <c r="AJ253" t="s">
        <v>28</v>
      </c>
      <c r="AK253">
        <v>250283</v>
      </c>
      <c r="AL253" t="s">
        <v>29</v>
      </c>
      <c r="AM253">
        <v>1.9977374324999998E-2</v>
      </c>
      <c r="AN253" t="s">
        <v>30</v>
      </c>
      <c r="AO253">
        <v>5000</v>
      </c>
      <c r="AP253" t="s">
        <v>923</v>
      </c>
      <c r="AQ253">
        <v>5000</v>
      </c>
      <c r="AR253" t="s">
        <v>778</v>
      </c>
      <c r="AS253" t="s">
        <v>1272</v>
      </c>
      <c r="AT253" t="s">
        <v>1273</v>
      </c>
      <c r="AU253" t="s">
        <v>1274</v>
      </c>
      <c r="AV253">
        <v>6.7602599999999999E-2</v>
      </c>
      <c r="BB253" t="s">
        <v>777</v>
      </c>
      <c r="BC253">
        <v>661.75300000000004</v>
      </c>
      <c r="BD253" t="s">
        <v>25</v>
      </c>
      <c r="BE253" t="s">
        <v>757</v>
      </c>
      <c r="BF253" t="s">
        <v>27</v>
      </c>
      <c r="BG253">
        <v>0.77576199999999995</v>
      </c>
      <c r="BH253" t="s">
        <v>28</v>
      </c>
      <c r="BI253">
        <v>251100</v>
      </c>
      <c r="BJ253" t="s">
        <v>29</v>
      </c>
      <c r="BK253">
        <v>5.9737123245000003E-2</v>
      </c>
      <c r="BL253" t="s">
        <v>30</v>
      </c>
      <c r="BM253">
        <v>15000</v>
      </c>
      <c r="BN253" t="s">
        <v>923</v>
      </c>
      <c r="BO253">
        <v>15000</v>
      </c>
      <c r="BP253" t="s">
        <v>778</v>
      </c>
      <c r="BQ253" t="s">
        <v>1865</v>
      </c>
      <c r="BR253" t="s">
        <v>1866</v>
      </c>
      <c r="BS253" t="s">
        <v>1867</v>
      </c>
      <c r="BT253">
        <v>7.5380299999999997E-2</v>
      </c>
      <c r="BZ253" t="s">
        <v>777</v>
      </c>
      <c r="CA253">
        <v>665.37699999999995</v>
      </c>
      <c r="CB253" t="s">
        <v>25</v>
      </c>
      <c r="CC253" t="s">
        <v>757</v>
      </c>
      <c r="CD253" t="s">
        <v>27</v>
      </c>
      <c r="CE253">
        <v>0.77490800000000004</v>
      </c>
      <c r="CF253" t="s">
        <v>28</v>
      </c>
      <c r="CG253">
        <v>250284</v>
      </c>
      <c r="CH253" t="s">
        <v>29</v>
      </c>
      <c r="CI253">
        <v>9.9886673625000005E-2</v>
      </c>
      <c r="CJ253" t="s">
        <v>30</v>
      </c>
      <c r="CK253">
        <v>25000</v>
      </c>
      <c r="CL253" t="s">
        <v>923</v>
      </c>
      <c r="CM253">
        <v>25000</v>
      </c>
      <c r="CN253" t="s">
        <v>778</v>
      </c>
      <c r="CO253" t="s">
        <v>1977</v>
      </c>
      <c r="CP253" t="s">
        <v>2446</v>
      </c>
      <c r="CQ253" t="s">
        <v>2447</v>
      </c>
      <c r="CR253">
        <v>7.3152599999999998E-2</v>
      </c>
      <c r="CX253" t="s">
        <v>777</v>
      </c>
      <c r="CY253">
        <v>653.07399999999996</v>
      </c>
      <c r="CZ253" t="s">
        <v>25</v>
      </c>
      <c r="DA253" t="s">
        <v>757</v>
      </c>
      <c r="DB253" t="s">
        <v>27</v>
      </c>
      <c r="DC253">
        <v>0.78217199999999998</v>
      </c>
      <c r="DD253" t="s">
        <v>28</v>
      </c>
      <c r="DE253">
        <v>250284</v>
      </c>
      <c r="DF253" t="s">
        <v>29</v>
      </c>
      <c r="DG253">
        <v>0.13984132327500001</v>
      </c>
      <c r="DH253" t="s">
        <v>30</v>
      </c>
      <c r="DI253">
        <v>35000</v>
      </c>
      <c r="DJ253" t="s">
        <v>923</v>
      </c>
      <c r="DK253">
        <v>35000</v>
      </c>
      <c r="DL253" t="s">
        <v>778</v>
      </c>
      <c r="DM253" t="s">
        <v>3039</v>
      </c>
      <c r="DN253" t="s">
        <v>3040</v>
      </c>
      <c r="DO253" t="s">
        <v>3041</v>
      </c>
      <c r="DP253">
        <v>7.3036100000000007E-2</v>
      </c>
      <c r="DV253" t="s">
        <v>777</v>
      </c>
      <c r="DW253">
        <v>657.61500000000001</v>
      </c>
      <c r="DX253" t="s">
        <v>25</v>
      </c>
      <c r="DY253" t="s">
        <v>757</v>
      </c>
      <c r="DZ253" t="s">
        <v>27</v>
      </c>
      <c r="EA253">
        <v>0.77988999999999997</v>
      </c>
      <c r="EB253" t="s">
        <v>28</v>
      </c>
      <c r="EC253">
        <v>250013</v>
      </c>
      <c r="ED253" t="s">
        <v>29</v>
      </c>
      <c r="EE253">
        <v>0.17999087365499999</v>
      </c>
      <c r="EF253" t="s">
        <v>30</v>
      </c>
      <c r="EG253">
        <v>45000</v>
      </c>
      <c r="EH253" t="s">
        <v>923</v>
      </c>
      <c r="EI253">
        <v>45000</v>
      </c>
      <c r="EJ253" t="s">
        <v>778</v>
      </c>
      <c r="EK253" t="s">
        <v>3626</v>
      </c>
      <c r="EL253" t="s">
        <v>3627</v>
      </c>
      <c r="EM253" t="s">
        <v>3628</v>
      </c>
      <c r="EN253">
        <v>7.3563699999999996E-2</v>
      </c>
      <c r="ET253" t="s">
        <v>777</v>
      </c>
      <c r="EU253">
        <v>665.08500000000004</v>
      </c>
      <c r="EV253" t="s">
        <v>25</v>
      </c>
      <c r="EW253" t="s">
        <v>757</v>
      </c>
      <c r="EX253" t="s">
        <v>27</v>
      </c>
      <c r="EY253">
        <v>0.77439000000000002</v>
      </c>
      <c r="EZ253" t="s">
        <v>28</v>
      </c>
      <c r="FA253">
        <v>250728</v>
      </c>
      <c r="FB253" t="s">
        <v>29</v>
      </c>
      <c r="FC253">
        <v>0.21936082111499999</v>
      </c>
      <c r="FD253" t="s">
        <v>30</v>
      </c>
      <c r="FE253">
        <v>55000</v>
      </c>
      <c r="FF253" t="s">
        <v>923</v>
      </c>
      <c r="FG253">
        <v>55000</v>
      </c>
      <c r="FH253" t="s">
        <v>778</v>
      </c>
      <c r="FI253" t="s">
        <v>4209</v>
      </c>
      <c r="FJ253" t="s">
        <v>4210</v>
      </c>
      <c r="FK253" t="s">
        <v>4211</v>
      </c>
      <c r="FL253">
        <v>7.7755000000000005E-2</v>
      </c>
      <c r="FR253" t="s">
        <v>777</v>
      </c>
      <c r="FS253">
        <v>662.45500000000004</v>
      </c>
      <c r="FT253" t="s">
        <v>25</v>
      </c>
      <c r="FU253" t="s">
        <v>757</v>
      </c>
      <c r="FV253" t="s">
        <v>27</v>
      </c>
      <c r="FW253">
        <v>0.75744100000000003</v>
      </c>
      <c r="FX253" t="s">
        <v>28</v>
      </c>
      <c r="FY253">
        <v>263115</v>
      </c>
      <c r="FZ253" t="s">
        <v>29</v>
      </c>
      <c r="GA253">
        <v>3.8006137350000001E-3</v>
      </c>
      <c r="GB253" t="s">
        <v>30</v>
      </c>
      <c r="GC253">
        <v>1000</v>
      </c>
      <c r="GD253" t="s">
        <v>923</v>
      </c>
      <c r="GE253">
        <v>1000</v>
      </c>
      <c r="GF253" t="s">
        <v>778</v>
      </c>
      <c r="GG253" t="s">
        <v>5191</v>
      </c>
      <c r="GH253" t="s">
        <v>5192</v>
      </c>
      <c r="GI253" t="s">
        <v>5193</v>
      </c>
      <c r="GJ253">
        <v>0.13911100000000001</v>
      </c>
      <c r="GP253" t="s">
        <v>777</v>
      </c>
      <c r="GQ253">
        <v>639.34</v>
      </c>
      <c r="GR253" t="s">
        <v>25</v>
      </c>
      <c r="GS253" t="s">
        <v>757</v>
      </c>
      <c r="GT253" t="s">
        <v>27</v>
      </c>
      <c r="GU253">
        <v>0.785694</v>
      </c>
      <c r="GV253" t="s">
        <v>28</v>
      </c>
      <c r="GW253">
        <v>253373</v>
      </c>
      <c r="GX253" t="s">
        <v>29</v>
      </c>
      <c r="GY253">
        <v>3.9467447325000002E-2</v>
      </c>
      <c r="GZ253" t="s">
        <v>30</v>
      </c>
      <c r="HA253">
        <v>10000</v>
      </c>
      <c r="HB253" t="s">
        <v>923</v>
      </c>
      <c r="HC253">
        <v>10000</v>
      </c>
      <c r="HD253" t="s">
        <v>778</v>
      </c>
      <c r="HE253" t="s">
        <v>5591</v>
      </c>
      <c r="HF253" t="s">
        <v>5592</v>
      </c>
      <c r="HG253" t="s">
        <v>5593</v>
      </c>
      <c r="HH253">
        <v>6.9705000000000003E-2</v>
      </c>
      <c r="HN253" t="s">
        <v>777</v>
      </c>
      <c r="HO253">
        <v>657.95500000000004</v>
      </c>
      <c r="HP253" t="s">
        <v>25</v>
      </c>
      <c r="HQ253" t="s">
        <v>757</v>
      </c>
      <c r="HR253" t="s">
        <v>27</v>
      </c>
      <c r="HS253">
        <v>0.77809499999999998</v>
      </c>
      <c r="HT253" t="s">
        <v>28</v>
      </c>
      <c r="HU253">
        <v>251037</v>
      </c>
      <c r="HV253" t="s">
        <v>29</v>
      </c>
      <c r="HW253">
        <v>0.25892566930499999</v>
      </c>
      <c r="HX253" t="s">
        <v>30</v>
      </c>
      <c r="HY253">
        <v>65000</v>
      </c>
      <c r="HZ253" t="s">
        <v>923</v>
      </c>
      <c r="IA253">
        <v>65000</v>
      </c>
      <c r="IB253" t="s">
        <v>778</v>
      </c>
      <c r="IC253" t="s">
        <v>6177</v>
      </c>
      <c r="ID253" t="s">
        <v>6178</v>
      </c>
      <c r="IE253" t="s">
        <v>6179</v>
      </c>
      <c r="IF253">
        <v>7.8390799999999997E-2</v>
      </c>
    </row>
    <row r="254" spans="6:240">
      <c r="F254" t="s">
        <v>782</v>
      </c>
      <c r="G254">
        <v>348.36700000000002</v>
      </c>
      <c r="H254" t="s">
        <v>25</v>
      </c>
      <c r="I254" t="s">
        <v>36</v>
      </c>
      <c r="J254" t="s">
        <v>27</v>
      </c>
      <c r="K254">
        <v>0.76968099999999995</v>
      </c>
      <c r="L254" t="s">
        <v>28</v>
      </c>
      <c r="M254">
        <v>484553</v>
      </c>
      <c r="N254" t="s">
        <v>29</v>
      </c>
      <c r="O254">
        <v>6.1912768639999999E-3</v>
      </c>
      <c r="P254" t="s">
        <v>30</v>
      </c>
      <c r="Q254">
        <v>3000</v>
      </c>
      <c r="R254" t="s">
        <v>923</v>
      </c>
      <c r="S254">
        <v>3000</v>
      </c>
      <c r="T254" t="s">
        <v>783</v>
      </c>
      <c r="U254" t="s">
        <v>4802</v>
      </c>
      <c r="V254" t="s">
        <v>4803</v>
      </c>
      <c r="W254" t="s">
        <v>4804</v>
      </c>
      <c r="X254">
        <v>5.9586899999999998E-2</v>
      </c>
      <c r="AD254" t="s">
        <v>782</v>
      </c>
      <c r="AE254">
        <v>344.79700000000003</v>
      </c>
      <c r="AF254" t="s">
        <v>25</v>
      </c>
      <c r="AG254" t="s">
        <v>36</v>
      </c>
      <c r="AH254" t="s">
        <v>27</v>
      </c>
      <c r="AI254">
        <v>0.76876699999999998</v>
      </c>
      <c r="AJ254" t="s">
        <v>28</v>
      </c>
      <c r="AK254">
        <v>490736</v>
      </c>
      <c r="AL254" t="s">
        <v>29</v>
      </c>
      <c r="AM254">
        <v>1.0188771288E-2</v>
      </c>
      <c r="AN254" t="s">
        <v>30</v>
      </c>
      <c r="AO254">
        <v>5000</v>
      </c>
      <c r="AP254" t="s">
        <v>923</v>
      </c>
      <c r="AQ254">
        <v>5000</v>
      </c>
      <c r="AR254" t="s">
        <v>783</v>
      </c>
      <c r="AS254" t="s">
        <v>1275</v>
      </c>
      <c r="AT254" t="s">
        <v>1276</v>
      </c>
      <c r="AU254" t="s">
        <v>1277</v>
      </c>
      <c r="AV254">
        <v>5.2155399999999998E-2</v>
      </c>
      <c r="BB254" t="s">
        <v>782</v>
      </c>
      <c r="BC254">
        <v>336.142</v>
      </c>
      <c r="BD254" t="s">
        <v>25</v>
      </c>
      <c r="BE254" t="s">
        <v>36</v>
      </c>
      <c r="BF254" t="s">
        <v>27</v>
      </c>
      <c r="BG254">
        <v>0.77111200000000002</v>
      </c>
      <c r="BH254" t="s">
        <v>28</v>
      </c>
      <c r="BI254">
        <v>500313</v>
      </c>
      <c r="BJ254" t="s">
        <v>29</v>
      </c>
      <c r="BK254">
        <v>2.9981243679999998E-2</v>
      </c>
      <c r="BL254" t="s">
        <v>30</v>
      </c>
      <c r="BM254">
        <v>15000</v>
      </c>
      <c r="BN254" t="s">
        <v>923</v>
      </c>
      <c r="BO254">
        <v>15000</v>
      </c>
      <c r="BP254" t="s">
        <v>783</v>
      </c>
      <c r="BQ254" t="s">
        <v>1868</v>
      </c>
      <c r="BR254" t="s">
        <v>1869</v>
      </c>
      <c r="BS254" t="s">
        <v>1870</v>
      </c>
      <c r="BT254">
        <v>6.8960099999999996E-2</v>
      </c>
      <c r="BZ254" t="s">
        <v>782</v>
      </c>
      <c r="CA254">
        <v>336.51299999999998</v>
      </c>
      <c r="CB254" t="s">
        <v>25</v>
      </c>
      <c r="CC254" t="s">
        <v>36</v>
      </c>
      <c r="CD254" t="s">
        <v>27</v>
      </c>
      <c r="CE254">
        <v>0.76993500000000004</v>
      </c>
      <c r="CF254" t="s">
        <v>28</v>
      </c>
      <c r="CG254">
        <v>501291</v>
      </c>
      <c r="CH254" t="s">
        <v>29</v>
      </c>
      <c r="CI254">
        <v>4.9871215936000003E-2</v>
      </c>
      <c r="CJ254" t="s">
        <v>30</v>
      </c>
      <c r="CK254">
        <v>25000</v>
      </c>
      <c r="CL254" t="s">
        <v>923</v>
      </c>
      <c r="CM254">
        <v>25000</v>
      </c>
      <c r="CN254" t="s">
        <v>783</v>
      </c>
      <c r="CO254" t="s">
        <v>2448</v>
      </c>
      <c r="CP254" t="s">
        <v>2449</v>
      </c>
      <c r="CQ254" t="s">
        <v>2450</v>
      </c>
      <c r="CR254">
        <v>7.4038800000000002E-2</v>
      </c>
      <c r="CX254" t="s">
        <v>782</v>
      </c>
      <c r="CY254">
        <v>333.411</v>
      </c>
      <c r="CZ254" t="s">
        <v>25</v>
      </c>
      <c r="DA254" t="s">
        <v>36</v>
      </c>
      <c r="DB254" t="s">
        <v>27</v>
      </c>
      <c r="DC254">
        <v>0.77480300000000002</v>
      </c>
      <c r="DD254" t="s">
        <v>28</v>
      </c>
      <c r="DE254">
        <v>499617</v>
      </c>
      <c r="DF254" t="s">
        <v>29</v>
      </c>
      <c r="DG254">
        <v>7.0053687783999993E-2</v>
      </c>
      <c r="DH254" t="s">
        <v>30</v>
      </c>
      <c r="DI254">
        <v>35000</v>
      </c>
      <c r="DJ254" t="s">
        <v>923</v>
      </c>
      <c r="DK254">
        <v>35000</v>
      </c>
      <c r="DL254" t="s">
        <v>783</v>
      </c>
      <c r="DM254" t="s">
        <v>3042</v>
      </c>
      <c r="DN254" t="s">
        <v>3043</v>
      </c>
      <c r="DO254" t="s">
        <v>3044</v>
      </c>
      <c r="DP254">
        <v>6.8787799999999996E-2</v>
      </c>
      <c r="DV254" t="s">
        <v>782</v>
      </c>
      <c r="DW254">
        <v>335.87200000000001</v>
      </c>
      <c r="DX254" t="s">
        <v>25</v>
      </c>
      <c r="DY254" t="s">
        <v>36</v>
      </c>
      <c r="DZ254" t="s">
        <v>27</v>
      </c>
      <c r="EA254">
        <v>0.77142200000000005</v>
      </c>
      <c r="EB254" t="s">
        <v>28</v>
      </c>
      <c r="EC254">
        <v>500313</v>
      </c>
      <c r="ED254" t="s">
        <v>29</v>
      </c>
      <c r="EE254">
        <v>8.9943660039999998E-2</v>
      </c>
      <c r="EF254" t="s">
        <v>30</v>
      </c>
      <c r="EG254">
        <v>45000</v>
      </c>
      <c r="EH254" t="s">
        <v>923</v>
      </c>
      <c r="EI254">
        <v>45000</v>
      </c>
      <c r="EJ254" t="s">
        <v>783</v>
      </c>
      <c r="EK254" t="s">
        <v>3629</v>
      </c>
      <c r="EL254" t="s">
        <v>3630</v>
      </c>
      <c r="EM254" t="s">
        <v>3631</v>
      </c>
      <c r="EN254">
        <v>7.1894100000000002E-2</v>
      </c>
      <c r="ET254" t="s">
        <v>782</v>
      </c>
      <c r="EU254">
        <v>334.50900000000001</v>
      </c>
      <c r="EV254" t="s">
        <v>25</v>
      </c>
      <c r="EW254" t="s">
        <v>36</v>
      </c>
      <c r="EX254" t="s">
        <v>27</v>
      </c>
      <c r="EY254">
        <v>0.77196299999999995</v>
      </c>
      <c r="EZ254" t="s">
        <v>28</v>
      </c>
      <c r="FA254">
        <v>501648</v>
      </c>
      <c r="FB254" t="s">
        <v>29</v>
      </c>
      <c r="FC254">
        <v>0.10963863256799999</v>
      </c>
      <c r="FD254" t="s">
        <v>30</v>
      </c>
      <c r="FE254">
        <v>55000</v>
      </c>
      <c r="FF254" t="s">
        <v>923</v>
      </c>
      <c r="FG254">
        <v>55000</v>
      </c>
      <c r="FH254" t="s">
        <v>783</v>
      </c>
      <c r="FI254" t="s">
        <v>4212</v>
      </c>
      <c r="FJ254" t="s">
        <v>4213</v>
      </c>
      <c r="FK254" t="s">
        <v>4214</v>
      </c>
      <c r="FL254">
        <v>7.1196400000000007E-2</v>
      </c>
      <c r="FR254" t="s">
        <v>782</v>
      </c>
      <c r="FS254">
        <v>298.202</v>
      </c>
      <c r="FT254" t="s">
        <v>25</v>
      </c>
      <c r="FU254" t="s">
        <v>36</v>
      </c>
      <c r="FV254" t="s">
        <v>27</v>
      </c>
      <c r="FW254">
        <v>0.81870299999999996</v>
      </c>
      <c r="FX254" t="s">
        <v>28</v>
      </c>
      <c r="FY254">
        <v>500307</v>
      </c>
      <c r="FZ254" t="s">
        <v>29</v>
      </c>
      <c r="GA254">
        <v>1.9987737119999999E-3</v>
      </c>
      <c r="GB254" t="s">
        <v>30</v>
      </c>
      <c r="GC254">
        <v>1000</v>
      </c>
      <c r="GD254" t="s">
        <v>923</v>
      </c>
      <c r="GE254">
        <v>1000</v>
      </c>
      <c r="GF254" t="s">
        <v>783</v>
      </c>
      <c r="GG254" t="s">
        <v>5194</v>
      </c>
      <c r="GH254" t="s">
        <v>5195</v>
      </c>
      <c r="GI254" t="s">
        <v>5196</v>
      </c>
      <c r="GJ254">
        <v>6.7660999999999999E-2</v>
      </c>
      <c r="GP254" t="s">
        <v>782</v>
      </c>
      <c r="GQ254">
        <v>337.80900000000003</v>
      </c>
      <c r="GR254" t="s">
        <v>25</v>
      </c>
      <c r="GS254" t="s">
        <v>36</v>
      </c>
      <c r="GT254" t="s">
        <v>27</v>
      </c>
      <c r="GU254">
        <v>0.77014499999999997</v>
      </c>
      <c r="GV254" t="s">
        <v>28</v>
      </c>
      <c r="GW254">
        <v>499095</v>
      </c>
      <c r="GX254" t="s">
        <v>29</v>
      </c>
      <c r="GY254">
        <v>2.0036257552E-2</v>
      </c>
      <c r="GZ254" t="s">
        <v>30</v>
      </c>
      <c r="HA254">
        <v>10000</v>
      </c>
      <c r="HB254" t="s">
        <v>923</v>
      </c>
      <c r="HC254">
        <v>10000</v>
      </c>
      <c r="HD254" t="s">
        <v>783</v>
      </c>
      <c r="HE254" t="s">
        <v>5594</v>
      </c>
      <c r="HF254" t="s">
        <v>5595</v>
      </c>
      <c r="HG254" t="s">
        <v>5596</v>
      </c>
      <c r="HH254">
        <v>7.2439299999999998E-2</v>
      </c>
      <c r="HN254" t="s">
        <v>782</v>
      </c>
      <c r="HO254">
        <v>333.14800000000002</v>
      </c>
      <c r="HP254" t="s">
        <v>25</v>
      </c>
      <c r="HQ254" t="s">
        <v>36</v>
      </c>
      <c r="HR254" t="s">
        <v>27</v>
      </c>
      <c r="HS254">
        <v>0.77398699999999998</v>
      </c>
      <c r="HT254" t="s">
        <v>28</v>
      </c>
      <c r="HU254">
        <v>501065</v>
      </c>
      <c r="HV254" t="s">
        <v>29</v>
      </c>
      <c r="HW254">
        <v>0.12972360455199999</v>
      </c>
      <c r="HX254" t="s">
        <v>30</v>
      </c>
      <c r="HY254">
        <v>65000</v>
      </c>
      <c r="HZ254" t="s">
        <v>923</v>
      </c>
      <c r="IA254">
        <v>65000</v>
      </c>
      <c r="IB254" t="s">
        <v>783</v>
      </c>
      <c r="IC254" t="s">
        <v>6180</v>
      </c>
      <c r="ID254" t="s">
        <v>6181</v>
      </c>
      <c r="IE254" t="s">
        <v>6182</v>
      </c>
      <c r="IF254">
        <v>6.9478799999999993E-2</v>
      </c>
    </row>
    <row r="255" spans="6:240">
      <c r="F255" t="s">
        <v>787</v>
      </c>
      <c r="G255">
        <v>625.48500000000001</v>
      </c>
      <c r="H255" t="s">
        <v>25</v>
      </c>
      <c r="I255" t="s">
        <v>757</v>
      </c>
      <c r="J255" t="s">
        <v>27</v>
      </c>
      <c r="K255">
        <v>0.792713</v>
      </c>
      <c r="L255" t="s">
        <v>28</v>
      </c>
      <c r="M255">
        <v>254420</v>
      </c>
      <c r="N255" t="s">
        <v>29</v>
      </c>
      <c r="O255">
        <v>1.1791543664999999E-2</v>
      </c>
      <c r="P255" t="s">
        <v>30</v>
      </c>
      <c r="Q255">
        <v>3000</v>
      </c>
      <c r="R255" t="s">
        <v>923</v>
      </c>
      <c r="S255">
        <v>3000</v>
      </c>
      <c r="T255" t="s">
        <v>788</v>
      </c>
      <c r="U255" t="s">
        <v>4799</v>
      </c>
      <c r="V255" t="s">
        <v>4800</v>
      </c>
      <c r="W255" t="s">
        <v>4801</v>
      </c>
      <c r="X255">
        <v>8.6651599999999995E-2</v>
      </c>
      <c r="AD255" t="s">
        <v>787</v>
      </c>
      <c r="AE255">
        <v>649.85500000000002</v>
      </c>
      <c r="AF255" t="s">
        <v>25</v>
      </c>
      <c r="AG255" t="s">
        <v>757</v>
      </c>
      <c r="AH255" t="s">
        <v>27</v>
      </c>
      <c r="AI255">
        <v>0.78410800000000003</v>
      </c>
      <c r="AJ255" t="s">
        <v>28</v>
      </c>
      <c r="AK255">
        <v>250283</v>
      </c>
      <c r="AL255" t="s">
        <v>29</v>
      </c>
      <c r="AM255">
        <v>1.9977374324999998E-2</v>
      </c>
      <c r="AN255" t="s">
        <v>30</v>
      </c>
      <c r="AO255">
        <v>5000</v>
      </c>
      <c r="AP255" t="s">
        <v>923</v>
      </c>
      <c r="AQ255">
        <v>5000</v>
      </c>
      <c r="AR255" t="s">
        <v>788</v>
      </c>
      <c r="AS255" t="s">
        <v>1272</v>
      </c>
      <c r="AT255" t="s">
        <v>1273</v>
      </c>
      <c r="AU255" t="s">
        <v>1274</v>
      </c>
      <c r="AV255">
        <v>6.7602599999999999E-2</v>
      </c>
      <c r="BB255" t="s">
        <v>787</v>
      </c>
      <c r="BC255">
        <v>661.75300000000004</v>
      </c>
      <c r="BD255" t="s">
        <v>25</v>
      </c>
      <c r="BE255" t="s">
        <v>757</v>
      </c>
      <c r="BF255" t="s">
        <v>27</v>
      </c>
      <c r="BG255">
        <v>0.77576199999999995</v>
      </c>
      <c r="BH255" t="s">
        <v>28</v>
      </c>
      <c r="BI255">
        <v>251100</v>
      </c>
      <c r="BJ255" t="s">
        <v>29</v>
      </c>
      <c r="BK255">
        <v>5.9737123245000003E-2</v>
      </c>
      <c r="BL255" t="s">
        <v>30</v>
      </c>
      <c r="BM255">
        <v>15000</v>
      </c>
      <c r="BN255" t="s">
        <v>923</v>
      </c>
      <c r="BO255">
        <v>15000</v>
      </c>
      <c r="BP255" t="s">
        <v>788</v>
      </c>
      <c r="BQ255" t="s">
        <v>1865</v>
      </c>
      <c r="BR255" t="s">
        <v>1866</v>
      </c>
      <c r="BS255" t="s">
        <v>1867</v>
      </c>
      <c r="BT255">
        <v>7.5380299999999997E-2</v>
      </c>
      <c r="BZ255" t="s">
        <v>787</v>
      </c>
      <c r="CA255">
        <v>665.37699999999995</v>
      </c>
      <c r="CB255" t="s">
        <v>25</v>
      </c>
      <c r="CC255" t="s">
        <v>757</v>
      </c>
      <c r="CD255" t="s">
        <v>27</v>
      </c>
      <c r="CE255">
        <v>0.77490800000000004</v>
      </c>
      <c r="CF255" t="s">
        <v>28</v>
      </c>
      <c r="CG255">
        <v>250284</v>
      </c>
      <c r="CH255" t="s">
        <v>29</v>
      </c>
      <c r="CI255">
        <v>9.9886673625000005E-2</v>
      </c>
      <c r="CJ255" t="s">
        <v>30</v>
      </c>
      <c r="CK255">
        <v>25000</v>
      </c>
      <c r="CL255" t="s">
        <v>923</v>
      </c>
      <c r="CM255">
        <v>25000</v>
      </c>
      <c r="CN255" t="s">
        <v>788</v>
      </c>
      <c r="CO255" t="s">
        <v>1977</v>
      </c>
      <c r="CP255" t="s">
        <v>2446</v>
      </c>
      <c r="CQ255" t="s">
        <v>2447</v>
      </c>
      <c r="CR255">
        <v>7.3152599999999998E-2</v>
      </c>
      <c r="CX255" t="s">
        <v>787</v>
      </c>
      <c r="CY255">
        <v>653.07399999999996</v>
      </c>
      <c r="CZ255" t="s">
        <v>25</v>
      </c>
      <c r="DA255" t="s">
        <v>757</v>
      </c>
      <c r="DB255" t="s">
        <v>27</v>
      </c>
      <c r="DC255">
        <v>0.78217199999999998</v>
      </c>
      <c r="DD255" t="s">
        <v>28</v>
      </c>
      <c r="DE255">
        <v>250284</v>
      </c>
      <c r="DF255" t="s">
        <v>29</v>
      </c>
      <c r="DG255">
        <v>0.13984132327500001</v>
      </c>
      <c r="DH255" t="s">
        <v>30</v>
      </c>
      <c r="DI255">
        <v>35000</v>
      </c>
      <c r="DJ255" t="s">
        <v>923</v>
      </c>
      <c r="DK255">
        <v>35000</v>
      </c>
      <c r="DL255" t="s">
        <v>788</v>
      </c>
      <c r="DM255" t="s">
        <v>3039</v>
      </c>
      <c r="DN255" t="s">
        <v>3040</v>
      </c>
      <c r="DO255" t="s">
        <v>3041</v>
      </c>
      <c r="DP255">
        <v>7.3036100000000007E-2</v>
      </c>
      <c r="DV255" t="s">
        <v>787</v>
      </c>
      <c r="DW255">
        <v>657.61500000000001</v>
      </c>
      <c r="DX255" t="s">
        <v>25</v>
      </c>
      <c r="DY255" t="s">
        <v>757</v>
      </c>
      <c r="DZ255" t="s">
        <v>27</v>
      </c>
      <c r="EA255">
        <v>0.77988999999999997</v>
      </c>
      <c r="EB255" t="s">
        <v>28</v>
      </c>
      <c r="EC255">
        <v>250013</v>
      </c>
      <c r="ED255" t="s">
        <v>29</v>
      </c>
      <c r="EE255">
        <v>0.17999087365499999</v>
      </c>
      <c r="EF255" t="s">
        <v>30</v>
      </c>
      <c r="EG255">
        <v>45000</v>
      </c>
      <c r="EH255" t="s">
        <v>923</v>
      </c>
      <c r="EI255">
        <v>45000</v>
      </c>
      <c r="EJ255" t="s">
        <v>788</v>
      </c>
      <c r="EK255" t="s">
        <v>3626</v>
      </c>
      <c r="EL255" t="s">
        <v>3627</v>
      </c>
      <c r="EM255" t="s">
        <v>3628</v>
      </c>
      <c r="EN255">
        <v>7.3563699999999996E-2</v>
      </c>
      <c r="ET255" t="s">
        <v>787</v>
      </c>
      <c r="EU255">
        <v>665.08500000000004</v>
      </c>
      <c r="EV255" t="s">
        <v>25</v>
      </c>
      <c r="EW255" t="s">
        <v>757</v>
      </c>
      <c r="EX255" t="s">
        <v>27</v>
      </c>
      <c r="EY255">
        <v>0.77439000000000002</v>
      </c>
      <c r="EZ255" t="s">
        <v>28</v>
      </c>
      <c r="FA255">
        <v>250728</v>
      </c>
      <c r="FB255" t="s">
        <v>29</v>
      </c>
      <c r="FC255">
        <v>0.21936082111499999</v>
      </c>
      <c r="FD255" t="s">
        <v>30</v>
      </c>
      <c r="FE255">
        <v>55000</v>
      </c>
      <c r="FF255" t="s">
        <v>923</v>
      </c>
      <c r="FG255">
        <v>55000</v>
      </c>
      <c r="FH255" t="s">
        <v>788</v>
      </c>
      <c r="FI255" t="s">
        <v>4209</v>
      </c>
      <c r="FJ255" t="s">
        <v>4210</v>
      </c>
      <c r="FK255" t="s">
        <v>4211</v>
      </c>
      <c r="FL255">
        <v>7.7755000000000005E-2</v>
      </c>
      <c r="FR255" t="s">
        <v>787</v>
      </c>
      <c r="FS255">
        <v>662.45500000000004</v>
      </c>
      <c r="FT255" t="s">
        <v>25</v>
      </c>
      <c r="FU255" t="s">
        <v>757</v>
      </c>
      <c r="FV255" t="s">
        <v>27</v>
      </c>
      <c r="FW255">
        <v>0.75744100000000003</v>
      </c>
      <c r="FX255" t="s">
        <v>28</v>
      </c>
      <c r="FY255">
        <v>263115</v>
      </c>
      <c r="FZ255" t="s">
        <v>29</v>
      </c>
      <c r="GA255">
        <v>3.8006137350000001E-3</v>
      </c>
      <c r="GB255" t="s">
        <v>30</v>
      </c>
      <c r="GC255">
        <v>1000</v>
      </c>
      <c r="GD255" t="s">
        <v>923</v>
      </c>
      <c r="GE255">
        <v>1000</v>
      </c>
      <c r="GF255" t="s">
        <v>788</v>
      </c>
      <c r="GG255" t="s">
        <v>5191</v>
      </c>
      <c r="GH255" t="s">
        <v>5192</v>
      </c>
      <c r="GI255" t="s">
        <v>5193</v>
      </c>
      <c r="GJ255">
        <v>0.13911100000000001</v>
      </c>
      <c r="GP255" t="s">
        <v>787</v>
      </c>
      <c r="GQ255">
        <v>639.34</v>
      </c>
      <c r="GR255" t="s">
        <v>25</v>
      </c>
      <c r="GS255" t="s">
        <v>757</v>
      </c>
      <c r="GT255" t="s">
        <v>27</v>
      </c>
      <c r="GU255">
        <v>0.785694</v>
      </c>
      <c r="GV255" t="s">
        <v>28</v>
      </c>
      <c r="GW255">
        <v>253373</v>
      </c>
      <c r="GX255" t="s">
        <v>29</v>
      </c>
      <c r="GY255">
        <v>3.9467447325000002E-2</v>
      </c>
      <c r="GZ255" t="s">
        <v>30</v>
      </c>
      <c r="HA255">
        <v>10000</v>
      </c>
      <c r="HB255" t="s">
        <v>923</v>
      </c>
      <c r="HC255">
        <v>10000</v>
      </c>
      <c r="HD255" t="s">
        <v>788</v>
      </c>
      <c r="HE255" t="s">
        <v>5591</v>
      </c>
      <c r="HF255" t="s">
        <v>5592</v>
      </c>
      <c r="HG255" t="s">
        <v>5593</v>
      </c>
      <c r="HH255">
        <v>6.9705000000000003E-2</v>
      </c>
      <c r="HN255" t="s">
        <v>787</v>
      </c>
      <c r="HO255">
        <v>657.95500000000004</v>
      </c>
      <c r="HP255" t="s">
        <v>25</v>
      </c>
      <c r="HQ255" t="s">
        <v>757</v>
      </c>
      <c r="HR255" t="s">
        <v>27</v>
      </c>
      <c r="HS255">
        <v>0.77809499999999998</v>
      </c>
      <c r="HT255" t="s">
        <v>28</v>
      </c>
      <c r="HU255">
        <v>251037</v>
      </c>
      <c r="HV255" t="s">
        <v>29</v>
      </c>
      <c r="HW255">
        <v>0.25892566930499999</v>
      </c>
      <c r="HX255" t="s">
        <v>30</v>
      </c>
      <c r="HY255">
        <v>65000</v>
      </c>
      <c r="HZ255" t="s">
        <v>923</v>
      </c>
      <c r="IA255">
        <v>65000</v>
      </c>
      <c r="IB255" t="s">
        <v>788</v>
      </c>
      <c r="IC255" t="s">
        <v>6177</v>
      </c>
      <c r="ID255" t="s">
        <v>6178</v>
      </c>
      <c r="IE255" t="s">
        <v>6179</v>
      </c>
      <c r="IF255">
        <v>7.8390799999999997E-2</v>
      </c>
    </row>
    <row r="256" spans="6:240">
      <c r="F256" t="s">
        <v>787</v>
      </c>
      <c r="G256">
        <v>348.36700000000002</v>
      </c>
      <c r="H256" t="s">
        <v>25</v>
      </c>
      <c r="I256" t="s">
        <v>36</v>
      </c>
      <c r="J256" t="s">
        <v>27</v>
      </c>
      <c r="K256">
        <v>0.76968099999999995</v>
      </c>
      <c r="L256" t="s">
        <v>28</v>
      </c>
      <c r="M256">
        <v>484553</v>
      </c>
      <c r="N256" t="s">
        <v>29</v>
      </c>
      <c r="O256">
        <v>6.1912768639999999E-3</v>
      </c>
      <c r="P256" t="s">
        <v>30</v>
      </c>
      <c r="Q256">
        <v>3000</v>
      </c>
      <c r="R256" t="s">
        <v>923</v>
      </c>
      <c r="S256">
        <v>3000</v>
      </c>
      <c r="T256" t="s">
        <v>783</v>
      </c>
      <c r="U256" t="s">
        <v>4802</v>
      </c>
      <c r="V256" t="s">
        <v>4803</v>
      </c>
      <c r="W256" t="s">
        <v>4804</v>
      </c>
      <c r="X256">
        <v>5.9586899999999998E-2</v>
      </c>
      <c r="AD256" t="s">
        <v>787</v>
      </c>
      <c r="AE256">
        <v>344.79700000000003</v>
      </c>
      <c r="AF256" t="s">
        <v>25</v>
      </c>
      <c r="AG256" t="s">
        <v>36</v>
      </c>
      <c r="AH256" t="s">
        <v>27</v>
      </c>
      <c r="AI256">
        <v>0.76876699999999998</v>
      </c>
      <c r="AJ256" t="s">
        <v>28</v>
      </c>
      <c r="AK256">
        <v>490736</v>
      </c>
      <c r="AL256" t="s">
        <v>29</v>
      </c>
      <c r="AM256">
        <v>1.0188771288E-2</v>
      </c>
      <c r="AN256" t="s">
        <v>30</v>
      </c>
      <c r="AO256">
        <v>5000</v>
      </c>
      <c r="AP256" t="s">
        <v>923</v>
      </c>
      <c r="AQ256">
        <v>5000</v>
      </c>
      <c r="AR256" t="s">
        <v>783</v>
      </c>
      <c r="AS256" t="s">
        <v>1275</v>
      </c>
      <c r="AT256" t="s">
        <v>1276</v>
      </c>
      <c r="AU256" t="s">
        <v>1277</v>
      </c>
      <c r="AV256">
        <v>5.2155399999999998E-2</v>
      </c>
      <c r="BB256" t="s">
        <v>787</v>
      </c>
      <c r="BC256">
        <v>336.142</v>
      </c>
      <c r="BD256" t="s">
        <v>25</v>
      </c>
      <c r="BE256" t="s">
        <v>36</v>
      </c>
      <c r="BF256" t="s">
        <v>27</v>
      </c>
      <c r="BG256">
        <v>0.77111200000000002</v>
      </c>
      <c r="BH256" t="s">
        <v>28</v>
      </c>
      <c r="BI256">
        <v>500313</v>
      </c>
      <c r="BJ256" t="s">
        <v>29</v>
      </c>
      <c r="BK256">
        <v>2.9981243679999998E-2</v>
      </c>
      <c r="BL256" t="s">
        <v>30</v>
      </c>
      <c r="BM256">
        <v>15000</v>
      </c>
      <c r="BN256" t="s">
        <v>923</v>
      </c>
      <c r="BO256">
        <v>15000</v>
      </c>
      <c r="BP256" t="s">
        <v>783</v>
      </c>
      <c r="BQ256" t="s">
        <v>1868</v>
      </c>
      <c r="BR256" t="s">
        <v>1869</v>
      </c>
      <c r="BS256" t="s">
        <v>1870</v>
      </c>
      <c r="BT256">
        <v>6.8960099999999996E-2</v>
      </c>
      <c r="BZ256" t="s">
        <v>787</v>
      </c>
      <c r="CA256">
        <v>336.51299999999998</v>
      </c>
      <c r="CB256" t="s">
        <v>25</v>
      </c>
      <c r="CC256" t="s">
        <v>36</v>
      </c>
      <c r="CD256" t="s">
        <v>27</v>
      </c>
      <c r="CE256">
        <v>0.76993500000000004</v>
      </c>
      <c r="CF256" t="s">
        <v>28</v>
      </c>
      <c r="CG256">
        <v>501291</v>
      </c>
      <c r="CH256" t="s">
        <v>29</v>
      </c>
      <c r="CI256">
        <v>4.9871215936000003E-2</v>
      </c>
      <c r="CJ256" t="s">
        <v>30</v>
      </c>
      <c r="CK256">
        <v>25000</v>
      </c>
      <c r="CL256" t="s">
        <v>923</v>
      </c>
      <c r="CM256">
        <v>25000</v>
      </c>
      <c r="CN256" t="s">
        <v>783</v>
      </c>
      <c r="CO256" t="s">
        <v>2448</v>
      </c>
      <c r="CP256" t="s">
        <v>2449</v>
      </c>
      <c r="CQ256" t="s">
        <v>2450</v>
      </c>
      <c r="CR256">
        <v>7.4038800000000002E-2</v>
      </c>
      <c r="CX256" t="s">
        <v>787</v>
      </c>
      <c r="CY256">
        <v>333.411</v>
      </c>
      <c r="CZ256" t="s">
        <v>25</v>
      </c>
      <c r="DA256" t="s">
        <v>36</v>
      </c>
      <c r="DB256" t="s">
        <v>27</v>
      </c>
      <c r="DC256">
        <v>0.77480300000000002</v>
      </c>
      <c r="DD256" t="s">
        <v>28</v>
      </c>
      <c r="DE256">
        <v>499617</v>
      </c>
      <c r="DF256" t="s">
        <v>29</v>
      </c>
      <c r="DG256">
        <v>7.0053687783999993E-2</v>
      </c>
      <c r="DH256" t="s">
        <v>30</v>
      </c>
      <c r="DI256">
        <v>35000</v>
      </c>
      <c r="DJ256" t="s">
        <v>923</v>
      </c>
      <c r="DK256">
        <v>35000</v>
      </c>
      <c r="DL256" t="s">
        <v>783</v>
      </c>
      <c r="DM256" t="s">
        <v>3042</v>
      </c>
      <c r="DN256" t="s">
        <v>3043</v>
      </c>
      <c r="DO256" t="s">
        <v>3044</v>
      </c>
      <c r="DP256">
        <v>6.8787799999999996E-2</v>
      </c>
      <c r="DV256" t="s">
        <v>787</v>
      </c>
      <c r="DW256">
        <v>335.87200000000001</v>
      </c>
      <c r="DX256" t="s">
        <v>25</v>
      </c>
      <c r="DY256" t="s">
        <v>36</v>
      </c>
      <c r="DZ256" t="s">
        <v>27</v>
      </c>
      <c r="EA256">
        <v>0.77142200000000005</v>
      </c>
      <c r="EB256" t="s">
        <v>28</v>
      </c>
      <c r="EC256">
        <v>500313</v>
      </c>
      <c r="ED256" t="s">
        <v>29</v>
      </c>
      <c r="EE256">
        <v>8.9943660039999998E-2</v>
      </c>
      <c r="EF256" t="s">
        <v>30</v>
      </c>
      <c r="EG256">
        <v>45000</v>
      </c>
      <c r="EH256" t="s">
        <v>923</v>
      </c>
      <c r="EI256">
        <v>45000</v>
      </c>
      <c r="EJ256" t="s">
        <v>783</v>
      </c>
      <c r="EK256" t="s">
        <v>3629</v>
      </c>
      <c r="EL256" t="s">
        <v>3630</v>
      </c>
      <c r="EM256" t="s">
        <v>3631</v>
      </c>
      <c r="EN256">
        <v>7.1894100000000002E-2</v>
      </c>
      <c r="ET256" t="s">
        <v>787</v>
      </c>
      <c r="EU256">
        <v>334.50900000000001</v>
      </c>
      <c r="EV256" t="s">
        <v>25</v>
      </c>
      <c r="EW256" t="s">
        <v>36</v>
      </c>
      <c r="EX256" t="s">
        <v>27</v>
      </c>
      <c r="EY256">
        <v>0.77196299999999995</v>
      </c>
      <c r="EZ256" t="s">
        <v>28</v>
      </c>
      <c r="FA256">
        <v>501648</v>
      </c>
      <c r="FB256" t="s">
        <v>29</v>
      </c>
      <c r="FC256">
        <v>0.10963863256799999</v>
      </c>
      <c r="FD256" t="s">
        <v>30</v>
      </c>
      <c r="FE256">
        <v>55000</v>
      </c>
      <c r="FF256" t="s">
        <v>923</v>
      </c>
      <c r="FG256">
        <v>55000</v>
      </c>
      <c r="FH256" t="s">
        <v>783</v>
      </c>
      <c r="FI256" t="s">
        <v>4212</v>
      </c>
      <c r="FJ256" t="s">
        <v>4213</v>
      </c>
      <c r="FK256" t="s">
        <v>4214</v>
      </c>
      <c r="FL256">
        <v>7.1196400000000007E-2</v>
      </c>
      <c r="FR256" t="s">
        <v>787</v>
      </c>
      <c r="FS256">
        <v>298.202</v>
      </c>
      <c r="FT256" t="s">
        <v>25</v>
      </c>
      <c r="FU256" t="s">
        <v>36</v>
      </c>
      <c r="FV256" t="s">
        <v>27</v>
      </c>
      <c r="FW256">
        <v>0.81870299999999996</v>
      </c>
      <c r="FX256" t="s">
        <v>28</v>
      </c>
      <c r="FY256">
        <v>500307</v>
      </c>
      <c r="FZ256" t="s">
        <v>29</v>
      </c>
      <c r="GA256">
        <v>1.9987737119999999E-3</v>
      </c>
      <c r="GB256" t="s">
        <v>30</v>
      </c>
      <c r="GC256">
        <v>1000</v>
      </c>
      <c r="GD256" t="s">
        <v>923</v>
      </c>
      <c r="GE256">
        <v>1000</v>
      </c>
      <c r="GF256" t="s">
        <v>783</v>
      </c>
      <c r="GG256" t="s">
        <v>5194</v>
      </c>
      <c r="GH256" t="s">
        <v>5195</v>
      </c>
      <c r="GI256" t="s">
        <v>5196</v>
      </c>
      <c r="GJ256">
        <v>6.7660999999999999E-2</v>
      </c>
      <c r="GP256" t="s">
        <v>787</v>
      </c>
      <c r="GQ256">
        <v>337.80900000000003</v>
      </c>
      <c r="GR256" t="s">
        <v>25</v>
      </c>
      <c r="GS256" t="s">
        <v>36</v>
      </c>
      <c r="GT256" t="s">
        <v>27</v>
      </c>
      <c r="GU256">
        <v>0.77014499999999997</v>
      </c>
      <c r="GV256" t="s">
        <v>28</v>
      </c>
      <c r="GW256">
        <v>499095</v>
      </c>
      <c r="GX256" t="s">
        <v>29</v>
      </c>
      <c r="GY256">
        <v>2.0036257552E-2</v>
      </c>
      <c r="GZ256" t="s">
        <v>30</v>
      </c>
      <c r="HA256">
        <v>10000</v>
      </c>
      <c r="HB256" t="s">
        <v>923</v>
      </c>
      <c r="HC256">
        <v>10000</v>
      </c>
      <c r="HD256" t="s">
        <v>783</v>
      </c>
      <c r="HE256" t="s">
        <v>5594</v>
      </c>
      <c r="HF256" t="s">
        <v>5595</v>
      </c>
      <c r="HG256" t="s">
        <v>5596</v>
      </c>
      <c r="HH256">
        <v>7.2439299999999998E-2</v>
      </c>
      <c r="HN256" t="s">
        <v>787</v>
      </c>
      <c r="HO256">
        <v>333.14800000000002</v>
      </c>
      <c r="HP256" t="s">
        <v>25</v>
      </c>
      <c r="HQ256" t="s">
        <v>36</v>
      </c>
      <c r="HR256" t="s">
        <v>27</v>
      </c>
      <c r="HS256">
        <v>0.77398699999999998</v>
      </c>
      <c r="HT256" t="s">
        <v>28</v>
      </c>
      <c r="HU256">
        <v>501065</v>
      </c>
      <c r="HV256" t="s">
        <v>29</v>
      </c>
      <c r="HW256">
        <v>0.12972360455199999</v>
      </c>
      <c r="HX256" t="s">
        <v>30</v>
      </c>
      <c r="HY256">
        <v>65000</v>
      </c>
      <c r="HZ256" t="s">
        <v>923</v>
      </c>
      <c r="IA256">
        <v>65000</v>
      </c>
      <c r="IB256" t="s">
        <v>783</v>
      </c>
      <c r="IC256" t="s">
        <v>6180</v>
      </c>
      <c r="ID256" t="s">
        <v>6181</v>
      </c>
      <c r="IE256" t="s">
        <v>6182</v>
      </c>
      <c r="IF256">
        <v>6.9478799999999993E-2</v>
      </c>
    </row>
    <row r="257" spans="6:240">
      <c r="F257" t="s">
        <v>777</v>
      </c>
      <c r="G257">
        <v>694.41800000000001</v>
      </c>
      <c r="H257" t="s">
        <v>25</v>
      </c>
      <c r="I257" t="s">
        <v>757</v>
      </c>
      <c r="J257" t="s">
        <v>27</v>
      </c>
      <c r="K257">
        <v>0.76467399999999996</v>
      </c>
      <c r="L257" t="s">
        <v>28</v>
      </c>
      <c r="M257">
        <v>246278</v>
      </c>
      <c r="N257" t="s">
        <v>29</v>
      </c>
      <c r="O257">
        <v>1.2181345125E-2</v>
      </c>
      <c r="P257" t="s">
        <v>30</v>
      </c>
      <c r="Q257">
        <v>3000</v>
      </c>
      <c r="R257" t="s">
        <v>923</v>
      </c>
      <c r="S257">
        <v>3000</v>
      </c>
      <c r="T257" t="s">
        <v>778</v>
      </c>
      <c r="U257" t="s">
        <v>915</v>
      </c>
      <c r="V257" t="s">
        <v>4805</v>
      </c>
      <c r="W257" t="s">
        <v>4806</v>
      </c>
      <c r="X257">
        <v>0.107666</v>
      </c>
      <c r="AD257" t="s">
        <v>777</v>
      </c>
      <c r="AE257">
        <v>636.49900000000002</v>
      </c>
      <c r="AF257" t="s">
        <v>25</v>
      </c>
      <c r="AG257" t="s">
        <v>757</v>
      </c>
      <c r="AH257" t="s">
        <v>27</v>
      </c>
      <c r="AI257">
        <v>0.792292</v>
      </c>
      <c r="AJ257" t="s">
        <v>28</v>
      </c>
      <c r="AK257">
        <v>250283</v>
      </c>
      <c r="AL257" t="s">
        <v>29</v>
      </c>
      <c r="AM257">
        <v>1.9977374324999998E-2</v>
      </c>
      <c r="AN257" t="s">
        <v>30</v>
      </c>
      <c r="AO257">
        <v>5000</v>
      </c>
      <c r="AP257" t="s">
        <v>923</v>
      </c>
      <c r="AQ257">
        <v>5000</v>
      </c>
      <c r="AR257" t="s">
        <v>778</v>
      </c>
      <c r="AS257" t="s">
        <v>1278</v>
      </c>
      <c r="AT257" t="s">
        <v>1279</v>
      </c>
      <c r="AU257" t="s">
        <v>1280</v>
      </c>
      <c r="AV257">
        <v>5.1863600000000003E-2</v>
      </c>
      <c r="BB257" t="s">
        <v>777</v>
      </c>
      <c r="BC257">
        <v>664.83500000000004</v>
      </c>
      <c r="BD257" t="s">
        <v>25</v>
      </c>
      <c r="BE257" t="s">
        <v>757</v>
      </c>
      <c r="BF257" t="s">
        <v>27</v>
      </c>
      <c r="BG257">
        <v>0.77396200000000004</v>
      </c>
      <c r="BH257" t="s">
        <v>28</v>
      </c>
      <c r="BI257">
        <v>251100</v>
      </c>
      <c r="BJ257" t="s">
        <v>29</v>
      </c>
      <c r="BK257">
        <v>5.9737123245000003E-2</v>
      </c>
      <c r="BL257" t="s">
        <v>30</v>
      </c>
      <c r="BM257">
        <v>15000</v>
      </c>
      <c r="BN257" t="s">
        <v>923</v>
      </c>
      <c r="BO257">
        <v>15000</v>
      </c>
      <c r="BP257" t="s">
        <v>778</v>
      </c>
      <c r="BQ257" t="s">
        <v>1871</v>
      </c>
      <c r="BR257" t="s">
        <v>1872</v>
      </c>
      <c r="BS257" t="s">
        <v>1873</v>
      </c>
      <c r="BT257">
        <v>8.3181199999999997E-2</v>
      </c>
      <c r="BZ257" t="s">
        <v>777</v>
      </c>
      <c r="CA257">
        <v>670.82899999999995</v>
      </c>
      <c r="CB257" t="s">
        <v>25</v>
      </c>
      <c r="CC257" t="s">
        <v>757</v>
      </c>
      <c r="CD257" t="s">
        <v>27</v>
      </c>
      <c r="CE257">
        <v>0.76873400000000003</v>
      </c>
      <c r="CF257" t="s">
        <v>28</v>
      </c>
      <c r="CG257">
        <v>252252</v>
      </c>
      <c r="CH257" t="s">
        <v>29</v>
      </c>
      <c r="CI257">
        <v>9.9107070704999994E-2</v>
      </c>
      <c r="CJ257" t="s">
        <v>30</v>
      </c>
      <c r="CK257">
        <v>25000</v>
      </c>
      <c r="CL257" t="s">
        <v>923</v>
      </c>
      <c r="CM257">
        <v>25000</v>
      </c>
      <c r="CN257" t="s">
        <v>778</v>
      </c>
      <c r="CO257" t="s">
        <v>2451</v>
      </c>
      <c r="CP257" t="s">
        <v>2452</v>
      </c>
      <c r="CQ257" t="s">
        <v>2453</v>
      </c>
      <c r="CR257">
        <v>7.7474000000000001E-2</v>
      </c>
      <c r="CX257" t="s">
        <v>777</v>
      </c>
      <c r="CY257">
        <v>653.22699999999998</v>
      </c>
      <c r="CZ257" t="s">
        <v>25</v>
      </c>
      <c r="DA257" t="s">
        <v>757</v>
      </c>
      <c r="DB257" t="s">
        <v>27</v>
      </c>
      <c r="DC257">
        <v>0.78044400000000003</v>
      </c>
      <c r="DD257" t="s">
        <v>28</v>
      </c>
      <c r="DE257">
        <v>251335</v>
      </c>
      <c r="DF257" t="s">
        <v>29</v>
      </c>
      <c r="DG257">
        <v>0.139256621085</v>
      </c>
      <c r="DH257" t="s">
        <v>30</v>
      </c>
      <c r="DI257">
        <v>35000</v>
      </c>
      <c r="DJ257" t="s">
        <v>923</v>
      </c>
      <c r="DK257">
        <v>35000</v>
      </c>
      <c r="DL257" t="s">
        <v>778</v>
      </c>
      <c r="DM257" t="s">
        <v>3045</v>
      </c>
      <c r="DN257" t="s">
        <v>3046</v>
      </c>
      <c r="DO257" t="s">
        <v>3047</v>
      </c>
      <c r="DP257">
        <v>7.7770500000000006E-2</v>
      </c>
      <c r="DV257" t="s">
        <v>777</v>
      </c>
      <c r="DW257">
        <v>658.53</v>
      </c>
      <c r="DX257" t="s">
        <v>25</v>
      </c>
      <c r="DY257" t="s">
        <v>757</v>
      </c>
      <c r="DZ257" t="s">
        <v>27</v>
      </c>
      <c r="EA257">
        <v>0.77681199999999995</v>
      </c>
      <c r="EB257" t="s">
        <v>28</v>
      </c>
      <c r="EC257">
        <v>251648</v>
      </c>
      <c r="ED257" t="s">
        <v>29</v>
      </c>
      <c r="EE257">
        <v>0.17882146927500001</v>
      </c>
      <c r="EF257" t="s">
        <v>30</v>
      </c>
      <c r="EG257">
        <v>45000</v>
      </c>
      <c r="EH257" t="s">
        <v>923</v>
      </c>
      <c r="EI257">
        <v>45000</v>
      </c>
      <c r="EJ257" t="s">
        <v>778</v>
      </c>
      <c r="EK257" t="s">
        <v>3632</v>
      </c>
      <c r="EL257" t="s">
        <v>3633</v>
      </c>
      <c r="EM257" t="s">
        <v>3634</v>
      </c>
      <c r="EN257">
        <v>6.9020499999999999E-2</v>
      </c>
      <c r="ET257" t="s">
        <v>777</v>
      </c>
      <c r="EU257">
        <v>667.49900000000002</v>
      </c>
      <c r="EV257" t="s">
        <v>25</v>
      </c>
      <c r="EW257" t="s">
        <v>757</v>
      </c>
      <c r="EX257" t="s">
        <v>27</v>
      </c>
      <c r="EY257">
        <v>0.77230100000000002</v>
      </c>
      <c r="EZ257" t="s">
        <v>28</v>
      </c>
      <c r="FA257">
        <v>251175</v>
      </c>
      <c r="FB257" t="s">
        <v>29</v>
      </c>
      <c r="FC257">
        <v>0.21897101965499999</v>
      </c>
      <c r="FD257" t="s">
        <v>30</v>
      </c>
      <c r="FE257">
        <v>55000</v>
      </c>
      <c r="FF257" t="s">
        <v>923</v>
      </c>
      <c r="FG257">
        <v>55000</v>
      </c>
      <c r="FH257" t="s">
        <v>778</v>
      </c>
      <c r="FI257" t="s">
        <v>4215</v>
      </c>
      <c r="FJ257" t="s">
        <v>4216</v>
      </c>
      <c r="FK257" t="s">
        <v>4217</v>
      </c>
      <c r="FL257">
        <v>7.7154299999999995E-2</v>
      </c>
      <c r="FR257" t="s">
        <v>777</v>
      </c>
      <c r="FS257">
        <v>695.24</v>
      </c>
      <c r="FT257" t="s">
        <v>25</v>
      </c>
      <c r="FU257" t="s">
        <v>757</v>
      </c>
      <c r="FV257" t="s">
        <v>27</v>
      </c>
      <c r="FW257">
        <v>0.73936599999999997</v>
      </c>
      <c r="FX257" t="s">
        <v>28</v>
      </c>
      <c r="FY257">
        <v>263115</v>
      </c>
      <c r="FZ257" t="s">
        <v>29</v>
      </c>
      <c r="GA257">
        <v>3.8006137350000001E-3</v>
      </c>
      <c r="GB257" t="s">
        <v>30</v>
      </c>
      <c r="GC257">
        <v>1000</v>
      </c>
      <c r="GD257" t="s">
        <v>923</v>
      </c>
      <c r="GE257">
        <v>1000</v>
      </c>
      <c r="GF257" t="s">
        <v>778</v>
      </c>
      <c r="GG257" t="s">
        <v>5197</v>
      </c>
      <c r="GH257" t="s">
        <v>5198</v>
      </c>
      <c r="GI257" t="s">
        <v>5199</v>
      </c>
      <c r="GJ257">
        <v>0.104671</v>
      </c>
      <c r="GP257" t="s">
        <v>777</v>
      </c>
      <c r="GQ257">
        <v>672.9</v>
      </c>
      <c r="GR257" t="s">
        <v>25</v>
      </c>
      <c r="GS257" t="s">
        <v>757</v>
      </c>
      <c r="GT257" t="s">
        <v>27</v>
      </c>
      <c r="GU257">
        <v>0.77150300000000005</v>
      </c>
      <c r="GV257" t="s">
        <v>28</v>
      </c>
      <c r="GW257">
        <v>249674</v>
      </c>
      <c r="GX257" t="s">
        <v>29</v>
      </c>
      <c r="GY257">
        <v>4.0052149515000003E-2</v>
      </c>
      <c r="GZ257" t="s">
        <v>30</v>
      </c>
      <c r="HA257">
        <v>10000</v>
      </c>
      <c r="HB257" t="s">
        <v>923</v>
      </c>
      <c r="HC257">
        <v>10000</v>
      </c>
      <c r="HD257" t="s">
        <v>778</v>
      </c>
      <c r="HE257" t="s">
        <v>5597</v>
      </c>
      <c r="HF257" t="s">
        <v>5598</v>
      </c>
      <c r="HG257" t="s">
        <v>5599</v>
      </c>
      <c r="HH257">
        <v>8.3555299999999999E-2</v>
      </c>
      <c r="HN257" t="s">
        <v>777</v>
      </c>
      <c r="HO257">
        <v>658.29399999999998</v>
      </c>
      <c r="HP257" t="s">
        <v>25</v>
      </c>
      <c r="HQ257" t="s">
        <v>757</v>
      </c>
      <c r="HR257" t="s">
        <v>27</v>
      </c>
      <c r="HS257">
        <v>0.77935699999999997</v>
      </c>
      <c r="HT257" t="s">
        <v>28</v>
      </c>
      <c r="HU257">
        <v>250096</v>
      </c>
      <c r="HV257" t="s">
        <v>29</v>
      </c>
      <c r="HW257">
        <v>0.25990017295500001</v>
      </c>
      <c r="HX257" t="s">
        <v>30</v>
      </c>
      <c r="HY257">
        <v>65000</v>
      </c>
      <c r="HZ257" t="s">
        <v>923</v>
      </c>
      <c r="IA257">
        <v>65000</v>
      </c>
      <c r="IB257" t="s">
        <v>778</v>
      </c>
      <c r="IC257" t="s">
        <v>6183</v>
      </c>
      <c r="ID257" t="s">
        <v>6184</v>
      </c>
      <c r="IE257" t="s">
        <v>6185</v>
      </c>
      <c r="IF257">
        <v>7.1768600000000002E-2</v>
      </c>
    </row>
    <row r="258" spans="6:240">
      <c r="F258" t="s">
        <v>782</v>
      </c>
      <c r="G258">
        <v>341.96499999999997</v>
      </c>
      <c r="H258" t="s">
        <v>25</v>
      </c>
      <c r="I258" t="s">
        <v>36</v>
      </c>
      <c r="J258" t="s">
        <v>27</v>
      </c>
      <c r="K258">
        <v>0.77685000000000004</v>
      </c>
      <c r="L258" t="s">
        <v>28</v>
      </c>
      <c r="M258">
        <v>484556</v>
      </c>
      <c r="N258" t="s">
        <v>29</v>
      </c>
      <c r="O258">
        <v>6.1912408639999998E-3</v>
      </c>
      <c r="P258" t="s">
        <v>30</v>
      </c>
      <c r="Q258">
        <v>3000</v>
      </c>
      <c r="R258" t="s">
        <v>923</v>
      </c>
      <c r="S258">
        <v>3000</v>
      </c>
      <c r="T258" t="s">
        <v>783</v>
      </c>
      <c r="U258" t="s">
        <v>4807</v>
      </c>
      <c r="V258" t="s">
        <v>4808</v>
      </c>
      <c r="W258" t="s">
        <v>4809</v>
      </c>
      <c r="X258">
        <v>8.5319800000000001E-2</v>
      </c>
      <c r="AD258" t="s">
        <v>782</v>
      </c>
      <c r="AE258">
        <v>325.98700000000002</v>
      </c>
      <c r="AF258" t="s">
        <v>25</v>
      </c>
      <c r="AG258" t="s">
        <v>36</v>
      </c>
      <c r="AH258" t="s">
        <v>27</v>
      </c>
      <c r="AI258">
        <v>0.79063300000000003</v>
      </c>
      <c r="AJ258" t="s">
        <v>28</v>
      </c>
      <c r="AK258">
        <v>490738</v>
      </c>
      <c r="AL258" t="s">
        <v>29</v>
      </c>
      <c r="AM258">
        <v>1.0188735288E-2</v>
      </c>
      <c r="AN258" t="s">
        <v>30</v>
      </c>
      <c r="AO258">
        <v>5000</v>
      </c>
      <c r="AP258" t="s">
        <v>923</v>
      </c>
      <c r="AQ258">
        <v>5000</v>
      </c>
      <c r="AR258" t="s">
        <v>783</v>
      </c>
      <c r="AS258" t="s">
        <v>1281</v>
      </c>
      <c r="AT258" t="s">
        <v>1282</v>
      </c>
      <c r="AU258" t="s">
        <v>1283</v>
      </c>
      <c r="AV258">
        <v>8.0102699999999999E-2</v>
      </c>
      <c r="BB258" t="s">
        <v>782</v>
      </c>
      <c r="BC258">
        <v>330.82299999999998</v>
      </c>
      <c r="BD258" t="s">
        <v>25</v>
      </c>
      <c r="BE258" t="s">
        <v>36</v>
      </c>
      <c r="BF258" t="s">
        <v>27</v>
      </c>
      <c r="BG258">
        <v>0.78106900000000001</v>
      </c>
      <c r="BH258" t="s">
        <v>28</v>
      </c>
      <c r="BI258">
        <v>495479</v>
      </c>
      <c r="BJ258" t="s">
        <v>29</v>
      </c>
      <c r="BK258">
        <v>3.0273743272000001E-2</v>
      </c>
      <c r="BL258" t="s">
        <v>30</v>
      </c>
      <c r="BM258">
        <v>15000</v>
      </c>
      <c r="BN258" t="s">
        <v>923</v>
      </c>
      <c r="BO258">
        <v>15000</v>
      </c>
      <c r="BP258" t="s">
        <v>783</v>
      </c>
      <c r="BQ258" t="s">
        <v>1874</v>
      </c>
      <c r="BR258" t="s">
        <v>1875</v>
      </c>
      <c r="BS258" t="s">
        <v>1876</v>
      </c>
      <c r="BT258">
        <v>7.1183200000000002E-2</v>
      </c>
      <c r="BZ258" t="s">
        <v>782</v>
      </c>
      <c r="CA258">
        <v>328.99900000000002</v>
      </c>
      <c r="CB258" t="s">
        <v>25</v>
      </c>
      <c r="CC258" t="s">
        <v>36</v>
      </c>
      <c r="CD258" t="s">
        <v>27</v>
      </c>
      <c r="CE258">
        <v>0.78171599999999997</v>
      </c>
      <c r="CF258" t="s">
        <v>28</v>
      </c>
      <c r="CG258">
        <v>497402</v>
      </c>
      <c r="CH258" t="s">
        <v>29</v>
      </c>
      <c r="CI258">
        <v>5.0261179391999998E-2</v>
      </c>
      <c r="CJ258" t="s">
        <v>30</v>
      </c>
      <c r="CK258">
        <v>25000</v>
      </c>
      <c r="CL258" t="s">
        <v>923</v>
      </c>
      <c r="CM258">
        <v>25000</v>
      </c>
      <c r="CN258" t="s">
        <v>783</v>
      </c>
      <c r="CO258" t="s">
        <v>2454</v>
      </c>
      <c r="CP258" t="s">
        <v>2455</v>
      </c>
      <c r="CQ258" t="s">
        <v>2456</v>
      </c>
      <c r="CR258">
        <v>7.9039100000000001E-2</v>
      </c>
      <c r="CX258" t="s">
        <v>782</v>
      </c>
      <c r="CY258">
        <v>328.505</v>
      </c>
      <c r="CZ258" t="s">
        <v>25</v>
      </c>
      <c r="DA258" t="s">
        <v>36</v>
      </c>
      <c r="DB258" t="s">
        <v>27</v>
      </c>
      <c r="DC258">
        <v>0.78110999999999997</v>
      </c>
      <c r="DD258" t="s">
        <v>28</v>
      </c>
      <c r="DE258">
        <v>498923</v>
      </c>
      <c r="DF258" t="s">
        <v>29</v>
      </c>
      <c r="DG258">
        <v>7.0151151647999996E-2</v>
      </c>
      <c r="DH258" t="s">
        <v>30</v>
      </c>
      <c r="DI258">
        <v>35000</v>
      </c>
      <c r="DJ258" t="s">
        <v>923</v>
      </c>
      <c r="DK258">
        <v>35000</v>
      </c>
      <c r="DL258" t="s">
        <v>783</v>
      </c>
      <c r="DM258" t="s">
        <v>3048</v>
      </c>
      <c r="DN258" t="s">
        <v>3049</v>
      </c>
      <c r="DO258" t="s">
        <v>3050</v>
      </c>
      <c r="DP258">
        <v>7.6215000000000005E-2</v>
      </c>
      <c r="DV258" t="s">
        <v>782</v>
      </c>
      <c r="DW258">
        <v>328.76</v>
      </c>
      <c r="DX258" t="s">
        <v>25</v>
      </c>
      <c r="DY258" t="s">
        <v>36</v>
      </c>
      <c r="DZ258" t="s">
        <v>27</v>
      </c>
      <c r="EA258">
        <v>0.78098800000000002</v>
      </c>
      <c r="EB258" t="s">
        <v>28</v>
      </c>
      <c r="EC258">
        <v>498692</v>
      </c>
      <c r="ED258" t="s">
        <v>29</v>
      </c>
      <c r="EE258">
        <v>9.0236123631999995E-2</v>
      </c>
      <c r="EF258" t="s">
        <v>30</v>
      </c>
      <c r="EG258">
        <v>45000</v>
      </c>
      <c r="EH258" t="s">
        <v>923</v>
      </c>
      <c r="EI258">
        <v>45000</v>
      </c>
      <c r="EJ258" t="s">
        <v>783</v>
      </c>
      <c r="EK258" t="s">
        <v>3635</v>
      </c>
      <c r="EL258" t="s">
        <v>3636</v>
      </c>
      <c r="EM258" t="s">
        <v>3637</v>
      </c>
      <c r="EN258">
        <v>7.3419399999999996E-2</v>
      </c>
      <c r="ET258" t="s">
        <v>782</v>
      </c>
      <c r="EU258">
        <v>328.14400000000001</v>
      </c>
      <c r="EV258" t="s">
        <v>25</v>
      </c>
      <c r="EW258" t="s">
        <v>36</v>
      </c>
      <c r="EX258" t="s">
        <v>27</v>
      </c>
      <c r="EY258">
        <v>0.78149100000000005</v>
      </c>
      <c r="EZ258" t="s">
        <v>28</v>
      </c>
      <c r="FA258">
        <v>498986</v>
      </c>
      <c r="FB258" t="s">
        <v>29</v>
      </c>
      <c r="FC258">
        <v>0.110223595752</v>
      </c>
      <c r="FD258" t="s">
        <v>30</v>
      </c>
      <c r="FE258">
        <v>55000</v>
      </c>
      <c r="FF258" t="s">
        <v>923</v>
      </c>
      <c r="FG258">
        <v>55000</v>
      </c>
      <c r="FH258" t="s">
        <v>783</v>
      </c>
      <c r="FI258" t="s">
        <v>4218</v>
      </c>
      <c r="FJ258" t="s">
        <v>4219</v>
      </c>
      <c r="FK258" t="s">
        <v>4220</v>
      </c>
      <c r="FL258">
        <v>7.3214100000000004E-2</v>
      </c>
      <c r="FR258" t="s">
        <v>782</v>
      </c>
      <c r="FS258">
        <v>349.74599999999998</v>
      </c>
      <c r="FT258" t="s">
        <v>25</v>
      </c>
      <c r="FU258" t="s">
        <v>36</v>
      </c>
      <c r="FV258" t="s">
        <v>27</v>
      </c>
      <c r="FW258">
        <v>0.75597300000000001</v>
      </c>
      <c r="FX258" t="s">
        <v>28</v>
      </c>
      <c r="FY258">
        <v>500306</v>
      </c>
      <c r="FZ258" t="s">
        <v>29</v>
      </c>
      <c r="GA258">
        <v>1.998776712E-3</v>
      </c>
      <c r="GB258" t="s">
        <v>30</v>
      </c>
      <c r="GC258">
        <v>1000</v>
      </c>
      <c r="GD258" t="s">
        <v>923</v>
      </c>
      <c r="GE258">
        <v>1000</v>
      </c>
      <c r="GF258" t="s">
        <v>783</v>
      </c>
      <c r="GG258" t="s">
        <v>5200</v>
      </c>
      <c r="GH258" t="s">
        <v>5201</v>
      </c>
      <c r="GI258" t="s">
        <v>5202</v>
      </c>
      <c r="GJ258">
        <v>0.110694</v>
      </c>
      <c r="GP258" t="s">
        <v>782</v>
      </c>
      <c r="GQ258">
        <v>328.89499999999998</v>
      </c>
      <c r="GR258" t="s">
        <v>25</v>
      </c>
      <c r="GS258" t="s">
        <v>36</v>
      </c>
      <c r="GT258" t="s">
        <v>27</v>
      </c>
      <c r="GU258">
        <v>0.78430100000000003</v>
      </c>
      <c r="GV258" t="s">
        <v>28</v>
      </c>
      <c r="GW258">
        <v>494285</v>
      </c>
      <c r="GX258" t="s">
        <v>29</v>
      </c>
      <c r="GY258">
        <v>2.0231257280000001E-2</v>
      </c>
      <c r="GZ258" t="s">
        <v>30</v>
      </c>
      <c r="HA258">
        <v>10000</v>
      </c>
      <c r="HB258" t="s">
        <v>923</v>
      </c>
      <c r="HC258">
        <v>10000</v>
      </c>
      <c r="HD258" t="s">
        <v>783</v>
      </c>
      <c r="HE258" t="s">
        <v>1397</v>
      </c>
      <c r="HF258" t="s">
        <v>5600</v>
      </c>
      <c r="HG258" t="s">
        <v>5601</v>
      </c>
      <c r="HH258">
        <v>7.1669800000000006E-2</v>
      </c>
      <c r="HN258" t="s">
        <v>782</v>
      </c>
      <c r="HO258">
        <v>329.39600000000002</v>
      </c>
      <c r="HP258" t="s">
        <v>25</v>
      </c>
      <c r="HQ258" t="s">
        <v>36</v>
      </c>
      <c r="HR258" t="s">
        <v>27</v>
      </c>
      <c r="HS258">
        <v>0.77925999999999995</v>
      </c>
      <c r="HT258" t="s">
        <v>28</v>
      </c>
      <c r="HU258">
        <v>499938</v>
      </c>
      <c r="HV258" t="s">
        <v>29</v>
      </c>
      <c r="HW258">
        <v>0.13001606814399999</v>
      </c>
      <c r="HX258" t="s">
        <v>30</v>
      </c>
      <c r="HY258">
        <v>65000</v>
      </c>
      <c r="HZ258" t="s">
        <v>923</v>
      </c>
      <c r="IA258">
        <v>65000</v>
      </c>
      <c r="IB258" t="s">
        <v>783</v>
      </c>
      <c r="IC258" t="s">
        <v>6186</v>
      </c>
      <c r="ID258" t="s">
        <v>6187</v>
      </c>
      <c r="IE258" t="s">
        <v>3847</v>
      </c>
      <c r="IF258">
        <v>7.2830500000000006E-2</v>
      </c>
    </row>
    <row r="259" spans="6:240">
      <c r="F259" t="s">
        <v>787</v>
      </c>
      <c r="G259">
        <v>694.41800000000001</v>
      </c>
      <c r="H259" t="s">
        <v>25</v>
      </c>
      <c r="I259" t="s">
        <v>757</v>
      </c>
      <c r="J259" t="s">
        <v>27</v>
      </c>
      <c r="K259">
        <v>0.76467399999999996</v>
      </c>
      <c r="L259" t="s">
        <v>28</v>
      </c>
      <c r="M259">
        <v>246278</v>
      </c>
      <c r="N259" t="s">
        <v>29</v>
      </c>
      <c r="O259">
        <v>1.2181345125E-2</v>
      </c>
      <c r="P259" t="s">
        <v>30</v>
      </c>
      <c r="Q259">
        <v>3000</v>
      </c>
      <c r="R259" t="s">
        <v>923</v>
      </c>
      <c r="S259">
        <v>3000</v>
      </c>
      <c r="T259" t="s">
        <v>788</v>
      </c>
      <c r="U259" t="s">
        <v>915</v>
      </c>
      <c r="V259" t="s">
        <v>4805</v>
      </c>
      <c r="W259" t="s">
        <v>4806</v>
      </c>
      <c r="X259">
        <v>0.107666</v>
      </c>
      <c r="AD259" t="s">
        <v>787</v>
      </c>
      <c r="AE259">
        <v>636.49900000000002</v>
      </c>
      <c r="AF259" t="s">
        <v>25</v>
      </c>
      <c r="AG259" t="s">
        <v>757</v>
      </c>
      <c r="AH259" t="s">
        <v>27</v>
      </c>
      <c r="AI259">
        <v>0.792292</v>
      </c>
      <c r="AJ259" t="s">
        <v>28</v>
      </c>
      <c r="AK259">
        <v>250283</v>
      </c>
      <c r="AL259" t="s">
        <v>29</v>
      </c>
      <c r="AM259">
        <v>1.9977374324999998E-2</v>
      </c>
      <c r="AN259" t="s">
        <v>30</v>
      </c>
      <c r="AO259">
        <v>5000</v>
      </c>
      <c r="AP259" t="s">
        <v>923</v>
      </c>
      <c r="AQ259">
        <v>5000</v>
      </c>
      <c r="AR259" t="s">
        <v>788</v>
      </c>
      <c r="AS259" t="s">
        <v>1278</v>
      </c>
      <c r="AT259" t="s">
        <v>1279</v>
      </c>
      <c r="AU259" t="s">
        <v>1280</v>
      </c>
      <c r="AV259">
        <v>5.1863600000000003E-2</v>
      </c>
      <c r="BB259" t="s">
        <v>787</v>
      </c>
      <c r="BC259">
        <v>664.83500000000004</v>
      </c>
      <c r="BD259" t="s">
        <v>25</v>
      </c>
      <c r="BE259" t="s">
        <v>757</v>
      </c>
      <c r="BF259" t="s">
        <v>27</v>
      </c>
      <c r="BG259">
        <v>0.77396200000000004</v>
      </c>
      <c r="BH259" t="s">
        <v>28</v>
      </c>
      <c r="BI259">
        <v>251100</v>
      </c>
      <c r="BJ259" t="s">
        <v>29</v>
      </c>
      <c r="BK259">
        <v>5.9737123245000003E-2</v>
      </c>
      <c r="BL259" t="s">
        <v>30</v>
      </c>
      <c r="BM259">
        <v>15000</v>
      </c>
      <c r="BN259" t="s">
        <v>923</v>
      </c>
      <c r="BO259">
        <v>15000</v>
      </c>
      <c r="BP259" t="s">
        <v>788</v>
      </c>
      <c r="BQ259" t="s">
        <v>1871</v>
      </c>
      <c r="BR259" t="s">
        <v>1872</v>
      </c>
      <c r="BS259" t="s">
        <v>1873</v>
      </c>
      <c r="BT259">
        <v>8.3181199999999997E-2</v>
      </c>
      <c r="BZ259" t="s">
        <v>787</v>
      </c>
      <c r="CA259">
        <v>670.82899999999995</v>
      </c>
      <c r="CB259" t="s">
        <v>25</v>
      </c>
      <c r="CC259" t="s">
        <v>757</v>
      </c>
      <c r="CD259" t="s">
        <v>27</v>
      </c>
      <c r="CE259">
        <v>0.76873400000000003</v>
      </c>
      <c r="CF259" t="s">
        <v>28</v>
      </c>
      <c r="CG259">
        <v>252252</v>
      </c>
      <c r="CH259" t="s">
        <v>29</v>
      </c>
      <c r="CI259">
        <v>9.9107070704999994E-2</v>
      </c>
      <c r="CJ259" t="s">
        <v>30</v>
      </c>
      <c r="CK259">
        <v>25000</v>
      </c>
      <c r="CL259" t="s">
        <v>923</v>
      </c>
      <c r="CM259">
        <v>25000</v>
      </c>
      <c r="CN259" t="s">
        <v>788</v>
      </c>
      <c r="CO259" t="s">
        <v>2451</v>
      </c>
      <c r="CP259" t="s">
        <v>2452</v>
      </c>
      <c r="CQ259" t="s">
        <v>2453</v>
      </c>
      <c r="CR259">
        <v>7.7474000000000001E-2</v>
      </c>
      <c r="CX259" t="s">
        <v>787</v>
      </c>
      <c r="CY259">
        <v>653.22699999999998</v>
      </c>
      <c r="CZ259" t="s">
        <v>25</v>
      </c>
      <c r="DA259" t="s">
        <v>757</v>
      </c>
      <c r="DB259" t="s">
        <v>27</v>
      </c>
      <c r="DC259">
        <v>0.78044400000000003</v>
      </c>
      <c r="DD259" t="s">
        <v>28</v>
      </c>
      <c r="DE259">
        <v>251335</v>
      </c>
      <c r="DF259" t="s">
        <v>29</v>
      </c>
      <c r="DG259">
        <v>0.139256621085</v>
      </c>
      <c r="DH259" t="s">
        <v>30</v>
      </c>
      <c r="DI259">
        <v>35000</v>
      </c>
      <c r="DJ259" t="s">
        <v>923</v>
      </c>
      <c r="DK259">
        <v>35000</v>
      </c>
      <c r="DL259" t="s">
        <v>788</v>
      </c>
      <c r="DM259" t="s">
        <v>3045</v>
      </c>
      <c r="DN259" t="s">
        <v>3046</v>
      </c>
      <c r="DO259" t="s">
        <v>3047</v>
      </c>
      <c r="DP259">
        <v>7.7770500000000006E-2</v>
      </c>
      <c r="DV259" t="s">
        <v>787</v>
      </c>
      <c r="DW259">
        <v>658.53</v>
      </c>
      <c r="DX259" t="s">
        <v>25</v>
      </c>
      <c r="DY259" t="s">
        <v>757</v>
      </c>
      <c r="DZ259" t="s">
        <v>27</v>
      </c>
      <c r="EA259">
        <v>0.77681199999999995</v>
      </c>
      <c r="EB259" t="s">
        <v>28</v>
      </c>
      <c r="EC259">
        <v>251648</v>
      </c>
      <c r="ED259" t="s">
        <v>29</v>
      </c>
      <c r="EE259">
        <v>0.17882146927500001</v>
      </c>
      <c r="EF259" t="s">
        <v>30</v>
      </c>
      <c r="EG259">
        <v>45000</v>
      </c>
      <c r="EH259" t="s">
        <v>923</v>
      </c>
      <c r="EI259">
        <v>45000</v>
      </c>
      <c r="EJ259" t="s">
        <v>788</v>
      </c>
      <c r="EK259" t="s">
        <v>3632</v>
      </c>
      <c r="EL259" t="s">
        <v>3633</v>
      </c>
      <c r="EM259" t="s">
        <v>3634</v>
      </c>
      <c r="EN259">
        <v>6.9020499999999999E-2</v>
      </c>
      <c r="ET259" t="s">
        <v>787</v>
      </c>
      <c r="EU259">
        <v>667.49900000000002</v>
      </c>
      <c r="EV259" t="s">
        <v>25</v>
      </c>
      <c r="EW259" t="s">
        <v>757</v>
      </c>
      <c r="EX259" t="s">
        <v>27</v>
      </c>
      <c r="EY259">
        <v>0.77230100000000002</v>
      </c>
      <c r="EZ259" t="s">
        <v>28</v>
      </c>
      <c r="FA259">
        <v>251175</v>
      </c>
      <c r="FB259" t="s">
        <v>29</v>
      </c>
      <c r="FC259">
        <v>0.21897101965499999</v>
      </c>
      <c r="FD259" t="s">
        <v>30</v>
      </c>
      <c r="FE259">
        <v>55000</v>
      </c>
      <c r="FF259" t="s">
        <v>923</v>
      </c>
      <c r="FG259">
        <v>55000</v>
      </c>
      <c r="FH259" t="s">
        <v>788</v>
      </c>
      <c r="FI259" t="s">
        <v>4215</v>
      </c>
      <c r="FJ259" t="s">
        <v>4216</v>
      </c>
      <c r="FK259" t="s">
        <v>4217</v>
      </c>
      <c r="FL259">
        <v>7.7154299999999995E-2</v>
      </c>
      <c r="FR259" t="s">
        <v>787</v>
      </c>
      <c r="FS259">
        <v>695.24</v>
      </c>
      <c r="FT259" t="s">
        <v>25</v>
      </c>
      <c r="FU259" t="s">
        <v>757</v>
      </c>
      <c r="FV259" t="s">
        <v>27</v>
      </c>
      <c r="FW259">
        <v>0.73936599999999997</v>
      </c>
      <c r="FX259" t="s">
        <v>28</v>
      </c>
      <c r="FY259">
        <v>263115</v>
      </c>
      <c r="FZ259" t="s">
        <v>29</v>
      </c>
      <c r="GA259">
        <v>3.8006137350000001E-3</v>
      </c>
      <c r="GB259" t="s">
        <v>30</v>
      </c>
      <c r="GC259">
        <v>1000</v>
      </c>
      <c r="GD259" t="s">
        <v>923</v>
      </c>
      <c r="GE259">
        <v>1000</v>
      </c>
      <c r="GF259" t="s">
        <v>788</v>
      </c>
      <c r="GG259" t="s">
        <v>5197</v>
      </c>
      <c r="GH259" t="s">
        <v>5198</v>
      </c>
      <c r="GI259" t="s">
        <v>5199</v>
      </c>
      <c r="GJ259">
        <v>0.104671</v>
      </c>
      <c r="GP259" t="s">
        <v>787</v>
      </c>
      <c r="GQ259">
        <v>672.9</v>
      </c>
      <c r="GR259" t="s">
        <v>25</v>
      </c>
      <c r="GS259" t="s">
        <v>757</v>
      </c>
      <c r="GT259" t="s">
        <v>27</v>
      </c>
      <c r="GU259">
        <v>0.77150300000000005</v>
      </c>
      <c r="GV259" t="s">
        <v>28</v>
      </c>
      <c r="GW259">
        <v>249674</v>
      </c>
      <c r="GX259" t="s">
        <v>29</v>
      </c>
      <c r="GY259">
        <v>4.0052149515000003E-2</v>
      </c>
      <c r="GZ259" t="s">
        <v>30</v>
      </c>
      <c r="HA259">
        <v>10000</v>
      </c>
      <c r="HB259" t="s">
        <v>923</v>
      </c>
      <c r="HC259">
        <v>10000</v>
      </c>
      <c r="HD259" t="s">
        <v>788</v>
      </c>
      <c r="HE259" t="s">
        <v>5597</v>
      </c>
      <c r="HF259" t="s">
        <v>5598</v>
      </c>
      <c r="HG259" t="s">
        <v>5599</v>
      </c>
      <c r="HH259">
        <v>8.3555299999999999E-2</v>
      </c>
      <c r="HN259" t="s">
        <v>787</v>
      </c>
      <c r="HO259">
        <v>658.29399999999998</v>
      </c>
      <c r="HP259" t="s">
        <v>25</v>
      </c>
      <c r="HQ259" t="s">
        <v>757</v>
      </c>
      <c r="HR259" t="s">
        <v>27</v>
      </c>
      <c r="HS259">
        <v>0.77935699999999997</v>
      </c>
      <c r="HT259" t="s">
        <v>28</v>
      </c>
      <c r="HU259">
        <v>250096</v>
      </c>
      <c r="HV259" t="s">
        <v>29</v>
      </c>
      <c r="HW259">
        <v>0.25990017295500001</v>
      </c>
      <c r="HX259" t="s">
        <v>30</v>
      </c>
      <c r="HY259">
        <v>65000</v>
      </c>
      <c r="HZ259" t="s">
        <v>923</v>
      </c>
      <c r="IA259">
        <v>65000</v>
      </c>
      <c r="IB259" t="s">
        <v>788</v>
      </c>
      <c r="IC259" t="s">
        <v>6183</v>
      </c>
      <c r="ID259" t="s">
        <v>6184</v>
      </c>
      <c r="IE259" t="s">
        <v>6185</v>
      </c>
      <c r="IF259">
        <v>7.1768600000000002E-2</v>
      </c>
    </row>
    <row r="260" spans="6:240">
      <c r="F260" t="s">
        <v>787</v>
      </c>
      <c r="G260">
        <v>341.96499999999997</v>
      </c>
      <c r="H260" t="s">
        <v>25</v>
      </c>
      <c r="I260" t="s">
        <v>36</v>
      </c>
      <c r="J260" t="s">
        <v>27</v>
      </c>
      <c r="K260">
        <v>0.77685000000000004</v>
      </c>
      <c r="L260" t="s">
        <v>28</v>
      </c>
      <c r="M260">
        <v>484556</v>
      </c>
      <c r="N260" t="s">
        <v>29</v>
      </c>
      <c r="O260">
        <v>6.1912408639999998E-3</v>
      </c>
      <c r="P260" t="s">
        <v>30</v>
      </c>
      <c r="Q260">
        <v>3000</v>
      </c>
      <c r="R260" t="s">
        <v>923</v>
      </c>
      <c r="S260">
        <v>3000</v>
      </c>
      <c r="T260" t="s">
        <v>783</v>
      </c>
      <c r="U260" t="s">
        <v>4807</v>
      </c>
      <c r="V260" t="s">
        <v>4808</v>
      </c>
      <c r="W260" t="s">
        <v>4809</v>
      </c>
      <c r="X260">
        <v>8.5319800000000001E-2</v>
      </c>
      <c r="AD260" t="s">
        <v>787</v>
      </c>
      <c r="AE260">
        <v>325.98700000000002</v>
      </c>
      <c r="AF260" t="s">
        <v>25</v>
      </c>
      <c r="AG260" t="s">
        <v>36</v>
      </c>
      <c r="AH260" t="s">
        <v>27</v>
      </c>
      <c r="AI260">
        <v>0.79063300000000003</v>
      </c>
      <c r="AJ260" t="s">
        <v>28</v>
      </c>
      <c r="AK260">
        <v>490738</v>
      </c>
      <c r="AL260" t="s">
        <v>29</v>
      </c>
      <c r="AM260">
        <v>1.0188735288E-2</v>
      </c>
      <c r="AN260" t="s">
        <v>30</v>
      </c>
      <c r="AO260">
        <v>5000</v>
      </c>
      <c r="AP260" t="s">
        <v>923</v>
      </c>
      <c r="AQ260">
        <v>5000</v>
      </c>
      <c r="AR260" t="s">
        <v>783</v>
      </c>
      <c r="AS260" t="s">
        <v>1281</v>
      </c>
      <c r="AT260" t="s">
        <v>1282</v>
      </c>
      <c r="AU260" t="s">
        <v>1283</v>
      </c>
      <c r="AV260">
        <v>8.0102699999999999E-2</v>
      </c>
      <c r="BB260" t="s">
        <v>787</v>
      </c>
      <c r="BC260">
        <v>330.82299999999998</v>
      </c>
      <c r="BD260" t="s">
        <v>25</v>
      </c>
      <c r="BE260" t="s">
        <v>36</v>
      </c>
      <c r="BF260" t="s">
        <v>27</v>
      </c>
      <c r="BG260">
        <v>0.78106900000000001</v>
      </c>
      <c r="BH260" t="s">
        <v>28</v>
      </c>
      <c r="BI260">
        <v>495479</v>
      </c>
      <c r="BJ260" t="s">
        <v>29</v>
      </c>
      <c r="BK260">
        <v>3.0273743272000001E-2</v>
      </c>
      <c r="BL260" t="s">
        <v>30</v>
      </c>
      <c r="BM260">
        <v>15000</v>
      </c>
      <c r="BN260" t="s">
        <v>923</v>
      </c>
      <c r="BO260">
        <v>15000</v>
      </c>
      <c r="BP260" t="s">
        <v>783</v>
      </c>
      <c r="BQ260" t="s">
        <v>1874</v>
      </c>
      <c r="BR260" t="s">
        <v>1875</v>
      </c>
      <c r="BS260" t="s">
        <v>1876</v>
      </c>
      <c r="BT260">
        <v>7.1183200000000002E-2</v>
      </c>
      <c r="BZ260" t="s">
        <v>787</v>
      </c>
      <c r="CA260">
        <v>328.99900000000002</v>
      </c>
      <c r="CB260" t="s">
        <v>25</v>
      </c>
      <c r="CC260" t="s">
        <v>36</v>
      </c>
      <c r="CD260" t="s">
        <v>27</v>
      </c>
      <c r="CE260">
        <v>0.78171599999999997</v>
      </c>
      <c r="CF260" t="s">
        <v>28</v>
      </c>
      <c r="CG260">
        <v>497402</v>
      </c>
      <c r="CH260" t="s">
        <v>29</v>
      </c>
      <c r="CI260">
        <v>5.0261179391999998E-2</v>
      </c>
      <c r="CJ260" t="s">
        <v>30</v>
      </c>
      <c r="CK260">
        <v>25000</v>
      </c>
      <c r="CL260" t="s">
        <v>923</v>
      </c>
      <c r="CM260">
        <v>25000</v>
      </c>
      <c r="CN260" t="s">
        <v>783</v>
      </c>
      <c r="CO260" t="s">
        <v>2454</v>
      </c>
      <c r="CP260" t="s">
        <v>2455</v>
      </c>
      <c r="CQ260" t="s">
        <v>2456</v>
      </c>
      <c r="CR260">
        <v>7.9039100000000001E-2</v>
      </c>
      <c r="CX260" t="s">
        <v>787</v>
      </c>
      <c r="CY260">
        <v>328.505</v>
      </c>
      <c r="CZ260" t="s">
        <v>25</v>
      </c>
      <c r="DA260" t="s">
        <v>36</v>
      </c>
      <c r="DB260" t="s">
        <v>27</v>
      </c>
      <c r="DC260">
        <v>0.78110999999999997</v>
      </c>
      <c r="DD260" t="s">
        <v>28</v>
      </c>
      <c r="DE260">
        <v>498923</v>
      </c>
      <c r="DF260" t="s">
        <v>29</v>
      </c>
      <c r="DG260">
        <v>7.0151151647999996E-2</v>
      </c>
      <c r="DH260" t="s">
        <v>30</v>
      </c>
      <c r="DI260">
        <v>35000</v>
      </c>
      <c r="DJ260" t="s">
        <v>923</v>
      </c>
      <c r="DK260">
        <v>35000</v>
      </c>
      <c r="DL260" t="s">
        <v>783</v>
      </c>
      <c r="DM260" t="s">
        <v>3048</v>
      </c>
      <c r="DN260" t="s">
        <v>3049</v>
      </c>
      <c r="DO260" t="s">
        <v>3050</v>
      </c>
      <c r="DP260">
        <v>7.6215000000000005E-2</v>
      </c>
      <c r="DV260" t="s">
        <v>787</v>
      </c>
      <c r="DW260">
        <v>328.76</v>
      </c>
      <c r="DX260" t="s">
        <v>25</v>
      </c>
      <c r="DY260" t="s">
        <v>36</v>
      </c>
      <c r="DZ260" t="s">
        <v>27</v>
      </c>
      <c r="EA260">
        <v>0.78098800000000002</v>
      </c>
      <c r="EB260" t="s">
        <v>28</v>
      </c>
      <c r="EC260">
        <v>498692</v>
      </c>
      <c r="ED260" t="s">
        <v>29</v>
      </c>
      <c r="EE260">
        <v>9.0236123631999995E-2</v>
      </c>
      <c r="EF260" t="s">
        <v>30</v>
      </c>
      <c r="EG260">
        <v>45000</v>
      </c>
      <c r="EH260" t="s">
        <v>923</v>
      </c>
      <c r="EI260">
        <v>45000</v>
      </c>
      <c r="EJ260" t="s">
        <v>783</v>
      </c>
      <c r="EK260" t="s">
        <v>3635</v>
      </c>
      <c r="EL260" t="s">
        <v>3636</v>
      </c>
      <c r="EM260" t="s">
        <v>3637</v>
      </c>
      <c r="EN260">
        <v>7.3419399999999996E-2</v>
      </c>
      <c r="ET260" t="s">
        <v>787</v>
      </c>
      <c r="EU260">
        <v>328.14400000000001</v>
      </c>
      <c r="EV260" t="s">
        <v>25</v>
      </c>
      <c r="EW260" t="s">
        <v>36</v>
      </c>
      <c r="EX260" t="s">
        <v>27</v>
      </c>
      <c r="EY260">
        <v>0.78149100000000005</v>
      </c>
      <c r="EZ260" t="s">
        <v>28</v>
      </c>
      <c r="FA260">
        <v>498986</v>
      </c>
      <c r="FB260" t="s">
        <v>29</v>
      </c>
      <c r="FC260">
        <v>0.110223595752</v>
      </c>
      <c r="FD260" t="s">
        <v>30</v>
      </c>
      <c r="FE260">
        <v>55000</v>
      </c>
      <c r="FF260" t="s">
        <v>923</v>
      </c>
      <c r="FG260">
        <v>55000</v>
      </c>
      <c r="FH260" t="s">
        <v>783</v>
      </c>
      <c r="FI260" t="s">
        <v>4218</v>
      </c>
      <c r="FJ260" t="s">
        <v>4219</v>
      </c>
      <c r="FK260" t="s">
        <v>4220</v>
      </c>
      <c r="FL260">
        <v>7.3214100000000004E-2</v>
      </c>
      <c r="FR260" t="s">
        <v>787</v>
      </c>
      <c r="FS260">
        <v>349.74599999999998</v>
      </c>
      <c r="FT260" t="s">
        <v>25</v>
      </c>
      <c r="FU260" t="s">
        <v>36</v>
      </c>
      <c r="FV260" t="s">
        <v>27</v>
      </c>
      <c r="FW260">
        <v>0.75597300000000001</v>
      </c>
      <c r="FX260" t="s">
        <v>28</v>
      </c>
      <c r="FY260">
        <v>500306</v>
      </c>
      <c r="FZ260" t="s">
        <v>29</v>
      </c>
      <c r="GA260">
        <v>1.998776712E-3</v>
      </c>
      <c r="GB260" t="s">
        <v>30</v>
      </c>
      <c r="GC260">
        <v>1000</v>
      </c>
      <c r="GD260" t="s">
        <v>923</v>
      </c>
      <c r="GE260">
        <v>1000</v>
      </c>
      <c r="GF260" t="s">
        <v>783</v>
      </c>
      <c r="GG260" t="s">
        <v>5200</v>
      </c>
      <c r="GH260" t="s">
        <v>5201</v>
      </c>
      <c r="GI260" t="s">
        <v>5202</v>
      </c>
      <c r="GJ260">
        <v>0.110694</v>
      </c>
      <c r="GP260" t="s">
        <v>787</v>
      </c>
      <c r="GQ260">
        <v>328.89499999999998</v>
      </c>
      <c r="GR260" t="s">
        <v>25</v>
      </c>
      <c r="GS260" t="s">
        <v>36</v>
      </c>
      <c r="GT260" t="s">
        <v>27</v>
      </c>
      <c r="GU260">
        <v>0.78430100000000003</v>
      </c>
      <c r="GV260" t="s">
        <v>28</v>
      </c>
      <c r="GW260">
        <v>494285</v>
      </c>
      <c r="GX260" t="s">
        <v>29</v>
      </c>
      <c r="GY260">
        <v>2.0231257280000001E-2</v>
      </c>
      <c r="GZ260" t="s">
        <v>30</v>
      </c>
      <c r="HA260">
        <v>10000</v>
      </c>
      <c r="HB260" t="s">
        <v>923</v>
      </c>
      <c r="HC260">
        <v>10000</v>
      </c>
      <c r="HD260" t="s">
        <v>783</v>
      </c>
      <c r="HE260" t="s">
        <v>1397</v>
      </c>
      <c r="HF260" t="s">
        <v>5600</v>
      </c>
      <c r="HG260" t="s">
        <v>5601</v>
      </c>
      <c r="HH260">
        <v>7.1669800000000006E-2</v>
      </c>
      <c r="HN260" t="s">
        <v>787</v>
      </c>
      <c r="HO260">
        <v>329.39600000000002</v>
      </c>
      <c r="HP260" t="s">
        <v>25</v>
      </c>
      <c r="HQ260" t="s">
        <v>36</v>
      </c>
      <c r="HR260" t="s">
        <v>27</v>
      </c>
      <c r="HS260">
        <v>0.77925999999999995</v>
      </c>
      <c r="HT260" t="s">
        <v>28</v>
      </c>
      <c r="HU260">
        <v>499938</v>
      </c>
      <c r="HV260" t="s">
        <v>29</v>
      </c>
      <c r="HW260">
        <v>0.13001606814399999</v>
      </c>
      <c r="HX260" t="s">
        <v>30</v>
      </c>
      <c r="HY260">
        <v>65000</v>
      </c>
      <c r="HZ260" t="s">
        <v>923</v>
      </c>
      <c r="IA260">
        <v>65000</v>
      </c>
      <c r="IB260" t="s">
        <v>783</v>
      </c>
      <c r="IC260" t="s">
        <v>6186</v>
      </c>
      <c r="ID260" t="s">
        <v>6187</v>
      </c>
      <c r="IE260" t="s">
        <v>3847</v>
      </c>
      <c r="IF260">
        <v>7.2830500000000006E-2</v>
      </c>
    </row>
    <row r="261" spans="6:240">
      <c r="F261" t="s">
        <v>777</v>
      </c>
      <c r="G261">
        <v>647.84400000000005</v>
      </c>
      <c r="H261" t="s">
        <v>25</v>
      </c>
      <c r="I261" t="s">
        <v>757</v>
      </c>
      <c r="J261" t="s">
        <v>27</v>
      </c>
      <c r="K261">
        <v>0.78532500000000005</v>
      </c>
      <c r="L261" t="s">
        <v>28</v>
      </c>
      <c r="M261">
        <v>250283</v>
      </c>
      <c r="N261" t="s">
        <v>29</v>
      </c>
      <c r="O261">
        <v>1.1986444395E-2</v>
      </c>
      <c r="P261" t="s">
        <v>30</v>
      </c>
      <c r="Q261">
        <v>3000</v>
      </c>
      <c r="R261" t="s">
        <v>923</v>
      </c>
      <c r="S261">
        <v>3000</v>
      </c>
      <c r="T261" t="s">
        <v>778</v>
      </c>
      <c r="U261" t="s">
        <v>4810</v>
      </c>
      <c r="V261" t="s">
        <v>4811</v>
      </c>
      <c r="W261" t="s">
        <v>4812</v>
      </c>
      <c r="X261">
        <v>7.9228699999999999E-2</v>
      </c>
      <c r="AD261" t="s">
        <v>777</v>
      </c>
      <c r="AE261">
        <v>691.60400000000004</v>
      </c>
      <c r="AF261" t="s">
        <v>25</v>
      </c>
      <c r="AG261" t="s">
        <v>757</v>
      </c>
      <c r="AH261" t="s">
        <v>27</v>
      </c>
      <c r="AI261">
        <v>0.76745300000000005</v>
      </c>
      <c r="AJ261" t="s">
        <v>28</v>
      </c>
      <c r="AK261">
        <v>245493</v>
      </c>
      <c r="AL261" t="s">
        <v>29</v>
      </c>
      <c r="AM261">
        <v>2.0367175785E-2</v>
      </c>
      <c r="AN261" t="s">
        <v>30</v>
      </c>
      <c r="AO261">
        <v>5000</v>
      </c>
      <c r="AP261" t="s">
        <v>923</v>
      </c>
      <c r="AQ261">
        <v>5000</v>
      </c>
      <c r="AR261" t="s">
        <v>778</v>
      </c>
      <c r="AS261" t="s">
        <v>1284</v>
      </c>
      <c r="AT261" t="s">
        <v>1285</v>
      </c>
      <c r="AU261" t="s">
        <v>1286</v>
      </c>
      <c r="AV261">
        <v>7.1866700000000006E-2</v>
      </c>
      <c r="BB261" t="s">
        <v>777</v>
      </c>
      <c r="BC261">
        <v>671.43200000000002</v>
      </c>
      <c r="BD261" t="s">
        <v>25</v>
      </c>
      <c r="BE261" t="s">
        <v>757</v>
      </c>
      <c r="BF261" t="s">
        <v>27</v>
      </c>
      <c r="BG261">
        <v>0.77265899999999998</v>
      </c>
      <c r="BH261" t="s">
        <v>28</v>
      </c>
      <c r="BI261">
        <v>249472</v>
      </c>
      <c r="BJ261" t="s">
        <v>29</v>
      </c>
      <c r="BK261">
        <v>6.0126924705000001E-2</v>
      </c>
      <c r="BL261" t="s">
        <v>30</v>
      </c>
      <c r="BM261">
        <v>15000</v>
      </c>
      <c r="BN261" t="s">
        <v>923</v>
      </c>
      <c r="BO261">
        <v>15000</v>
      </c>
      <c r="BP261" t="s">
        <v>778</v>
      </c>
      <c r="BQ261" t="s">
        <v>1877</v>
      </c>
      <c r="BR261" t="s">
        <v>1878</v>
      </c>
      <c r="BS261" t="s">
        <v>1879</v>
      </c>
      <c r="BT261">
        <v>7.7037800000000003E-2</v>
      </c>
      <c r="BZ261" t="s">
        <v>777</v>
      </c>
      <c r="CA261">
        <v>662.721</v>
      </c>
      <c r="CB261" t="s">
        <v>25</v>
      </c>
      <c r="CC261" t="s">
        <v>757</v>
      </c>
      <c r="CD261" t="s">
        <v>27</v>
      </c>
      <c r="CE261">
        <v>0.77494200000000002</v>
      </c>
      <c r="CF261" t="s">
        <v>28</v>
      </c>
      <c r="CG261">
        <v>251264</v>
      </c>
      <c r="CH261" t="s">
        <v>29</v>
      </c>
      <c r="CI261">
        <v>9.9496872165E-2</v>
      </c>
      <c r="CJ261" t="s">
        <v>30</v>
      </c>
      <c r="CK261">
        <v>25000</v>
      </c>
      <c r="CL261" t="s">
        <v>923</v>
      </c>
      <c r="CM261">
        <v>25000</v>
      </c>
      <c r="CN261" t="s">
        <v>778</v>
      </c>
      <c r="CO261" t="s">
        <v>2457</v>
      </c>
      <c r="CP261" t="s">
        <v>2458</v>
      </c>
      <c r="CQ261" t="s">
        <v>2459</v>
      </c>
      <c r="CR261">
        <v>7.1296100000000001E-2</v>
      </c>
      <c r="CX261" t="s">
        <v>777</v>
      </c>
      <c r="CY261">
        <v>672.20399999999995</v>
      </c>
      <c r="CZ261" t="s">
        <v>25</v>
      </c>
      <c r="DA261" t="s">
        <v>757</v>
      </c>
      <c r="DB261" t="s">
        <v>27</v>
      </c>
      <c r="DC261">
        <v>0.76827100000000004</v>
      </c>
      <c r="DD261" t="s">
        <v>28</v>
      </c>
      <c r="DE261">
        <v>252040</v>
      </c>
      <c r="DF261" t="s">
        <v>29</v>
      </c>
      <c r="DG261">
        <v>0.138866819625</v>
      </c>
      <c r="DH261" t="s">
        <v>30</v>
      </c>
      <c r="DI261">
        <v>35000</v>
      </c>
      <c r="DJ261" t="s">
        <v>923</v>
      </c>
      <c r="DK261">
        <v>35000</v>
      </c>
      <c r="DL261" t="s">
        <v>778</v>
      </c>
      <c r="DM261" t="s">
        <v>3051</v>
      </c>
      <c r="DN261" t="s">
        <v>3052</v>
      </c>
      <c r="DO261" t="s">
        <v>3053</v>
      </c>
      <c r="DP261">
        <v>7.7316899999999994E-2</v>
      </c>
      <c r="DV261" t="s">
        <v>777</v>
      </c>
      <c r="DW261">
        <v>668.56899999999996</v>
      </c>
      <c r="DX261" t="s">
        <v>25</v>
      </c>
      <c r="DY261" t="s">
        <v>757</v>
      </c>
      <c r="DZ261" t="s">
        <v>27</v>
      </c>
      <c r="EA261">
        <v>0.77221700000000004</v>
      </c>
      <c r="EB261" t="s">
        <v>28</v>
      </c>
      <c r="EC261">
        <v>250827</v>
      </c>
      <c r="ED261" t="s">
        <v>29</v>
      </c>
      <c r="EE261">
        <v>0.17940617146499999</v>
      </c>
      <c r="EF261" t="s">
        <v>30</v>
      </c>
      <c r="EG261">
        <v>45000</v>
      </c>
      <c r="EH261" t="s">
        <v>923</v>
      </c>
      <c r="EI261">
        <v>45000</v>
      </c>
      <c r="EJ261" t="s">
        <v>778</v>
      </c>
      <c r="EK261" t="s">
        <v>3638</v>
      </c>
      <c r="EL261" t="s">
        <v>3639</v>
      </c>
      <c r="EM261" t="s">
        <v>3640</v>
      </c>
      <c r="EN261">
        <v>7.6782699999999995E-2</v>
      </c>
      <c r="ET261" t="s">
        <v>777</v>
      </c>
      <c r="EU261">
        <v>673.72900000000004</v>
      </c>
      <c r="EV261" t="s">
        <v>25</v>
      </c>
      <c r="EW261" t="s">
        <v>757</v>
      </c>
      <c r="EX261" t="s">
        <v>27</v>
      </c>
      <c r="EY261">
        <v>0.76974799999999999</v>
      </c>
      <c r="EZ261" t="s">
        <v>28</v>
      </c>
      <c r="FA261">
        <v>250506</v>
      </c>
      <c r="FB261" t="s">
        <v>29</v>
      </c>
      <c r="FC261">
        <v>0.219555721845</v>
      </c>
      <c r="FD261" t="s">
        <v>30</v>
      </c>
      <c r="FE261">
        <v>55000</v>
      </c>
      <c r="FF261" t="s">
        <v>923</v>
      </c>
      <c r="FG261">
        <v>55000</v>
      </c>
      <c r="FH261" t="s">
        <v>778</v>
      </c>
      <c r="FI261" t="s">
        <v>4221</v>
      </c>
      <c r="FJ261" t="s">
        <v>4222</v>
      </c>
      <c r="FK261" t="s">
        <v>4223</v>
      </c>
      <c r="FL261">
        <v>7.8632300000000002E-2</v>
      </c>
      <c r="FR261" t="s">
        <v>777</v>
      </c>
      <c r="FS261">
        <v>668.81299999999999</v>
      </c>
      <c r="FT261" t="s">
        <v>25</v>
      </c>
      <c r="FU261" t="s">
        <v>757</v>
      </c>
      <c r="FV261" t="s">
        <v>27</v>
      </c>
      <c r="FW261">
        <v>0.77291900000000002</v>
      </c>
      <c r="FX261" t="s">
        <v>28</v>
      </c>
      <c r="FY261">
        <v>250281</v>
      </c>
      <c r="FZ261" t="s">
        <v>29</v>
      </c>
      <c r="GA261">
        <v>3.9955144649999998E-3</v>
      </c>
      <c r="GB261" t="s">
        <v>30</v>
      </c>
      <c r="GC261">
        <v>1000</v>
      </c>
      <c r="GD261" t="s">
        <v>923</v>
      </c>
      <c r="GE261">
        <v>1000</v>
      </c>
      <c r="GF261" t="s">
        <v>778</v>
      </c>
      <c r="GG261" t="s">
        <v>5203</v>
      </c>
      <c r="GH261" t="s">
        <v>5204</v>
      </c>
      <c r="GI261" t="s">
        <v>5205</v>
      </c>
      <c r="GJ261">
        <v>5.4003900000000001E-2</v>
      </c>
      <c r="GP261" t="s">
        <v>777</v>
      </c>
      <c r="GQ261">
        <v>676.101</v>
      </c>
      <c r="GR261" t="s">
        <v>25</v>
      </c>
      <c r="GS261" t="s">
        <v>757</v>
      </c>
      <c r="GT261" t="s">
        <v>27</v>
      </c>
      <c r="GU261">
        <v>0.769675</v>
      </c>
      <c r="GV261" t="s">
        <v>28</v>
      </c>
      <c r="GW261">
        <v>249674</v>
      </c>
      <c r="GX261" t="s">
        <v>29</v>
      </c>
      <c r="GY261">
        <v>4.0052149515000003E-2</v>
      </c>
      <c r="GZ261" t="s">
        <v>30</v>
      </c>
      <c r="HA261">
        <v>10000</v>
      </c>
      <c r="HB261" t="s">
        <v>923</v>
      </c>
      <c r="HC261">
        <v>10000</v>
      </c>
      <c r="HD261" t="s">
        <v>778</v>
      </c>
      <c r="HE261" t="s">
        <v>5602</v>
      </c>
      <c r="HF261" t="s">
        <v>5603</v>
      </c>
      <c r="HG261" t="s">
        <v>5604</v>
      </c>
      <c r="HH261">
        <v>7.46256E-2</v>
      </c>
      <c r="HN261" t="s">
        <v>777</v>
      </c>
      <c r="HO261">
        <v>669.02599999999995</v>
      </c>
      <c r="HP261" t="s">
        <v>25</v>
      </c>
      <c r="HQ261" t="s">
        <v>757</v>
      </c>
      <c r="HR261" t="s">
        <v>27</v>
      </c>
      <c r="HS261">
        <v>0.77221099999999998</v>
      </c>
      <c r="HT261" t="s">
        <v>28</v>
      </c>
      <c r="HU261">
        <v>250660</v>
      </c>
      <c r="HV261" t="s">
        <v>29</v>
      </c>
      <c r="HW261">
        <v>0.259315470765</v>
      </c>
      <c r="HX261" t="s">
        <v>30</v>
      </c>
      <c r="HY261">
        <v>65000</v>
      </c>
      <c r="HZ261" t="s">
        <v>923</v>
      </c>
      <c r="IA261">
        <v>65000</v>
      </c>
      <c r="IB261" t="s">
        <v>778</v>
      </c>
      <c r="IC261" t="s">
        <v>6188</v>
      </c>
      <c r="ID261" t="s">
        <v>6189</v>
      </c>
      <c r="IE261" t="s">
        <v>6190</v>
      </c>
      <c r="IF261">
        <v>7.7334200000000006E-2</v>
      </c>
    </row>
    <row r="262" spans="6:240">
      <c r="F262" t="s">
        <v>782</v>
      </c>
      <c r="G262">
        <v>335.44600000000003</v>
      </c>
      <c r="H262" t="s">
        <v>25</v>
      </c>
      <c r="I262" t="s">
        <v>36</v>
      </c>
      <c r="J262" t="s">
        <v>27</v>
      </c>
      <c r="K262">
        <v>0.77191399999999999</v>
      </c>
      <c r="L262" t="s">
        <v>28</v>
      </c>
      <c r="M262">
        <v>500310</v>
      </c>
      <c r="N262" t="s">
        <v>29</v>
      </c>
      <c r="O262">
        <v>5.9962771359999998E-3</v>
      </c>
      <c r="P262" t="s">
        <v>30</v>
      </c>
      <c r="Q262">
        <v>3000</v>
      </c>
      <c r="R262" t="s">
        <v>923</v>
      </c>
      <c r="S262">
        <v>3000</v>
      </c>
      <c r="T262" t="s">
        <v>783</v>
      </c>
      <c r="U262" t="s">
        <v>4813</v>
      </c>
      <c r="V262" t="s">
        <v>4814</v>
      </c>
      <c r="W262" t="s">
        <v>4815</v>
      </c>
      <c r="X262">
        <v>6.5295699999999998E-2</v>
      </c>
      <c r="AD262" t="s">
        <v>782</v>
      </c>
      <c r="AE262">
        <v>336.71100000000001</v>
      </c>
      <c r="AF262" t="s">
        <v>25</v>
      </c>
      <c r="AG262" t="s">
        <v>36</v>
      </c>
      <c r="AH262" t="s">
        <v>27</v>
      </c>
      <c r="AI262">
        <v>0.77421099999999998</v>
      </c>
      <c r="AJ262" t="s">
        <v>28</v>
      </c>
      <c r="AK262">
        <v>495478</v>
      </c>
      <c r="AL262" t="s">
        <v>29</v>
      </c>
      <c r="AM262">
        <v>1.0091271424000001E-2</v>
      </c>
      <c r="AN262" t="s">
        <v>30</v>
      </c>
      <c r="AO262">
        <v>5000</v>
      </c>
      <c r="AP262" t="s">
        <v>923</v>
      </c>
      <c r="AQ262">
        <v>5000</v>
      </c>
      <c r="AR262" t="s">
        <v>783</v>
      </c>
      <c r="AS262" t="s">
        <v>1287</v>
      </c>
      <c r="AT262" t="s">
        <v>1288</v>
      </c>
      <c r="AU262" t="s">
        <v>1289</v>
      </c>
      <c r="AV262">
        <v>6.6739400000000004E-2</v>
      </c>
      <c r="BB262" t="s">
        <v>782</v>
      </c>
      <c r="BC262">
        <v>332.245</v>
      </c>
      <c r="BD262" t="s">
        <v>25</v>
      </c>
      <c r="BE262" t="s">
        <v>36</v>
      </c>
      <c r="BF262" t="s">
        <v>27</v>
      </c>
      <c r="BG262">
        <v>0.77309600000000001</v>
      </c>
      <c r="BH262" t="s">
        <v>28</v>
      </c>
      <c r="BI262">
        <v>503588</v>
      </c>
      <c r="BJ262" t="s">
        <v>29</v>
      </c>
      <c r="BK262">
        <v>2.9786243952E-2</v>
      </c>
      <c r="BL262" t="s">
        <v>30</v>
      </c>
      <c r="BM262">
        <v>15000</v>
      </c>
      <c r="BN262" t="s">
        <v>923</v>
      </c>
      <c r="BO262">
        <v>15000</v>
      </c>
      <c r="BP262" t="s">
        <v>783</v>
      </c>
      <c r="BQ262" t="s">
        <v>1880</v>
      </c>
      <c r="BR262" t="s">
        <v>1881</v>
      </c>
      <c r="BS262" t="s">
        <v>1882</v>
      </c>
      <c r="BT262">
        <v>8.1772600000000001E-2</v>
      </c>
      <c r="BZ262" t="s">
        <v>782</v>
      </c>
      <c r="CA262">
        <v>334.54700000000003</v>
      </c>
      <c r="CB262" t="s">
        <v>25</v>
      </c>
      <c r="CC262" t="s">
        <v>36</v>
      </c>
      <c r="CD262" t="s">
        <v>27</v>
      </c>
      <c r="CE262">
        <v>0.774455</v>
      </c>
      <c r="CF262" t="s">
        <v>28</v>
      </c>
      <c r="CG262">
        <v>498368</v>
      </c>
      <c r="CH262" t="s">
        <v>29</v>
      </c>
      <c r="CI262">
        <v>5.0163715528000002E-2</v>
      </c>
      <c r="CJ262" t="s">
        <v>30</v>
      </c>
      <c r="CK262">
        <v>25000</v>
      </c>
      <c r="CL262" t="s">
        <v>923</v>
      </c>
      <c r="CM262">
        <v>25000</v>
      </c>
      <c r="CN262" t="s">
        <v>783</v>
      </c>
      <c r="CO262" t="s">
        <v>2460</v>
      </c>
      <c r="CP262" t="s">
        <v>2461</v>
      </c>
      <c r="CQ262" t="s">
        <v>2462</v>
      </c>
      <c r="CR262">
        <v>8.3804299999999998E-2</v>
      </c>
      <c r="CX262" t="s">
        <v>782</v>
      </c>
      <c r="CY262">
        <v>332.39499999999998</v>
      </c>
      <c r="CZ262" t="s">
        <v>25</v>
      </c>
      <c r="DA262" t="s">
        <v>36</v>
      </c>
      <c r="DB262" t="s">
        <v>27</v>
      </c>
      <c r="DC262">
        <v>0.77652600000000005</v>
      </c>
      <c r="DD262" t="s">
        <v>28</v>
      </c>
      <c r="DE262">
        <v>498922</v>
      </c>
      <c r="DF262" t="s">
        <v>29</v>
      </c>
      <c r="DG262">
        <v>7.0151187648000005E-2</v>
      </c>
      <c r="DH262" t="s">
        <v>30</v>
      </c>
      <c r="DI262">
        <v>35000</v>
      </c>
      <c r="DJ262" t="s">
        <v>923</v>
      </c>
      <c r="DK262">
        <v>35000</v>
      </c>
      <c r="DL262" t="s">
        <v>783</v>
      </c>
      <c r="DM262" t="s">
        <v>3054</v>
      </c>
      <c r="DN262" t="s">
        <v>3055</v>
      </c>
      <c r="DO262" t="s">
        <v>916</v>
      </c>
      <c r="DP262">
        <v>8.0249500000000001E-2</v>
      </c>
      <c r="DV262" t="s">
        <v>782</v>
      </c>
      <c r="DW262">
        <v>331.34100000000001</v>
      </c>
      <c r="DX262" t="s">
        <v>25</v>
      </c>
      <c r="DY262" t="s">
        <v>36</v>
      </c>
      <c r="DZ262" t="s">
        <v>27</v>
      </c>
      <c r="EA262">
        <v>0.77710000000000001</v>
      </c>
      <c r="EB262" t="s">
        <v>28</v>
      </c>
      <c r="EC262">
        <v>499771</v>
      </c>
      <c r="ED262" t="s">
        <v>29</v>
      </c>
      <c r="EE262">
        <v>9.0041159903999995E-2</v>
      </c>
      <c r="EF262" t="s">
        <v>30</v>
      </c>
      <c r="EG262">
        <v>45000</v>
      </c>
      <c r="EH262" t="s">
        <v>923</v>
      </c>
      <c r="EI262">
        <v>45000</v>
      </c>
      <c r="EJ262" t="s">
        <v>783</v>
      </c>
      <c r="EK262" t="s">
        <v>3641</v>
      </c>
      <c r="EL262" t="s">
        <v>3642</v>
      </c>
      <c r="EM262" t="s">
        <v>3643</v>
      </c>
      <c r="EN262">
        <v>8.1550300000000006E-2</v>
      </c>
      <c r="ET262" t="s">
        <v>782</v>
      </c>
      <c r="EU262">
        <v>331.16300000000001</v>
      </c>
      <c r="EV262" t="s">
        <v>25</v>
      </c>
      <c r="EW262" t="s">
        <v>36</v>
      </c>
      <c r="EX262" t="s">
        <v>27</v>
      </c>
      <c r="EY262">
        <v>0.77688699999999999</v>
      </c>
      <c r="EZ262" t="s">
        <v>28</v>
      </c>
      <c r="FA262">
        <v>500313</v>
      </c>
      <c r="FB262" t="s">
        <v>29</v>
      </c>
      <c r="FC262">
        <v>0.10993113216</v>
      </c>
      <c r="FD262" t="s">
        <v>30</v>
      </c>
      <c r="FE262">
        <v>55000</v>
      </c>
      <c r="FF262" t="s">
        <v>923</v>
      </c>
      <c r="FG262">
        <v>55000</v>
      </c>
      <c r="FH262" t="s">
        <v>783</v>
      </c>
      <c r="FI262" t="s">
        <v>4224</v>
      </c>
      <c r="FJ262" t="s">
        <v>4225</v>
      </c>
      <c r="FK262" t="s">
        <v>4226</v>
      </c>
      <c r="FL262">
        <v>8.1840399999999994E-2</v>
      </c>
      <c r="FR262" t="s">
        <v>782</v>
      </c>
      <c r="FS262">
        <v>383.86700000000002</v>
      </c>
      <c r="FT262" t="s">
        <v>25</v>
      </c>
      <c r="FU262" t="s">
        <v>36</v>
      </c>
      <c r="FV262" t="s">
        <v>27</v>
      </c>
      <c r="FW262">
        <v>0.73898299999999995</v>
      </c>
      <c r="FX262" t="s">
        <v>28</v>
      </c>
      <c r="FY262">
        <v>477036</v>
      </c>
      <c r="FZ262" t="s">
        <v>29</v>
      </c>
      <c r="GA262">
        <v>2.0962785759999999E-3</v>
      </c>
      <c r="GB262" t="s">
        <v>30</v>
      </c>
      <c r="GC262">
        <v>1000</v>
      </c>
      <c r="GD262" t="s">
        <v>923</v>
      </c>
      <c r="GE262">
        <v>1000</v>
      </c>
      <c r="GF262" t="s">
        <v>783</v>
      </c>
      <c r="GG262" t="s">
        <v>5206</v>
      </c>
      <c r="GH262" t="s">
        <v>5207</v>
      </c>
      <c r="GI262" t="s">
        <v>5208</v>
      </c>
      <c r="GJ262">
        <v>4.86281E-2</v>
      </c>
      <c r="GP262" t="s">
        <v>782</v>
      </c>
      <c r="GQ262">
        <v>329.16500000000002</v>
      </c>
      <c r="GR262" t="s">
        <v>25</v>
      </c>
      <c r="GS262" t="s">
        <v>36</v>
      </c>
      <c r="GT262" t="s">
        <v>27</v>
      </c>
      <c r="GU262">
        <v>0.77638600000000002</v>
      </c>
      <c r="GV262" t="s">
        <v>28</v>
      </c>
      <c r="GW262">
        <v>504000</v>
      </c>
      <c r="GX262" t="s">
        <v>29</v>
      </c>
      <c r="GY262">
        <v>1.9841257824000001E-2</v>
      </c>
      <c r="GZ262" t="s">
        <v>30</v>
      </c>
      <c r="HA262">
        <v>10000</v>
      </c>
      <c r="HB262" t="s">
        <v>923</v>
      </c>
      <c r="HC262">
        <v>10000</v>
      </c>
      <c r="HD262" t="s">
        <v>783</v>
      </c>
      <c r="HE262" t="s">
        <v>5605</v>
      </c>
      <c r="HF262" t="s">
        <v>5606</v>
      </c>
      <c r="HG262" t="s">
        <v>5607</v>
      </c>
      <c r="HH262">
        <v>8.7673600000000004E-2</v>
      </c>
      <c r="HN262" t="s">
        <v>782</v>
      </c>
      <c r="HO262">
        <v>331.238</v>
      </c>
      <c r="HP262" t="s">
        <v>25</v>
      </c>
      <c r="HQ262" t="s">
        <v>36</v>
      </c>
      <c r="HR262" t="s">
        <v>27</v>
      </c>
      <c r="HS262">
        <v>0.77709099999999998</v>
      </c>
      <c r="HT262" t="s">
        <v>28</v>
      </c>
      <c r="HU262">
        <v>499938</v>
      </c>
      <c r="HV262" t="s">
        <v>29</v>
      </c>
      <c r="HW262">
        <v>0.130016104144</v>
      </c>
      <c r="HX262" t="s">
        <v>30</v>
      </c>
      <c r="HY262">
        <v>65000</v>
      </c>
      <c r="HZ262" t="s">
        <v>923</v>
      </c>
      <c r="IA262">
        <v>65000</v>
      </c>
      <c r="IB262" t="s">
        <v>783</v>
      </c>
      <c r="IC262" t="s">
        <v>6191</v>
      </c>
      <c r="ID262" t="s">
        <v>6192</v>
      </c>
      <c r="IE262" t="s">
        <v>6193</v>
      </c>
      <c r="IF262">
        <v>8.1364099999999995E-2</v>
      </c>
    </row>
    <row r="263" spans="6:240">
      <c r="F263" t="s">
        <v>787</v>
      </c>
      <c r="G263">
        <v>647.84400000000005</v>
      </c>
      <c r="H263" t="s">
        <v>25</v>
      </c>
      <c r="I263" t="s">
        <v>757</v>
      </c>
      <c r="J263" t="s">
        <v>27</v>
      </c>
      <c r="K263">
        <v>0.78532500000000005</v>
      </c>
      <c r="L263" t="s">
        <v>28</v>
      </c>
      <c r="M263">
        <v>250283</v>
      </c>
      <c r="N263" t="s">
        <v>29</v>
      </c>
      <c r="O263">
        <v>1.1986444395E-2</v>
      </c>
      <c r="P263" t="s">
        <v>30</v>
      </c>
      <c r="Q263">
        <v>3000</v>
      </c>
      <c r="R263" t="s">
        <v>923</v>
      </c>
      <c r="S263">
        <v>3000</v>
      </c>
      <c r="T263" t="s">
        <v>788</v>
      </c>
      <c r="U263" t="s">
        <v>4810</v>
      </c>
      <c r="V263" t="s">
        <v>4811</v>
      </c>
      <c r="W263" t="s">
        <v>4812</v>
      </c>
      <c r="X263">
        <v>7.9228699999999999E-2</v>
      </c>
      <c r="AD263" t="s">
        <v>787</v>
      </c>
      <c r="AE263">
        <v>691.60400000000004</v>
      </c>
      <c r="AF263" t="s">
        <v>25</v>
      </c>
      <c r="AG263" t="s">
        <v>757</v>
      </c>
      <c r="AH263" t="s">
        <v>27</v>
      </c>
      <c r="AI263">
        <v>0.76745300000000005</v>
      </c>
      <c r="AJ263" t="s">
        <v>28</v>
      </c>
      <c r="AK263">
        <v>245493</v>
      </c>
      <c r="AL263" t="s">
        <v>29</v>
      </c>
      <c r="AM263">
        <v>2.0367175785E-2</v>
      </c>
      <c r="AN263" t="s">
        <v>30</v>
      </c>
      <c r="AO263">
        <v>5000</v>
      </c>
      <c r="AP263" t="s">
        <v>923</v>
      </c>
      <c r="AQ263">
        <v>5000</v>
      </c>
      <c r="AR263" t="s">
        <v>788</v>
      </c>
      <c r="AS263" t="s">
        <v>1284</v>
      </c>
      <c r="AT263" t="s">
        <v>1285</v>
      </c>
      <c r="AU263" t="s">
        <v>1286</v>
      </c>
      <c r="AV263">
        <v>7.1866700000000006E-2</v>
      </c>
      <c r="BB263" t="s">
        <v>787</v>
      </c>
      <c r="BC263">
        <v>671.43200000000002</v>
      </c>
      <c r="BD263" t="s">
        <v>25</v>
      </c>
      <c r="BE263" t="s">
        <v>757</v>
      </c>
      <c r="BF263" t="s">
        <v>27</v>
      </c>
      <c r="BG263">
        <v>0.77265899999999998</v>
      </c>
      <c r="BH263" t="s">
        <v>28</v>
      </c>
      <c r="BI263">
        <v>249472</v>
      </c>
      <c r="BJ263" t="s">
        <v>29</v>
      </c>
      <c r="BK263">
        <v>6.0126924705000001E-2</v>
      </c>
      <c r="BL263" t="s">
        <v>30</v>
      </c>
      <c r="BM263">
        <v>15000</v>
      </c>
      <c r="BN263" t="s">
        <v>923</v>
      </c>
      <c r="BO263">
        <v>15000</v>
      </c>
      <c r="BP263" t="s">
        <v>788</v>
      </c>
      <c r="BQ263" t="s">
        <v>1877</v>
      </c>
      <c r="BR263" t="s">
        <v>1878</v>
      </c>
      <c r="BS263" t="s">
        <v>1879</v>
      </c>
      <c r="BT263">
        <v>7.7037800000000003E-2</v>
      </c>
      <c r="BZ263" t="s">
        <v>787</v>
      </c>
      <c r="CA263">
        <v>662.721</v>
      </c>
      <c r="CB263" t="s">
        <v>25</v>
      </c>
      <c r="CC263" t="s">
        <v>757</v>
      </c>
      <c r="CD263" t="s">
        <v>27</v>
      </c>
      <c r="CE263">
        <v>0.77494200000000002</v>
      </c>
      <c r="CF263" t="s">
        <v>28</v>
      </c>
      <c r="CG263">
        <v>251264</v>
      </c>
      <c r="CH263" t="s">
        <v>29</v>
      </c>
      <c r="CI263">
        <v>9.9496872165E-2</v>
      </c>
      <c r="CJ263" t="s">
        <v>30</v>
      </c>
      <c r="CK263">
        <v>25000</v>
      </c>
      <c r="CL263" t="s">
        <v>923</v>
      </c>
      <c r="CM263">
        <v>25000</v>
      </c>
      <c r="CN263" t="s">
        <v>788</v>
      </c>
      <c r="CO263" t="s">
        <v>2457</v>
      </c>
      <c r="CP263" t="s">
        <v>2458</v>
      </c>
      <c r="CQ263" t="s">
        <v>2459</v>
      </c>
      <c r="CR263">
        <v>7.1296100000000001E-2</v>
      </c>
      <c r="CX263" t="s">
        <v>787</v>
      </c>
      <c r="CY263">
        <v>672.20399999999995</v>
      </c>
      <c r="CZ263" t="s">
        <v>25</v>
      </c>
      <c r="DA263" t="s">
        <v>757</v>
      </c>
      <c r="DB263" t="s">
        <v>27</v>
      </c>
      <c r="DC263">
        <v>0.76827100000000004</v>
      </c>
      <c r="DD263" t="s">
        <v>28</v>
      </c>
      <c r="DE263">
        <v>252040</v>
      </c>
      <c r="DF263" t="s">
        <v>29</v>
      </c>
      <c r="DG263">
        <v>0.138866819625</v>
      </c>
      <c r="DH263" t="s">
        <v>30</v>
      </c>
      <c r="DI263">
        <v>35000</v>
      </c>
      <c r="DJ263" t="s">
        <v>923</v>
      </c>
      <c r="DK263">
        <v>35000</v>
      </c>
      <c r="DL263" t="s">
        <v>788</v>
      </c>
      <c r="DM263" t="s">
        <v>3051</v>
      </c>
      <c r="DN263" t="s">
        <v>3052</v>
      </c>
      <c r="DO263" t="s">
        <v>3053</v>
      </c>
      <c r="DP263">
        <v>7.7316899999999994E-2</v>
      </c>
      <c r="DV263" t="s">
        <v>787</v>
      </c>
      <c r="DW263">
        <v>668.56899999999996</v>
      </c>
      <c r="DX263" t="s">
        <v>25</v>
      </c>
      <c r="DY263" t="s">
        <v>757</v>
      </c>
      <c r="DZ263" t="s">
        <v>27</v>
      </c>
      <c r="EA263">
        <v>0.77221700000000004</v>
      </c>
      <c r="EB263" t="s">
        <v>28</v>
      </c>
      <c r="EC263">
        <v>250827</v>
      </c>
      <c r="ED263" t="s">
        <v>29</v>
      </c>
      <c r="EE263">
        <v>0.17940617146499999</v>
      </c>
      <c r="EF263" t="s">
        <v>30</v>
      </c>
      <c r="EG263">
        <v>45000</v>
      </c>
      <c r="EH263" t="s">
        <v>923</v>
      </c>
      <c r="EI263">
        <v>45000</v>
      </c>
      <c r="EJ263" t="s">
        <v>788</v>
      </c>
      <c r="EK263" t="s">
        <v>3638</v>
      </c>
      <c r="EL263" t="s">
        <v>3639</v>
      </c>
      <c r="EM263" t="s">
        <v>3640</v>
      </c>
      <c r="EN263">
        <v>7.6782699999999995E-2</v>
      </c>
      <c r="ET263" t="s">
        <v>787</v>
      </c>
      <c r="EU263">
        <v>673.72900000000004</v>
      </c>
      <c r="EV263" t="s">
        <v>25</v>
      </c>
      <c r="EW263" t="s">
        <v>757</v>
      </c>
      <c r="EX263" t="s">
        <v>27</v>
      </c>
      <c r="EY263">
        <v>0.76974799999999999</v>
      </c>
      <c r="EZ263" t="s">
        <v>28</v>
      </c>
      <c r="FA263">
        <v>250506</v>
      </c>
      <c r="FB263" t="s">
        <v>29</v>
      </c>
      <c r="FC263">
        <v>0.219555721845</v>
      </c>
      <c r="FD263" t="s">
        <v>30</v>
      </c>
      <c r="FE263">
        <v>55000</v>
      </c>
      <c r="FF263" t="s">
        <v>923</v>
      </c>
      <c r="FG263">
        <v>55000</v>
      </c>
      <c r="FH263" t="s">
        <v>788</v>
      </c>
      <c r="FI263" t="s">
        <v>4221</v>
      </c>
      <c r="FJ263" t="s">
        <v>4222</v>
      </c>
      <c r="FK263" t="s">
        <v>4223</v>
      </c>
      <c r="FL263">
        <v>7.8632300000000002E-2</v>
      </c>
      <c r="FR263" t="s">
        <v>787</v>
      </c>
      <c r="FS263">
        <v>668.81299999999999</v>
      </c>
      <c r="FT263" t="s">
        <v>25</v>
      </c>
      <c r="FU263" t="s">
        <v>757</v>
      </c>
      <c r="FV263" t="s">
        <v>27</v>
      </c>
      <c r="FW263">
        <v>0.77291900000000002</v>
      </c>
      <c r="FX263" t="s">
        <v>28</v>
      </c>
      <c r="FY263">
        <v>250281</v>
      </c>
      <c r="FZ263" t="s">
        <v>29</v>
      </c>
      <c r="GA263">
        <v>3.9955144649999998E-3</v>
      </c>
      <c r="GB263" t="s">
        <v>30</v>
      </c>
      <c r="GC263">
        <v>1000</v>
      </c>
      <c r="GD263" t="s">
        <v>923</v>
      </c>
      <c r="GE263">
        <v>1000</v>
      </c>
      <c r="GF263" t="s">
        <v>788</v>
      </c>
      <c r="GG263" t="s">
        <v>5203</v>
      </c>
      <c r="GH263" t="s">
        <v>5204</v>
      </c>
      <c r="GI263" t="s">
        <v>5205</v>
      </c>
      <c r="GJ263">
        <v>5.4003900000000001E-2</v>
      </c>
      <c r="GP263" t="s">
        <v>787</v>
      </c>
      <c r="GQ263">
        <v>676.101</v>
      </c>
      <c r="GR263" t="s">
        <v>25</v>
      </c>
      <c r="GS263" t="s">
        <v>757</v>
      </c>
      <c r="GT263" t="s">
        <v>27</v>
      </c>
      <c r="GU263">
        <v>0.769675</v>
      </c>
      <c r="GV263" t="s">
        <v>28</v>
      </c>
      <c r="GW263">
        <v>249674</v>
      </c>
      <c r="GX263" t="s">
        <v>29</v>
      </c>
      <c r="GY263">
        <v>4.0052149515000003E-2</v>
      </c>
      <c r="GZ263" t="s">
        <v>30</v>
      </c>
      <c r="HA263">
        <v>10000</v>
      </c>
      <c r="HB263" t="s">
        <v>923</v>
      </c>
      <c r="HC263">
        <v>10000</v>
      </c>
      <c r="HD263" t="s">
        <v>788</v>
      </c>
      <c r="HE263" t="s">
        <v>5602</v>
      </c>
      <c r="HF263" t="s">
        <v>5603</v>
      </c>
      <c r="HG263" t="s">
        <v>5604</v>
      </c>
      <c r="HH263">
        <v>7.46256E-2</v>
      </c>
      <c r="HN263" t="s">
        <v>787</v>
      </c>
      <c r="HO263">
        <v>669.02599999999995</v>
      </c>
      <c r="HP263" t="s">
        <v>25</v>
      </c>
      <c r="HQ263" t="s">
        <v>757</v>
      </c>
      <c r="HR263" t="s">
        <v>27</v>
      </c>
      <c r="HS263">
        <v>0.77221099999999998</v>
      </c>
      <c r="HT263" t="s">
        <v>28</v>
      </c>
      <c r="HU263">
        <v>250660</v>
      </c>
      <c r="HV263" t="s">
        <v>29</v>
      </c>
      <c r="HW263">
        <v>0.259315470765</v>
      </c>
      <c r="HX263" t="s">
        <v>30</v>
      </c>
      <c r="HY263">
        <v>65000</v>
      </c>
      <c r="HZ263" t="s">
        <v>923</v>
      </c>
      <c r="IA263">
        <v>65000</v>
      </c>
      <c r="IB263" t="s">
        <v>788</v>
      </c>
      <c r="IC263" t="s">
        <v>6188</v>
      </c>
      <c r="ID263" t="s">
        <v>6189</v>
      </c>
      <c r="IE263" t="s">
        <v>6190</v>
      </c>
      <c r="IF263">
        <v>7.7334200000000006E-2</v>
      </c>
    </row>
    <row r="264" spans="6:240">
      <c r="F264" t="s">
        <v>787</v>
      </c>
      <c r="G264">
        <v>335.44600000000003</v>
      </c>
      <c r="H264" t="s">
        <v>25</v>
      </c>
      <c r="I264" t="s">
        <v>36</v>
      </c>
      <c r="J264" t="s">
        <v>27</v>
      </c>
      <c r="K264">
        <v>0.77191399999999999</v>
      </c>
      <c r="L264" t="s">
        <v>28</v>
      </c>
      <c r="M264">
        <v>500310</v>
      </c>
      <c r="N264" t="s">
        <v>29</v>
      </c>
      <c r="O264">
        <v>5.9962771359999998E-3</v>
      </c>
      <c r="P264" t="s">
        <v>30</v>
      </c>
      <c r="Q264">
        <v>3000</v>
      </c>
      <c r="R264" t="s">
        <v>923</v>
      </c>
      <c r="S264">
        <v>3000</v>
      </c>
      <c r="T264" t="s">
        <v>783</v>
      </c>
      <c r="U264" t="s">
        <v>4813</v>
      </c>
      <c r="V264" t="s">
        <v>4814</v>
      </c>
      <c r="W264" t="s">
        <v>4815</v>
      </c>
      <c r="X264">
        <v>6.5295699999999998E-2</v>
      </c>
      <c r="AD264" t="s">
        <v>787</v>
      </c>
      <c r="AE264">
        <v>336.71100000000001</v>
      </c>
      <c r="AF264" t="s">
        <v>25</v>
      </c>
      <c r="AG264" t="s">
        <v>36</v>
      </c>
      <c r="AH264" t="s">
        <v>27</v>
      </c>
      <c r="AI264">
        <v>0.77421099999999998</v>
      </c>
      <c r="AJ264" t="s">
        <v>28</v>
      </c>
      <c r="AK264">
        <v>495478</v>
      </c>
      <c r="AL264" t="s">
        <v>29</v>
      </c>
      <c r="AM264">
        <v>1.0091271424000001E-2</v>
      </c>
      <c r="AN264" t="s">
        <v>30</v>
      </c>
      <c r="AO264">
        <v>5000</v>
      </c>
      <c r="AP264" t="s">
        <v>923</v>
      </c>
      <c r="AQ264">
        <v>5000</v>
      </c>
      <c r="AR264" t="s">
        <v>783</v>
      </c>
      <c r="AS264" t="s">
        <v>1287</v>
      </c>
      <c r="AT264" t="s">
        <v>1288</v>
      </c>
      <c r="AU264" t="s">
        <v>1289</v>
      </c>
      <c r="AV264">
        <v>6.6739400000000004E-2</v>
      </c>
      <c r="BB264" t="s">
        <v>787</v>
      </c>
      <c r="BC264">
        <v>332.245</v>
      </c>
      <c r="BD264" t="s">
        <v>25</v>
      </c>
      <c r="BE264" t="s">
        <v>36</v>
      </c>
      <c r="BF264" t="s">
        <v>27</v>
      </c>
      <c r="BG264">
        <v>0.77309600000000001</v>
      </c>
      <c r="BH264" t="s">
        <v>28</v>
      </c>
      <c r="BI264">
        <v>503588</v>
      </c>
      <c r="BJ264" t="s">
        <v>29</v>
      </c>
      <c r="BK264">
        <v>2.9786243952E-2</v>
      </c>
      <c r="BL264" t="s">
        <v>30</v>
      </c>
      <c r="BM264">
        <v>15000</v>
      </c>
      <c r="BN264" t="s">
        <v>923</v>
      </c>
      <c r="BO264">
        <v>15000</v>
      </c>
      <c r="BP264" t="s">
        <v>783</v>
      </c>
      <c r="BQ264" t="s">
        <v>1880</v>
      </c>
      <c r="BR264" t="s">
        <v>1881</v>
      </c>
      <c r="BS264" t="s">
        <v>1882</v>
      </c>
      <c r="BT264">
        <v>8.1772600000000001E-2</v>
      </c>
      <c r="BZ264" t="s">
        <v>787</v>
      </c>
      <c r="CA264">
        <v>334.54700000000003</v>
      </c>
      <c r="CB264" t="s">
        <v>25</v>
      </c>
      <c r="CC264" t="s">
        <v>36</v>
      </c>
      <c r="CD264" t="s">
        <v>27</v>
      </c>
      <c r="CE264">
        <v>0.774455</v>
      </c>
      <c r="CF264" t="s">
        <v>28</v>
      </c>
      <c r="CG264">
        <v>498368</v>
      </c>
      <c r="CH264" t="s">
        <v>29</v>
      </c>
      <c r="CI264">
        <v>5.0163715528000002E-2</v>
      </c>
      <c r="CJ264" t="s">
        <v>30</v>
      </c>
      <c r="CK264">
        <v>25000</v>
      </c>
      <c r="CL264" t="s">
        <v>923</v>
      </c>
      <c r="CM264">
        <v>25000</v>
      </c>
      <c r="CN264" t="s">
        <v>783</v>
      </c>
      <c r="CO264" t="s">
        <v>2460</v>
      </c>
      <c r="CP264" t="s">
        <v>2461</v>
      </c>
      <c r="CQ264" t="s">
        <v>2462</v>
      </c>
      <c r="CR264">
        <v>8.3804299999999998E-2</v>
      </c>
      <c r="CX264" t="s">
        <v>787</v>
      </c>
      <c r="CY264">
        <v>332.39499999999998</v>
      </c>
      <c r="CZ264" t="s">
        <v>25</v>
      </c>
      <c r="DA264" t="s">
        <v>36</v>
      </c>
      <c r="DB264" t="s">
        <v>27</v>
      </c>
      <c r="DC264">
        <v>0.77652600000000005</v>
      </c>
      <c r="DD264" t="s">
        <v>28</v>
      </c>
      <c r="DE264">
        <v>498922</v>
      </c>
      <c r="DF264" t="s">
        <v>29</v>
      </c>
      <c r="DG264">
        <v>7.0151187648000005E-2</v>
      </c>
      <c r="DH264" t="s">
        <v>30</v>
      </c>
      <c r="DI264">
        <v>35000</v>
      </c>
      <c r="DJ264" t="s">
        <v>923</v>
      </c>
      <c r="DK264">
        <v>35000</v>
      </c>
      <c r="DL264" t="s">
        <v>783</v>
      </c>
      <c r="DM264" t="s">
        <v>3054</v>
      </c>
      <c r="DN264" t="s">
        <v>3055</v>
      </c>
      <c r="DO264" t="s">
        <v>916</v>
      </c>
      <c r="DP264">
        <v>8.0249500000000001E-2</v>
      </c>
      <c r="DV264" t="s">
        <v>787</v>
      </c>
      <c r="DW264">
        <v>331.34100000000001</v>
      </c>
      <c r="DX264" t="s">
        <v>25</v>
      </c>
      <c r="DY264" t="s">
        <v>36</v>
      </c>
      <c r="DZ264" t="s">
        <v>27</v>
      </c>
      <c r="EA264">
        <v>0.77710000000000001</v>
      </c>
      <c r="EB264" t="s">
        <v>28</v>
      </c>
      <c r="EC264">
        <v>499771</v>
      </c>
      <c r="ED264" t="s">
        <v>29</v>
      </c>
      <c r="EE264">
        <v>9.0041159903999995E-2</v>
      </c>
      <c r="EF264" t="s">
        <v>30</v>
      </c>
      <c r="EG264">
        <v>45000</v>
      </c>
      <c r="EH264" t="s">
        <v>923</v>
      </c>
      <c r="EI264">
        <v>45000</v>
      </c>
      <c r="EJ264" t="s">
        <v>783</v>
      </c>
      <c r="EK264" t="s">
        <v>3641</v>
      </c>
      <c r="EL264" t="s">
        <v>3642</v>
      </c>
      <c r="EM264" t="s">
        <v>3643</v>
      </c>
      <c r="EN264">
        <v>8.1550300000000006E-2</v>
      </c>
      <c r="ET264" t="s">
        <v>787</v>
      </c>
      <c r="EU264">
        <v>331.16300000000001</v>
      </c>
      <c r="EV264" t="s">
        <v>25</v>
      </c>
      <c r="EW264" t="s">
        <v>36</v>
      </c>
      <c r="EX264" t="s">
        <v>27</v>
      </c>
      <c r="EY264">
        <v>0.77688699999999999</v>
      </c>
      <c r="EZ264" t="s">
        <v>28</v>
      </c>
      <c r="FA264">
        <v>500313</v>
      </c>
      <c r="FB264" t="s">
        <v>29</v>
      </c>
      <c r="FC264">
        <v>0.10993113216</v>
      </c>
      <c r="FD264" t="s">
        <v>30</v>
      </c>
      <c r="FE264">
        <v>55000</v>
      </c>
      <c r="FF264" t="s">
        <v>923</v>
      </c>
      <c r="FG264">
        <v>55000</v>
      </c>
      <c r="FH264" t="s">
        <v>783</v>
      </c>
      <c r="FI264" t="s">
        <v>4224</v>
      </c>
      <c r="FJ264" t="s">
        <v>4225</v>
      </c>
      <c r="FK264" t="s">
        <v>4226</v>
      </c>
      <c r="FL264">
        <v>8.1840399999999994E-2</v>
      </c>
      <c r="FR264" t="s">
        <v>787</v>
      </c>
      <c r="FS264">
        <v>383.86700000000002</v>
      </c>
      <c r="FT264" t="s">
        <v>25</v>
      </c>
      <c r="FU264" t="s">
        <v>36</v>
      </c>
      <c r="FV264" t="s">
        <v>27</v>
      </c>
      <c r="FW264">
        <v>0.73898299999999995</v>
      </c>
      <c r="FX264" t="s">
        <v>28</v>
      </c>
      <c r="FY264">
        <v>477036</v>
      </c>
      <c r="FZ264" t="s">
        <v>29</v>
      </c>
      <c r="GA264">
        <v>2.0962785759999999E-3</v>
      </c>
      <c r="GB264" t="s">
        <v>30</v>
      </c>
      <c r="GC264">
        <v>1000</v>
      </c>
      <c r="GD264" t="s">
        <v>923</v>
      </c>
      <c r="GE264">
        <v>1000</v>
      </c>
      <c r="GF264" t="s">
        <v>783</v>
      </c>
      <c r="GG264" t="s">
        <v>5206</v>
      </c>
      <c r="GH264" t="s">
        <v>5207</v>
      </c>
      <c r="GI264" t="s">
        <v>5208</v>
      </c>
      <c r="GJ264">
        <v>4.86281E-2</v>
      </c>
      <c r="GP264" t="s">
        <v>787</v>
      </c>
      <c r="GQ264">
        <v>329.16500000000002</v>
      </c>
      <c r="GR264" t="s">
        <v>25</v>
      </c>
      <c r="GS264" t="s">
        <v>36</v>
      </c>
      <c r="GT264" t="s">
        <v>27</v>
      </c>
      <c r="GU264">
        <v>0.77638600000000002</v>
      </c>
      <c r="GV264" t="s">
        <v>28</v>
      </c>
      <c r="GW264">
        <v>504000</v>
      </c>
      <c r="GX264" t="s">
        <v>29</v>
      </c>
      <c r="GY264">
        <v>1.9841257824000001E-2</v>
      </c>
      <c r="GZ264" t="s">
        <v>30</v>
      </c>
      <c r="HA264">
        <v>10000</v>
      </c>
      <c r="HB264" t="s">
        <v>923</v>
      </c>
      <c r="HC264">
        <v>10000</v>
      </c>
      <c r="HD264" t="s">
        <v>783</v>
      </c>
      <c r="HE264" t="s">
        <v>5605</v>
      </c>
      <c r="HF264" t="s">
        <v>5606</v>
      </c>
      <c r="HG264" t="s">
        <v>5607</v>
      </c>
      <c r="HH264">
        <v>8.7673600000000004E-2</v>
      </c>
      <c r="HN264" t="s">
        <v>787</v>
      </c>
      <c r="HO264">
        <v>331.238</v>
      </c>
      <c r="HP264" t="s">
        <v>25</v>
      </c>
      <c r="HQ264" t="s">
        <v>36</v>
      </c>
      <c r="HR264" t="s">
        <v>27</v>
      </c>
      <c r="HS264">
        <v>0.77709099999999998</v>
      </c>
      <c r="HT264" t="s">
        <v>28</v>
      </c>
      <c r="HU264">
        <v>499938</v>
      </c>
      <c r="HV264" t="s">
        <v>29</v>
      </c>
      <c r="HW264">
        <v>0.130016104144</v>
      </c>
      <c r="HX264" t="s">
        <v>30</v>
      </c>
      <c r="HY264">
        <v>65000</v>
      </c>
      <c r="HZ264" t="s">
        <v>923</v>
      </c>
      <c r="IA264">
        <v>65000</v>
      </c>
      <c r="IB264" t="s">
        <v>783</v>
      </c>
      <c r="IC264" t="s">
        <v>6191</v>
      </c>
      <c r="ID264" t="s">
        <v>6192</v>
      </c>
      <c r="IE264" t="s">
        <v>6193</v>
      </c>
      <c r="IF264">
        <v>8.1364099999999995E-2</v>
      </c>
    </row>
    <row r="265" spans="6:240">
      <c r="F265" t="s">
        <v>777</v>
      </c>
      <c r="G265">
        <v>714.96500000000003</v>
      </c>
      <c r="H265" t="s">
        <v>25</v>
      </c>
      <c r="I265" t="s">
        <v>757</v>
      </c>
      <c r="J265" t="s">
        <v>27</v>
      </c>
      <c r="K265">
        <v>0.75360700000000003</v>
      </c>
      <c r="L265" t="s">
        <v>28</v>
      </c>
      <c r="M265">
        <v>246278</v>
      </c>
      <c r="N265" t="s">
        <v>29</v>
      </c>
      <c r="O265">
        <v>1.2181345125E-2</v>
      </c>
      <c r="P265" t="s">
        <v>30</v>
      </c>
      <c r="Q265">
        <v>3000</v>
      </c>
      <c r="R265" t="s">
        <v>923</v>
      </c>
      <c r="S265">
        <v>3000</v>
      </c>
      <c r="T265" t="s">
        <v>778</v>
      </c>
      <c r="U265" t="s">
        <v>4816</v>
      </c>
      <c r="V265" t="s">
        <v>4817</v>
      </c>
      <c r="W265" t="s">
        <v>4818</v>
      </c>
      <c r="X265">
        <v>7.8277399999999997E-2</v>
      </c>
      <c r="AD265" t="s">
        <v>777</v>
      </c>
      <c r="AE265">
        <v>691.01199999999994</v>
      </c>
      <c r="AF265" t="s">
        <v>25</v>
      </c>
      <c r="AG265" t="s">
        <v>757</v>
      </c>
      <c r="AH265" t="s">
        <v>27</v>
      </c>
      <c r="AI265">
        <v>0.76039900000000005</v>
      </c>
      <c r="AJ265" t="s">
        <v>28</v>
      </c>
      <c r="AK265">
        <v>250283</v>
      </c>
      <c r="AL265" t="s">
        <v>29</v>
      </c>
      <c r="AM265">
        <v>1.9977374324999998E-2</v>
      </c>
      <c r="AN265" t="s">
        <v>30</v>
      </c>
      <c r="AO265">
        <v>5000</v>
      </c>
      <c r="AP265" t="s">
        <v>923</v>
      </c>
      <c r="AQ265">
        <v>5000</v>
      </c>
      <c r="AR265" t="s">
        <v>778</v>
      </c>
      <c r="AS265" t="s">
        <v>1290</v>
      </c>
      <c r="AT265" t="s">
        <v>1291</v>
      </c>
      <c r="AU265" t="s">
        <v>1292</v>
      </c>
      <c r="AV265">
        <v>7.5290200000000002E-2</v>
      </c>
      <c r="BB265" t="s">
        <v>777</v>
      </c>
      <c r="BC265">
        <v>671.43200000000002</v>
      </c>
      <c r="BD265" t="s">
        <v>25</v>
      </c>
      <c r="BE265" t="s">
        <v>757</v>
      </c>
      <c r="BF265" t="s">
        <v>27</v>
      </c>
      <c r="BG265">
        <v>0.77265899999999998</v>
      </c>
      <c r="BH265" t="s">
        <v>28</v>
      </c>
      <c r="BI265">
        <v>249472</v>
      </c>
      <c r="BJ265" t="s">
        <v>29</v>
      </c>
      <c r="BK265">
        <v>6.0126924705000001E-2</v>
      </c>
      <c r="BL265" t="s">
        <v>30</v>
      </c>
      <c r="BM265">
        <v>15000</v>
      </c>
      <c r="BN265" t="s">
        <v>923</v>
      </c>
      <c r="BO265">
        <v>15000</v>
      </c>
      <c r="BP265" t="s">
        <v>778</v>
      </c>
      <c r="BQ265" t="s">
        <v>1877</v>
      </c>
      <c r="BR265" t="s">
        <v>1878</v>
      </c>
      <c r="BS265" t="s">
        <v>1879</v>
      </c>
      <c r="BT265">
        <v>7.7037800000000003E-2</v>
      </c>
      <c r="BZ265" t="s">
        <v>777</v>
      </c>
      <c r="CA265">
        <v>671.54700000000003</v>
      </c>
      <c r="CB265" t="s">
        <v>25</v>
      </c>
      <c r="CC265" t="s">
        <v>757</v>
      </c>
      <c r="CD265" t="s">
        <v>27</v>
      </c>
      <c r="CE265">
        <v>0.77058700000000002</v>
      </c>
      <c r="CF265" t="s">
        <v>28</v>
      </c>
      <c r="CG265">
        <v>250773</v>
      </c>
      <c r="CH265" t="s">
        <v>29</v>
      </c>
      <c r="CI265">
        <v>9.9691772895000003E-2</v>
      </c>
      <c r="CJ265" t="s">
        <v>30</v>
      </c>
      <c r="CK265">
        <v>25000</v>
      </c>
      <c r="CL265" t="s">
        <v>923</v>
      </c>
      <c r="CM265">
        <v>25000</v>
      </c>
      <c r="CN265" t="s">
        <v>778</v>
      </c>
      <c r="CO265" t="s">
        <v>2463</v>
      </c>
      <c r="CP265" t="s">
        <v>2464</v>
      </c>
      <c r="CQ265" t="s">
        <v>2465</v>
      </c>
      <c r="CR265">
        <v>7.9093499999999997E-2</v>
      </c>
      <c r="CX265" t="s">
        <v>777</v>
      </c>
      <c r="CY265">
        <v>666.27800000000002</v>
      </c>
      <c r="CZ265" t="s">
        <v>25</v>
      </c>
      <c r="DA265" t="s">
        <v>757</v>
      </c>
      <c r="DB265" t="s">
        <v>27</v>
      </c>
      <c r="DC265">
        <v>0.77492300000000003</v>
      </c>
      <c r="DD265" t="s">
        <v>28</v>
      </c>
      <c r="DE265">
        <v>249935</v>
      </c>
      <c r="DF265" t="s">
        <v>29</v>
      </c>
      <c r="DG265">
        <v>0.14003622400499999</v>
      </c>
      <c r="DH265" t="s">
        <v>30</v>
      </c>
      <c r="DI265">
        <v>35000</v>
      </c>
      <c r="DJ265" t="s">
        <v>923</v>
      </c>
      <c r="DK265">
        <v>35000</v>
      </c>
      <c r="DL265" t="s">
        <v>778</v>
      </c>
      <c r="DM265" t="s">
        <v>3056</v>
      </c>
      <c r="DN265" t="s">
        <v>3057</v>
      </c>
      <c r="DO265" t="s">
        <v>3058</v>
      </c>
      <c r="DP265">
        <v>7.3661900000000002E-2</v>
      </c>
      <c r="DV265" t="s">
        <v>777</v>
      </c>
      <c r="DW265">
        <v>655.30999999999995</v>
      </c>
      <c r="DX265" t="s">
        <v>25</v>
      </c>
      <c r="DY265" t="s">
        <v>757</v>
      </c>
      <c r="DZ265" t="s">
        <v>27</v>
      </c>
      <c r="EA265">
        <v>0.77998999999999996</v>
      </c>
      <c r="EB265" t="s">
        <v>28</v>
      </c>
      <c r="EC265">
        <v>250827</v>
      </c>
      <c r="ED265" t="s">
        <v>29</v>
      </c>
      <c r="EE265">
        <v>0.17940617146499999</v>
      </c>
      <c r="EF265" t="s">
        <v>30</v>
      </c>
      <c r="EG265">
        <v>45000</v>
      </c>
      <c r="EH265" t="s">
        <v>923</v>
      </c>
      <c r="EI265">
        <v>45000</v>
      </c>
      <c r="EJ265" t="s">
        <v>778</v>
      </c>
      <c r="EK265" t="s">
        <v>3644</v>
      </c>
      <c r="EL265" t="s">
        <v>3645</v>
      </c>
      <c r="EM265" t="s">
        <v>3646</v>
      </c>
      <c r="EN265">
        <v>7.1534200000000006E-2</v>
      </c>
      <c r="ET265" t="s">
        <v>777</v>
      </c>
      <c r="EU265">
        <v>658.58900000000006</v>
      </c>
      <c r="EV265" t="s">
        <v>25</v>
      </c>
      <c r="EW265" t="s">
        <v>757</v>
      </c>
      <c r="EX265" t="s">
        <v>27</v>
      </c>
      <c r="EY265">
        <v>0.778891</v>
      </c>
      <c r="EZ265" t="s">
        <v>28</v>
      </c>
      <c r="FA265">
        <v>250284</v>
      </c>
      <c r="FB265" t="s">
        <v>29</v>
      </c>
      <c r="FC265">
        <v>0.219750622575</v>
      </c>
      <c r="FD265" t="s">
        <v>30</v>
      </c>
      <c r="FE265">
        <v>55000</v>
      </c>
      <c r="FF265" t="s">
        <v>923</v>
      </c>
      <c r="FG265">
        <v>55000</v>
      </c>
      <c r="FH265" t="s">
        <v>778</v>
      </c>
      <c r="FI265" t="s">
        <v>4227</v>
      </c>
      <c r="FJ265" t="s">
        <v>4228</v>
      </c>
      <c r="FK265" t="s">
        <v>4229</v>
      </c>
      <c r="FL265">
        <v>7.2186600000000004E-2</v>
      </c>
      <c r="FR265" t="s">
        <v>777</v>
      </c>
      <c r="FS265">
        <v>747.70699999999999</v>
      </c>
      <c r="FT265" t="s">
        <v>25</v>
      </c>
      <c r="FU265" t="s">
        <v>757</v>
      </c>
      <c r="FV265" t="s">
        <v>27</v>
      </c>
      <c r="FW265">
        <v>0.73100500000000002</v>
      </c>
      <c r="FX265" t="s">
        <v>28</v>
      </c>
      <c r="FY265">
        <v>250281</v>
      </c>
      <c r="FZ265" t="s">
        <v>29</v>
      </c>
      <c r="GA265">
        <v>3.9955144649999998E-3</v>
      </c>
      <c r="GB265" t="s">
        <v>30</v>
      </c>
      <c r="GC265">
        <v>1000</v>
      </c>
      <c r="GD265" t="s">
        <v>923</v>
      </c>
      <c r="GE265">
        <v>1000</v>
      </c>
      <c r="GF265" t="s">
        <v>778</v>
      </c>
      <c r="GG265" t="s">
        <v>5209</v>
      </c>
      <c r="GH265" t="s">
        <v>5210</v>
      </c>
      <c r="GI265" t="s">
        <v>5211</v>
      </c>
      <c r="GJ265">
        <v>0.12740199999999999</v>
      </c>
      <c r="GP265" t="s">
        <v>777</v>
      </c>
      <c r="GQ265">
        <v>667.36500000000001</v>
      </c>
      <c r="GR265" t="s">
        <v>25</v>
      </c>
      <c r="GS265" t="s">
        <v>757</v>
      </c>
      <c r="GT265" t="s">
        <v>27</v>
      </c>
      <c r="GU265">
        <v>0.77280899999999997</v>
      </c>
      <c r="GV265" t="s">
        <v>28</v>
      </c>
      <c r="GW265">
        <v>250895</v>
      </c>
      <c r="GX265" t="s">
        <v>29</v>
      </c>
      <c r="GY265">
        <v>3.9857248785E-2</v>
      </c>
      <c r="GZ265" t="s">
        <v>30</v>
      </c>
      <c r="HA265">
        <v>10000</v>
      </c>
      <c r="HB265" t="s">
        <v>923</v>
      </c>
      <c r="HC265">
        <v>10000</v>
      </c>
      <c r="HD265" t="s">
        <v>778</v>
      </c>
      <c r="HE265" t="s">
        <v>5608</v>
      </c>
      <c r="HF265" t="s">
        <v>5609</v>
      </c>
      <c r="HG265" t="s">
        <v>5610</v>
      </c>
      <c r="HH265">
        <v>8.8986899999999994E-2</v>
      </c>
      <c r="HN265" t="s">
        <v>777</v>
      </c>
      <c r="HO265">
        <v>663.03800000000001</v>
      </c>
      <c r="HP265" t="s">
        <v>25</v>
      </c>
      <c r="HQ265" t="s">
        <v>757</v>
      </c>
      <c r="HR265" t="s">
        <v>27</v>
      </c>
      <c r="HS265">
        <v>0.77539899999999995</v>
      </c>
      <c r="HT265" t="s">
        <v>28</v>
      </c>
      <c r="HU265">
        <v>250848</v>
      </c>
      <c r="HV265" t="s">
        <v>29</v>
      </c>
      <c r="HW265">
        <v>0.259120570035</v>
      </c>
      <c r="HX265" t="s">
        <v>30</v>
      </c>
      <c r="HY265">
        <v>65000</v>
      </c>
      <c r="HZ265" t="s">
        <v>923</v>
      </c>
      <c r="IA265">
        <v>65000</v>
      </c>
      <c r="IB265" t="s">
        <v>778</v>
      </c>
      <c r="IC265" t="s">
        <v>6194</v>
      </c>
      <c r="ID265" t="s">
        <v>6195</v>
      </c>
      <c r="IE265" t="s">
        <v>6196</v>
      </c>
      <c r="IF265">
        <v>8.0405000000000004E-2</v>
      </c>
    </row>
    <row r="266" spans="6:240">
      <c r="F266" t="s">
        <v>782</v>
      </c>
      <c r="G266">
        <v>353.17200000000003</v>
      </c>
      <c r="H266" t="s">
        <v>25</v>
      </c>
      <c r="I266" t="s">
        <v>36</v>
      </c>
      <c r="J266" t="s">
        <v>27</v>
      </c>
      <c r="K266">
        <v>0.74615100000000001</v>
      </c>
      <c r="L266" t="s">
        <v>28</v>
      </c>
      <c r="M266">
        <v>508581</v>
      </c>
      <c r="N266" t="s">
        <v>29</v>
      </c>
      <c r="O266">
        <v>5.8987632720000002E-3</v>
      </c>
      <c r="P266" t="s">
        <v>30</v>
      </c>
      <c r="Q266">
        <v>3000</v>
      </c>
      <c r="R266" t="s">
        <v>923</v>
      </c>
      <c r="S266">
        <v>3000</v>
      </c>
      <c r="T266" t="s">
        <v>783</v>
      </c>
      <c r="U266" t="s">
        <v>4819</v>
      </c>
      <c r="V266" t="s">
        <v>4820</v>
      </c>
      <c r="W266" t="s">
        <v>4821</v>
      </c>
      <c r="X266">
        <v>0.10635600000000001</v>
      </c>
      <c r="AD266" t="s">
        <v>782</v>
      </c>
      <c r="AE266">
        <v>347.02699999999999</v>
      </c>
      <c r="AF266" t="s">
        <v>25</v>
      </c>
      <c r="AG266" t="s">
        <v>36</v>
      </c>
      <c r="AH266" t="s">
        <v>27</v>
      </c>
      <c r="AI266">
        <v>0.75521199999999999</v>
      </c>
      <c r="AJ266" t="s">
        <v>28</v>
      </c>
      <c r="AK266">
        <v>505241</v>
      </c>
      <c r="AL266" t="s">
        <v>29</v>
      </c>
      <c r="AM266">
        <v>9.8962576959999993E-3</v>
      </c>
      <c r="AN266" t="s">
        <v>30</v>
      </c>
      <c r="AO266">
        <v>5000</v>
      </c>
      <c r="AP266" t="s">
        <v>923</v>
      </c>
      <c r="AQ266">
        <v>5000</v>
      </c>
      <c r="AR266" t="s">
        <v>783</v>
      </c>
      <c r="AS266" t="s">
        <v>905</v>
      </c>
      <c r="AT266" t="s">
        <v>1293</v>
      </c>
      <c r="AU266" t="s">
        <v>1294</v>
      </c>
      <c r="AV266">
        <v>9.44387E-2</v>
      </c>
      <c r="BB266" t="s">
        <v>782</v>
      </c>
      <c r="BC266">
        <v>332.245</v>
      </c>
      <c r="BD266" t="s">
        <v>25</v>
      </c>
      <c r="BE266" t="s">
        <v>36</v>
      </c>
      <c r="BF266" t="s">
        <v>27</v>
      </c>
      <c r="BG266">
        <v>0.77309600000000001</v>
      </c>
      <c r="BH266" t="s">
        <v>28</v>
      </c>
      <c r="BI266">
        <v>503588</v>
      </c>
      <c r="BJ266" t="s">
        <v>29</v>
      </c>
      <c r="BK266">
        <v>2.9786243952E-2</v>
      </c>
      <c r="BL266" t="s">
        <v>30</v>
      </c>
      <c r="BM266">
        <v>15000</v>
      </c>
      <c r="BN266" t="s">
        <v>923</v>
      </c>
      <c r="BO266">
        <v>15000</v>
      </c>
      <c r="BP266" t="s">
        <v>783</v>
      </c>
      <c r="BQ266" t="s">
        <v>1880</v>
      </c>
      <c r="BR266" t="s">
        <v>1881</v>
      </c>
      <c r="BS266" t="s">
        <v>1882</v>
      </c>
      <c r="BT266">
        <v>8.1772600000000001E-2</v>
      </c>
      <c r="BZ266" t="s">
        <v>782</v>
      </c>
      <c r="CA266">
        <v>337.84199999999998</v>
      </c>
      <c r="CB266" t="s">
        <v>25</v>
      </c>
      <c r="CC266" t="s">
        <v>36</v>
      </c>
      <c r="CD266" t="s">
        <v>27</v>
      </c>
      <c r="CE266">
        <v>0.76917000000000002</v>
      </c>
      <c r="CF266" t="s">
        <v>28</v>
      </c>
      <c r="CG266">
        <v>500313</v>
      </c>
      <c r="CH266" t="s">
        <v>29</v>
      </c>
      <c r="CI266">
        <v>4.9968701800000001E-2</v>
      </c>
      <c r="CJ266" t="s">
        <v>30</v>
      </c>
      <c r="CK266">
        <v>25000</v>
      </c>
      <c r="CL266" t="s">
        <v>923</v>
      </c>
      <c r="CM266">
        <v>25000</v>
      </c>
      <c r="CN266" t="s">
        <v>783</v>
      </c>
      <c r="CO266" t="s">
        <v>2466</v>
      </c>
      <c r="CP266" t="s">
        <v>2467</v>
      </c>
      <c r="CQ266" t="s">
        <v>2468</v>
      </c>
      <c r="CR266">
        <v>8.3874199999999996E-2</v>
      </c>
      <c r="CX266" t="s">
        <v>782</v>
      </c>
      <c r="CY266">
        <v>334.39400000000001</v>
      </c>
      <c r="CZ266" t="s">
        <v>25</v>
      </c>
      <c r="DA266" t="s">
        <v>36</v>
      </c>
      <c r="DB266" t="s">
        <v>27</v>
      </c>
      <c r="DC266">
        <v>0.77258599999999999</v>
      </c>
      <c r="DD266" t="s">
        <v>28</v>
      </c>
      <c r="DE266">
        <v>501012</v>
      </c>
      <c r="DF266" t="s">
        <v>29</v>
      </c>
      <c r="DG266">
        <v>6.9858674056000006E-2</v>
      </c>
      <c r="DH266" t="s">
        <v>30</v>
      </c>
      <c r="DI266">
        <v>35000</v>
      </c>
      <c r="DJ266" t="s">
        <v>923</v>
      </c>
      <c r="DK266">
        <v>35000</v>
      </c>
      <c r="DL266" t="s">
        <v>783</v>
      </c>
      <c r="DM266" t="s">
        <v>3059</v>
      </c>
      <c r="DN266" t="s">
        <v>3060</v>
      </c>
      <c r="DO266" t="s">
        <v>3061</v>
      </c>
      <c r="DP266">
        <v>8.5933300000000004E-2</v>
      </c>
      <c r="DV266" t="s">
        <v>782</v>
      </c>
      <c r="DW266">
        <v>332.012</v>
      </c>
      <c r="DX266" t="s">
        <v>25</v>
      </c>
      <c r="DY266" t="s">
        <v>36</v>
      </c>
      <c r="DZ266" t="s">
        <v>27</v>
      </c>
      <c r="EA266">
        <v>0.77589300000000005</v>
      </c>
      <c r="EB266" t="s">
        <v>28</v>
      </c>
      <c r="EC266">
        <v>500313</v>
      </c>
      <c r="ED266" t="s">
        <v>29</v>
      </c>
      <c r="EE266">
        <v>8.9943646040000005E-2</v>
      </c>
      <c r="EF266" t="s">
        <v>30</v>
      </c>
      <c r="EG266">
        <v>45000</v>
      </c>
      <c r="EH266" t="s">
        <v>923</v>
      </c>
      <c r="EI266">
        <v>45000</v>
      </c>
      <c r="EJ266" t="s">
        <v>783</v>
      </c>
      <c r="EK266" t="s">
        <v>3647</v>
      </c>
      <c r="EL266" t="s">
        <v>3648</v>
      </c>
      <c r="EM266" t="s">
        <v>3649</v>
      </c>
      <c r="EN266">
        <v>7.79638E-2</v>
      </c>
      <c r="ET266" t="s">
        <v>782</v>
      </c>
      <c r="EU266">
        <v>329.57499999999999</v>
      </c>
      <c r="EV266" t="s">
        <v>25</v>
      </c>
      <c r="EW266" t="s">
        <v>36</v>
      </c>
      <c r="EX266" t="s">
        <v>27</v>
      </c>
      <c r="EY266">
        <v>0.77806600000000004</v>
      </c>
      <c r="EZ266" t="s">
        <v>28</v>
      </c>
      <c r="FA266">
        <v>501202</v>
      </c>
      <c r="FB266" t="s">
        <v>29</v>
      </c>
      <c r="FC266">
        <v>0.109736118432</v>
      </c>
      <c r="FD266" t="s">
        <v>30</v>
      </c>
      <c r="FE266">
        <v>55000</v>
      </c>
      <c r="FF266" t="s">
        <v>923</v>
      </c>
      <c r="FG266">
        <v>55000</v>
      </c>
      <c r="FH266" t="s">
        <v>783</v>
      </c>
      <c r="FI266" t="s">
        <v>4230</v>
      </c>
      <c r="FJ266" t="s">
        <v>4231</v>
      </c>
      <c r="FK266" t="s">
        <v>4232</v>
      </c>
      <c r="FL266">
        <v>7.6303099999999999E-2</v>
      </c>
      <c r="FR266" t="s">
        <v>782</v>
      </c>
      <c r="FS266">
        <v>334.226</v>
      </c>
      <c r="FT266" t="s">
        <v>25</v>
      </c>
      <c r="FU266" t="s">
        <v>36</v>
      </c>
      <c r="FV266" t="s">
        <v>27</v>
      </c>
      <c r="FW266">
        <v>0.77332299999999998</v>
      </c>
      <c r="FX266" t="s">
        <v>28</v>
      </c>
      <c r="FY266">
        <v>500309</v>
      </c>
      <c r="FZ266" t="s">
        <v>29</v>
      </c>
      <c r="GA266">
        <v>1.9987657120000002E-3</v>
      </c>
      <c r="GB266" t="s">
        <v>30</v>
      </c>
      <c r="GC266">
        <v>1000</v>
      </c>
      <c r="GD266" t="s">
        <v>923</v>
      </c>
      <c r="GE266">
        <v>1000</v>
      </c>
      <c r="GF266" t="s">
        <v>783</v>
      </c>
      <c r="GG266" t="s">
        <v>5212</v>
      </c>
      <c r="GH266" t="s">
        <v>5213</v>
      </c>
      <c r="GI266" t="s">
        <v>5214</v>
      </c>
      <c r="GJ266">
        <v>8.2533200000000001E-2</v>
      </c>
      <c r="GP266" t="s">
        <v>782</v>
      </c>
      <c r="GQ266">
        <v>337.51600000000002</v>
      </c>
      <c r="GR266" t="s">
        <v>25</v>
      </c>
      <c r="GS266" t="s">
        <v>36</v>
      </c>
      <c r="GT266" t="s">
        <v>27</v>
      </c>
      <c r="GU266">
        <v>0.77235200000000004</v>
      </c>
      <c r="GV266" t="s">
        <v>28</v>
      </c>
      <c r="GW266">
        <v>496679</v>
      </c>
      <c r="GX266" t="s">
        <v>29</v>
      </c>
      <c r="GY266">
        <v>2.0133734415999999E-2</v>
      </c>
      <c r="GZ266" t="s">
        <v>30</v>
      </c>
      <c r="HA266">
        <v>10000</v>
      </c>
      <c r="HB266" t="s">
        <v>923</v>
      </c>
      <c r="HC266">
        <v>10000</v>
      </c>
      <c r="HD266" t="s">
        <v>783</v>
      </c>
      <c r="HE266" t="s">
        <v>5611</v>
      </c>
      <c r="HF266" t="s">
        <v>5612</v>
      </c>
      <c r="HG266" t="s">
        <v>5613</v>
      </c>
      <c r="HH266">
        <v>7.66207E-2</v>
      </c>
      <c r="HN266" t="s">
        <v>782</v>
      </c>
      <c r="HO266">
        <v>329.81</v>
      </c>
      <c r="HP266" t="s">
        <v>25</v>
      </c>
      <c r="HQ266" t="s">
        <v>36</v>
      </c>
      <c r="HR266" t="s">
        <v>27</v>
      </c>
      <c r="HS266">
        <v>0.77760300000000004</v>
      </c>
      <c r="HT266" t="s">
        <v>28</v>
      </c>
      <c r="HU266">
        <v>501442</v>
      </c>
      <c r="HV266" t="s">
        <v>29</v>
      </c>
      <c r="HW266">
        <v>0.12962609068799999</v>
      </c>
      <c r="HX266" t="s">
        <v>30</v>
      </c>
      <c r="HY266">
        <v>65000</v>
      </c>
      <c r="HZ266" t="s">
        <v>923</v>
      </c>
      <c r="IA266">
        <v>65000</v>
      </c>
      <c r="IB266" t="s">
        <v>783</v>
      </c>
      <c r="IC266" t="s">
        <v>6197</v>
      </c>
      <c r="ID266" t="s">
        <v>6198</v>
      </c>
      <c r="IE266" t="s">
        <v>6199</v>
      </c>
      <c r="IF266">
        <v>7.6162900000000006E-2</v>
      </c>
    </row>
    <row r="267" spans="6:240">
      <c r="F267" t="s">
        <v>787</v>
      </c>
      <c r="G267">
        <v>714.96500000000003</v>
      </c>
      <c r="H267" t="s">
        <v>25</v>
      </c>
      <c r="I267" t="s">
        <v>757</v>
      </c>
      <c r="J267" t="s">
        <v>27</v>
      </c>
      <c r="K267">
        <v>0.75360700000000003</v>
      </c>
      <c r="L267" t="s">
        <v>28</v>
      </c>
      <c r="M267">
        <v>246278</v>
      </c>
      <c r="N267" t="s">
        <v>29</v>
      </c>
      <c r="O267">
        <v>1.2181345125E-2</v>
      </c>
      <c r="P267" t="s">
        <v>30</v>
      </c>
      <c r="Q267">
        <v>3000</v>
      </c>
      <c r="R267" t="s">
        <v>923</v>
      </c>
      <c r="S267">
        <v>3000</v>
      </c>
      <c r="T267" t="s">
        <v>788</v>
      </c>
      <c r="U267" t="s">
        <v>4816</v>
      </c>
      <c r="V267" t="s">
        <v>4817</v>
      </c>
      <c r="W267" t="s">
        <v>4818</v>
      </c>
      <c r="X267">
        <v>7.8277399999999997E-2</v>
      </c>
      <c r="AD267" t="s">
        <v>787</v>
      </c>
      <c r="AE267">
        <v>691.01199999999994</v>
      </c>
      <c r="AF267" t="s">
        <v>25</v>
      </c>
      <c r="AG267" t="s">
        <v>757</v>
      </c>
      <c r="AH267" t="s">
        <v>27</v>
      </c>
      <c r="AI267">
        <v>0.76039900000000005</v>
      </c>
      <c r="AJ267" t="s">
        <v>28</v>
      </c>
      <c r="AK267">
        <v>250283</v>
      </c>
      <c r="AL267" t="s">
        <v>29</v>
      </c>
      <c r="AM267">
        <v>1.9977374324999998E-2</v>
      </c>
      <c r="AN267" t="s">
        <v>30</v>
      </c>
      <c r="AO267">
        <v>5000</v>
      </c>
      <c r="AP267" t="s">
        <v>923</v>
      </c>
      <c r="AQ267">
        <v>5000</v>
      </c>
      <c r="AR267" t="s">
        <v>788</v>
      </c>
      <c r="AS267" t="s">
        <v>1290</v>
      </c>
      <c r="AT267" t="s">
        <v>1291</v>
      </c>
      <c r="AU267" t="s">
        <v>1292</v>
      </c>
      <c r="AV267">
        <v>7.5290200000000002E-2</v>
      </c>
      <c r="BB267" t="s">
        <v>787</v>
      </c>
      <c r="BC267">
        <v>671.43200000000002</v>
      </c>
      <c r="BD267" t="s">
        <v>25</v>
      </c>
      <c r="BE267" t="s">
        <v>757</v>
      </c>
      <c r="BF267" t="s">
        <v>27</v>
      </c>
      <c r="BG267">
        <v>0.77265899999999998</v>
      </c>
      <c r="BH267" t="s">
        <v>28</v>
      </c>
      <c r="BI267">
        <v>249472</v>
      </c>
      <c r="BJ267" t="s">
        <v>29</v>
      </c>
      <c r="BK267">
        <v>6.0126924705000001E-2</v>
      </c>
      <c r="BL267" t="s">
        <v>30</v>
      </c>
      <c r="BM267">
        <v>15000</v>
      </c>
      <c r="BN267" t="s">
        <v>923</v>
      </c>
      <c r="BO267">
        <v>15000</v>
      </c>
      <c r="BP267" t="s">
        <v>788</v>
      </c>
      <c r="BQ267" t="s">
        <v>1877</v>
      </c>
      <c r="BR267" t="s">
        <v>1878</v>
      </c>
      <c r="BS267" t="s">
        <v>1879</v>
      </c>
      <c r="BT267">
        <v>7.7037800000000003E-2</v>
      </c>
      <c r="BZ267" t="s">
        <v>787</v>
      </c>
      <c r="CA267">
        <v>671.54700000000003</v>
      </c>
      <c r="CB267" t="s">
        <v>25</v>
      </c>
      <c r="CC267" t="s">
        <v>757</v>
      </c>
      <c r="CD267" t="s">
        <v>27</v>
      </c>
      <c r="CE267">
        <v>0.77058700000000002</v>
      </c>
      <c r="CF267" t="s">
        <v>28</v>
      </c>
      <c r="CG267">
        <v>250773</v>
      </c>
      <c r="CH267" t="s">
        <v>29</v>
      </c>
      <c r="CI267">
        <v>9.9691772895000003E-2</v>
      </c>
      <c r="CJ267" t="s">
        <v>30</v>
      </c>
      <c r="CK267">
        <v>25000</v>
      </c>
      <c r="CL267" t="s">
        <v>923</v>
      </c>
      <c r="CM267">
        <v>25000</v>
      </c>
      <c r="CN267" t="s">
        <v>788</v>
      </c>
      <c r="CO267" t="s">
        <v>2463</v>
      </c>
      <c r="CP267" t="s">
        <v>2464</v>
      </c>
      <c r="CQ267" t="s">
        <v>2465</v>
      </c>
      <c r="CR267">
        <v>7.9093499999999997E-2</v>
      </c>
      <c r="CX267" t="s">
        <v>787</v>
      </c>
      <c r="CY267">
        <v>666.27800000000002</v>
      </c>
      <c r="CZ267" t="s">
        <v>25</v>
      </c>
      <c r="DA267" t="s">
        <v>757</v>
      </c>
      <c r="DB267" t="s">
        <v>27</v>
      </c>
      <c r="DC267">
        <v>0.77492300000000003</v>
      </c>
      <c r="DD267" t="s">
        <v>28</v>
      </c>
      <c r="DE267">
        <v>249935</v>
      </c>
      <c r="DF267" t="s">
        <v>29</v>
      </c>
      <c r="DG267">
        <v>0.14003622400499999</v>
      </c>
      <c r="DH267" t="s">
        <v>30</v>
      </c>
      <c r="DI267">
        <v>35000</v>
      </c>
      <c r="DJ267" t="s">
        <v>923</v>
      </c>
      <c r="DK267">
        <v>35000</v>
      </c>
      <c r="DL267" t="s">
        <v>788</v>
      </c>
      <c r="DM267" t="s">
        <v>3056</v>
      </c>
      <c r="DN267" t="s">
        <v>3057</v>
      </c>
      <c r="DO267" t="s">
        <v>3058</v>
      </c>
      <c r="DP267">
        <v>7.3661900000000002E-2</v>
      </c>
      <c r="DV267" t="s">
        <v>787</v>
      </c>
      <c r="DW267">
        <v>655.30999999999995</v>
      </c>
      <c r="DX267" t="s">
        <v>25</v>
      </c>
      <c r="DY267" t="s">
        <v>757</v>
      </c>
      <c r="DZ267" t="s">
        <v>27</v>
      </c>
      <c r="EA267">
        <v>0.77998999999999996</v>
      </c>
      <c r="EB267" t="s">
        <v>28</v>
      </c>
      <c r="EC267">
        <v>250827</v>
      </c>
      <c r="ED267" t="s">
        <v>29</v>
      </c>
      <c r="EE267">
        <v>0.17940617146499999</v>
      </c>
      <c r="EF267" t="s">
        <v>30</v>
      </c>
      <c r="EG267">
        <v>45000</v>
      </c>
      <c r="EH267" t="s">
        <v>923</v>
      </c>
      <c r="EI267">
        <v>45000</v>
      </c>
      <c r="EJ267" t="s">
        <v>788</v>
      </c>
      <c r="EK267" t="s">
        <v>3644</v>
      </c>
      <c r="EL267" t="s">
        <v>3645</v>
      </c>
      <c r="EM267" t="s">
        <v>3646</v>
      </c>
      <c r="EN267">
        <v>7.1534200000000006E-2</v>
      </c>
      <c r="ET267" t="s">
        <v>787</v>
      </c>
      <c r="EU267">
        <v>658.58900000000006</v>
      </c>
      <c r="EV267" t="s">
        <v>25</v>
      </c>
      <c r="EW267" t="s">
        <v>757</v>
      </c>
      <c r="EX267" t="s">
        <v>27</v>
      </c>
      <c r="EY267">
        <v>0.778891</v>
      </c>
      <c r="EZ267" t="s">
        <v>28</v>
      </c>
      <c r="FA267">
        <v>250284</v>
      </c>
      <c r="FB267" t="s">
        <v>29</v>
      </c>
      <c r="FC267">
        <v>0.219750622575</v>
      </c>
      <c r="FD267" t="s">
        <v>30</v>
      </c>
      <c r="FE267">
        <v>55000</v>
      </c>
      <c r="FF267" t="s">
        <v>923</v>
      </c>
      <c r="FG267">
        <v>55000</v>
      </c>
      <c r="FH267" t="s">
        <v>788</v>
      </c>
      <c r="FI267" t="s">
        <v>4227</v>
      </c>
      <c r="FJ267" t="s">
        <v>4228</v>
      </c>
      <c r="FK267" t="s">
        <v>4229</v>
      </c>
      <c r="FL267">
        <v>7.2186600000000004E-2</v>
      </c>
      <c r="FR267" t="s">
        <v>787</v>
      </c>
      <c r="FS267">
        <v>747.70699999999999</v>
      </c>
      <c r="FT267" t="s">
        <v>25</v>
      </c>
      <c r="FU267" t="s">
        <v>757</v>
      </c>
      <c r="FV267" t="s">
        <v>27</v>
      </c>
      <c r="FW267">
        <v>0.73100500000000002</v>
      </c>
      <c r="FX267" t="s">
        <v>28</v>
      </c>
      <c r="FY267">
        <v>250281</v>
      </c>
      <c r="FZ267" t="s">
        <v>29</v>
      </c>
      <c r="GA267">
        <v>3.9955144649999998E-3</v>
      </c>
      <c r="GB267" t="s">
        <v>30</v>
      </c>
      <c r="GC267">
        <v>1000</v>
      </c>
      <c r="GD267" t="s">
        <v>923</v>
      </c>
      <c r="GE267">
        <v>1000</v>
      </c>
      <c r="GF267" t="s">
        <v>788</v>
      </c>
      <c r="GG267" t="s">
        <v>5209</v>
      </c>
      <c r="GH267" t="s">
        <v>5210</v>
      </c>
      <c r="GI267" t="s">
        <v>5211</v>
      </c>
      <c r="GJ267">
        <v>0.12740199999999999</v>
      </c>
      <c r="GP267" t="s">
        <v>787</v>
      </c>
      <c r="GQ267">
        <v>667.36500000000001</v>
      </c>
      <c r="GR267" t="s">
        <v>25</v>
      </c>
      <c r="GS267" t="s">
        <v>757</v>
      </c>
      <c r="GT267" t="s">
        <v>27</v>
      </c>
      <c r="GU267">
        <v>0.77280899999999997</v>
      </c>
      <c r="GV267" t="s">
        <v>28</v>
      </c>
      <c r="GW267">
        <v>250895</v>
      </c>
      <c r="GX267" t="s">
        <v>29</v>
      </c>
      <c r="GY267">
        <v>3.9857248785E-2</v>
      </c>
      <c r="GZ267" t="s">
        <v>30</v>
      </c>
      <c r="HA267">
        <v>10000</v>
      </c>
      <c r="HB267" t="s">
        <v>923</v>
      </c>
      <c r="HC267">
        <v>10000</v>
      </c>
      <c r="HD267" t="s">
        <v>788</v>
      </c>
      <c r="HE267" t="s">
        <v>5608</v>
      </c>
      <c r="HF267" t="s">
        <v>5609</v>
      </c>
      <c r="HG267" t="s">
        <v>5610</v>
      </c>
      <c r="HH267">
        <v>8.8986899999999994E-2</v>
      </c>
      <c r="HN267" t="s">
        <v>787</v>
      </c>
      <c r="HO267">
        <v>663.03800000000001</v>
      </c>
      <c r="HP267" t="s">
        <v>25</v>
      </c>
      <c r="HQ267" t="s">
        <v>757</v>
      </c>
      <c r="HR267" t="s">
        <v>27</v>
      </c>
      <c r="HS267">
        <v>0.77539899999999995</v>
      </c>
      <c r="HT267" t="s">
        <v>28</v>
      </c>
      <c r="HU267">
        <v>250848</v>
      </c>
      <c r="HV267" t="s">
        <v>29</v>
      </c>
      <c r="HW267">
        <v>0.259120570035</v>
      </c>
      <c r="HX267" t="s">
        <v>30</v>
      </c>
      <c r="HY267">
        <v>65000</v>
      </c>
      <c r="HZ267" t="s">
        <v>923</v>
      </c>
      <c r="IA267">
        <v>65000</v>
      </c>
      <c r="IB267" t="s">
        <v>788</v>
      </c>
      <c r="IC267" t="s">
        <v>6194</v>
      </c>
      <c r="ID267" t="s">
        <v>6195</v>
      </c>
      <c r="IE267" t="s">
        <v>6196</v>
      </c>
      <c r="IF267">
        <v>8.0405000000000004E-2</v>
      </c>
    </row>
    <row r="268" spans="6:240">
      <c r="F268" t="s">
        <v>787</v>
      </c>
      <c r="G268">
        <v>353.17200000000003</v>
      </c>
      <c r="H268" t="s">
        <v>25</v>
      </c>
      <c r="I268" t="s">
        <v>36</v>
      </c>
      <c r="J268" t="s">
        <v>27</v>
      </c>
      <c r="K268">
        <v>0.74615100000000001</v>
      </c>
      <c r="L268" t="s">
        <v>28</v>
      </c>
      <c r="M268">
        <v>508581</v>
      </c>
      <c r="N268" t="s">
        <v>29</v>
      </c>
      <c r="O268">
        <v>5.8987632720000002E-3</v>
      </c>
      <c r="P268" t="s">
        <v>30</v>
      </c>
      <c r="Q268">
        <v>3000</v>
      </c>
      <c r="R268" t="s">
        <v>923</v>
      </c>
      <c r="S268">
        <v>3000</v>
      </c>
      <c r="T268" t="s">
        <v>783</v>
      </c>
      <c r="U268" t="s">
        <v>4819</v>
      </c>
      <c r="V268" t="s">
        <v>4820</v>
      </c>
      <c r="W268" t="s">
        <v>4821</v>
      </c>
      <c r="X268">
        <v>0.10635600000000001</v>
      </c>
      <c r="AD268" t="s">
        <v>787</v>
      </c>
      <c r="AE268">
        <v>347.02699999999999</v>
      </c>
      <c r="AF268" t="s">
        <v>25</v>
      </c>
      <c r="AG268" t="s">
        <v>36</v>
      </c>
      <c r="AH268" t="s">
        <v>27</v>
      </c>
      <c r="AI268">
        <v>0.75521199999999999</v>
      </c>
      <c r="AJ268" t="s">
        <v>28</v>
      </c>
      <c r="AK268">
        <v>505241</v>
      </c>
      <c r="AL268" t="s">
        <v>29</v>
      </c>
      <c r="AM268">
        <v>9.8962576959999993E-3</v>
      </c>
      <c r="AN268" t="s">
        <v>30</v>
      </c>
      <c r="AO268">
        <v>5000</v>
      </c>
      <c r="AP268" t="s">
        <v>923</v>
      </c>
      <c r="AQ268">
        <v>5000</v>
      </c>
      <c r="AR268" t="s">
        <v>783</v>
      </c>
      <c r="AS268" t="s">
        <v>905</v>
      </c>
      <c r="AT268" t="s">
        <v>1293</v>
      </c>
      <c r="AU268" t="s">
        <v>1294</v>
      </c>
      <c r="AV268">
        <v>9.44387E-2</v>
      </c>
      <c r="BB268" t="s">
        <v>787</v>
      </c>
      <c r="BC268">
        <v>332.245</v>
      </c>
      <c r="BD268" t="s">
        <v>25</v>
      </c>
      <c r="BE268" t="s">
        <v>36</v>
      </c>
      <c r="BF268" t="s">
        <v>27</v>
      </c>
      <c r="BG268">
        <v>0.77309600000000001</v>
      </c>
      <c r="BH268" t="s">
        <v>28</v>
      </c>
      <c r="BI268">
        <v>503588</v>
      </c>
      <c r="BJ268" t="s">
        <v>29</v>
      </c>
      <c r="BK268">
        <v>2.9786243952E-2</v>
      </c>
      <c r="BL268" t="s">
        <v>30</v>
      </c>
      <c r="BM268">
        <v>15000</v>
      </c>
      <c r="BN268" t="s">
        <v>923</v>
      </c>
      <c r="BO268">
        <v>15000</v>
      </c>
      <c r="BP268" t="s">
        <v>783</v>
      </c>
      <c r="BQ268" t="s">
        <v>1880</v>
      </c>
      <c r="BR268" t="s">
        <v>1881</v>
      </c>
      <c r="BS268" t="s">
        <v>1882</v>
      </c>
      <c r="BT268">
        <v>8.1772600000000001E-2</v>
      </c>
      <c r="BZ268" t="s">
        <v>787</v>
      </c>
      <c r="CA268">
        <v>337.84199999999998</v>
      </c>
      <c r="CB268" t="s">
        <v>25</v>
      </c>
      <c r="CC268" t="s">
        <v>36</v>
      </c>
      <c r="CD268" t="s">
        <v>27</v>
      </c>
      <c r="CE268">
        <v>0.76917000000000002</v>
      </c>
      <c r="CF268" t="s">
        <v>28</v>
      </c>
      <c r="CG268">
        <v>500313</v>
      </c>
      <c r="CH268" t="s">
        <v>29</v>
      </c>
      <c r="CI268">
        <v>4.9968701800000001E-2</v>
      </c>
      <c r="CJ268" t="s">
        <v>30</v>
      </c>
      <c r="CK268">
        <v>25000</v>
      </c>
      <c r="CL268" t="s">
        <v>923</v>
      </c>
      <c r="CM268">
        <v>25000</v>
      </c>
      <c r="CN268" t="s">
        <v>783</v>
      </c>
      <c r="CO268" t="s">
        <v>2466</v>
      </c>
      <c r="CP268" t="s">
        <v>2467</v>
      </c>
      <c r="CQ268" t="s">
        <v>2468</v>
      </c>
      <c r="CR268">
        <v>8.3874199999999996E-2</v>
      </c>
      <c r="CX268" t="s">
        <v>787</v>
      </c>
      <c r="CY268">
        <v>334.39400000000001</v>
      </c>
      <c r="CZ268" t="s">
        <v>25</v>
      </c>
      <c r="DA268" t="s">
        <v>36</v>
      </c>
      <c r="DB268" t="s">
        <v>27</v>
      </c>
      <c r="DC268">
        <v>0.77258599999999999</v>
      </c>
      <c r="DD268" t="s">
        <v>28</v>
      </c>
      <c r="DE268">
        <v>501012</v>
      </c>
      <c r="DF268" t="s">
        <v>29</v>
      </c>
      <c r="DG268">
        <v>6.9858674056000006E-2</v>
      </c>
      <c r="DH268" t="s">
        <v>30</v>
      </c>
      <c r="DI268">
        <v>35000</v>
      </c>
      <c r="DJ268" t="s">
        <v>923</v>
      </c>
      <c r="DK268">
        <v>35000</v>
      </c>
      <c r="DL268" t="s">
        <v>783</v>
      </c>
      <c r="DM268" t="s">
        <v>3059</v>
      </c>
      <c r="DN268" t="s">
        <v>3060</v>
      </c>
      <c r="DO268" t="s">
        <v>3061</v>
      </c>
      <c r="DP268">
        <v>8.5933300000000004E-2</v>
      </c>
      <c r="DV268" t="s">
        <v>787</v>
      </c>
      <c r="DW268">
        <v>332.012</v>
      </c>
      <c r="DX268" t="s">
        <v>25</v>
      </c>
      <c r="DY268" t="s">
        <v>36</v>
      </c>
      <c r="DZ268" t="s">
        <v>27</v>
      </c>
      <c r="EA268">
        <v>0.77589300000000005</v>
      </c>
      <c r="EB268" t="s">
        <v>28</v>
      </c>
      <c r="EC268">
        <v>500313</v>
      </c>
      <c r="ED268" t="s">
        <v>29</v>
      </c>
      <c r="EE268">
        <v>8.9943646040000005E-2</v>
      </c>
      <c r="EF268" t="s">
        <v>30</v>
      </c>
      <c r="EG268">
        <v>45000</v>
      </c>
      <c r="EH268" t="s">
        <v>923</v>
      </c>
      <c r="EI268">
        <v>45000</v>
      </c>
      <c r="EJ268" t="s">
        <v>783</v>
      </c>
      <c r="EK268" t="s">
        <v>3647</v>
      </c>
      <c r="EL268" t="s">
        <v>3648</v>
      </c>
      <c r="EM268" t="s">
        <v>3649</v>
      </c>
      <c r="EN268">
        <v>7.79638E-2</v>
      </c>
      <c r="ET268" t="s">
        <v>787</v>
      </c>
      <c r="EU268">
        <v>329.57499999999999</v>
      </c>
      <c r="EV268" t="s">
        <v>25</v>
      </c>
      <c r="EW268" t="s">
        <v>36</v>
      </c>
      <c r="EX268" t="s">
        <v>27</v>
      </c>
      <c r="EY268">
        <v>0.77806600000000004</v>
      </c>
      <c r="EZ268" t="s">
        <v>28</v>
      </c>
      <c r="FA268">
        <v>501202</v>
      </c>
      <c r="FB268" t="s">
        <v>29</v>
      </c>
      <c r="FC268">
        <v>0.109736118432</v>
      </c>
      <c r="FD268" t="s">
        <v>30</v>
      </c>
      <c r="FE268">
        <v>55000</v>
      </c>
      <c r="FF268" t="s">
        <v>923</v>
      </c>
      <c r="FG268">
        <v>55000</v>
      </c>
      <c r="FH268" t="s">
        <v>783</v>
      </c>
      <c r="FI268" t="s">
        <v>4230</v>
      </c>
      <c r="FJ268" t="s">
        <v>4231</v>
      </c>
      <c r="FK268" t="s">
        <v>4232</v>
      </c>
      <c r="FL268">
        <v>7.6303099999999999E-2</v>
      </c>
      <c r="FR268" t="s">
        <v>787</v>
      </c>
      <c r="FS268">
        <v>334.226</v>
      </c>
      <c r="FT268" t="s">
        <v>25</v>
      </c>
      <c r="FU268" t="s">
        <v>36</v>
      </c>
      <c r="FV268" t="s">
        <v>27</v>
      </c>
      <c r="FW268">
        <v>0.77332299999999998</v>
      </c>
      <c r="FX268" t="s">
        <v>28</v>
      </c>
      <c r="FY268">
        <v>500309</v>
      </c>
      <c r="FZ268" t="s">
        <v>29</v>
      </c>
      <c r="GA268">
        <v>1.9987657120000002E-3</v>
      </c>
      <c r="GB268" t="s">
        <v>30</v>
      </c>
      <c r="GC268">
        <v>1000</v>
      </c>
      <c r="GD268" t="s">
        <v>923</v>
      </c>
      <c r="GE268">
        <v>1000</v>
      </c>
      <c r="GF268" t="s">
        <v>783</v>
      </c>
      <c r="GG268" t="s">
        <v>5212</v>
      </c>
      <c r="GH268" t="s">
        <v>5213</v>
      </c>
      <c r="GI268" t="s">
        <v>5214</v>
      </c>
      <c r="GJ268">
        <v>8.2533200000000001E-2</v>
      </c>
      <c r="GP268" t="s">
        <v>787</v>
      </c>
      <c r="GQ268">
        <v>337.51600000000002</v>
      </c>
      <c r="GR268" t="s">
        <v>25</v>
      </c>
      <c r="GS268" t="s">
        <v>36</v>
      </c>
      <c r="GT268" t="s">
        <v>27</v>
      </c>
      <c r="GU268">
        <v>0.77235200000000004</v>
      </c>
      <c r="GV268" t="s">
        <v>28</v>
      </c>
      <c r="GW268">
        <v>496679</v>
      </c>
      <c r="GX268" t="s">
        <v>29</v>
      </c>
      <c r="GY268">
        <v>2.0133734415999999E-2</v>
      </c>
      <c r="GZ268" t="s">
        <v>30</v>
      </c>
      <c r="HA268">
        <v>10000</v>
      </c>
      <c r="HB268" t="s">
        <v>923</v>
      </c>
      <c r="HC268">
        <v>10000</v>
      </c>
      <c r="HD268" t="s">
        <v>783</v>
      </c>
      <c r="HE268" t="s">
        <v>5611</v>
      </c>
      <c r="HF268" t="s">
        <v>5612</v>
      </c>
      <c r="HG268" t="s">
        <v>5613</v>
      </c>
      <c r="HH268">
        <v>7.66207E-2</v>
      </c>
      <c r="HN268" t="s">
        <v>787</v>
      </c>
      <c r="HO268">
        <v>329.81</v>
      </c>
      <c r="HP268" t="s">
        <v>25</v>
      </c>
      <c r="HQ268" t="s">
        <v>36</v>
      </c>
      <c r="HR268" t="s">
        <v>27</v>
      </c>
      <c r="HS268">
        <v>0.77760300000000004</v>
      </c>
      <c r="HT268" t="s">
        <v>28</v>
      </c>
      <c r="HU268">
        <v>501442</v>
      </c>
      <c r="HV268" t="s">
        <v>29</v>
      </c>
      <c r="HW268">
        <v>0.12962609068799999</v>
      </c>
      <c r="HX268" t="s">
        <v>30</v>
      </c>
      <c r="HY268">
        <v>65000</v>
      </c>
      <c r="HZ268" t="s">
        <v>923</v>
      </c>
      <c r="IA268">
        <v>65000</v>
      </c>
      <c r="IB268" t="s">
        <v>783</v>
      </c>
      <c r="IC268" t="s">
        <v>6197</v>
      </c>
      <c r="ID268" t="s">
        <v>6198</v>
      </c>
      <c r="IE268" t="s">
        <v>6199</v>
      </c>
      <c r="IF268">
        <v>7.6162900000000006E-2</v>
      </c>
    </row>
    <row r="269" spans="6:240">
      <c r="F269" t="s">
        <v>777</v>
      </c>
      <c r="G269">
        <v>649.38800000000003</v>
      </c>
      <c r="H269" t="s">
        <v>25</v>
      </c>
      <c r="I269" t="s">
        <v>757</v>
      </c>
      <c r="J269" t="s">
        <v>27</v>
      </c>
      <c r="K269">
        <v>0.78439000000000003</v>
      </c>
      <c r="L269" t="s">
        <v>28</v>
      </c>
      <c r="M269">
        <v>250283</v>
      </c>
      <c r="N269" t="s">
        <v>29</v>
      </c>
      <c r="O269">
        <v>1.1986444395E-2</v>
      </c>
      <c r="P269" t="s">
        <v>30</v>
      </c>
      <c r="Q269">
        <v>3000</v>
      </c>
      <c r="R269" t="s">
        <v>923</v>
      </c>
      <c r="S269">
        <v>3000</v>
      </c>
      <c r="T269" t="s">
        <v>778</v>
      </c>
      <c r="U269" t="s">
        <v>4822</v>
      </c>
      <c r="V269" t="s">
        <v>4823</v>
      </c>
      <c r="W269" t="s">
        <v>4824</v>
      </c>
      <c r="X269">
        <v>8.4657200000000002E-2</v>
      </c>
      <c r="AD269" t="s">
        <v>777</v>
      </c>
      <c r="AE269">
        <v>673.20100000000002</v>
      </c>
      <c r="AF269" t="s">
        <v>25</v>
      </c>
      <c r="AG269" t="s">
        <v>757</v>
      </c>
      <c r="AH269" t="s">
        <v>27</v>
      </c>
      <c r="AI269">
        <v>0.77787200000000001</v>
      </c>
      <c r="AJ269" t="s">
        <v>28</v>
      </c>
      <c r="AK269">
        <v>245493</v>
      </c>
      <c r="AL269" t="s">
        <v>29</v>
      </c>
      <c r="AM269">
        <v>2.0367175785E-2</v>
      </c>
      <c r="AN269" t="s">
        <v>30</v>
      </c>
      <c r="AO269">
        <v>5000</v>
      </c>
      <c r="AP269" t="s">
        <v>923</v>
      </c>
      <c r="AQ269">
        <v>5000</v>
      </c>
      <c r="AR269" t="s">
        <v>778</v>
      </c>
      <c r="AS269" t="s">
        <v>1295</v>
      </c>
      <c r="AT269" t="s">
        <v>1296</v>
      </c>
      <c r="AU269" t="s">
        <v>1297</v>
      </c>
      <c r="AV269">
        <v>7.0787000000000003E-2</v>
      </c>
      <c r="BB269" t="s">
        <v>777</v>
      </c>
      <c r="BC269">
        <v>673.596</v>
      </c>
      <c r="BD269" t="s">
        <v>25</v>
      </c>
      <c r="BE269" t="s">
        <v>757</v>
      </c>
      <c r="BF269" t="s">
        <v>27</v>
      </c>
      <c r="BG269">
        <v>0.76765700000000003</v>
      </c>
      <c r="BH269" t="s">
        <v>28</v>
      </c>
      <c r="BI269">
        <v>251922</v>
      </c>
      <c r="BJ269" t="s">
        <v>29</v>
      </c>
      <c r="BK269">
        <v>5.9542222515E-2</v>
      </c>
      <c r="BL269" t="s">
        <v>30</v>
      </c>
      <c r="BM269">
        <v>15000</v>
      </c>
      <c r="BN269" t="s">
        <v>923</v>
      </c>
      <c r="BO269">
        <v>15000</v>
      </c>
      <c r="BP269" t="s">
        <v>778</v>
      </c>
      <c r="BQ269" t="s">
        <v>1883</v>
      </c>
      <c r="BR269" t="s">
        <v>1884</v>
      </c>
      <c r="BS269" t="s">
        <v>1885</v>
      </c>
      <c r="BT269">
        <v>8.4506600000000001E-2</v>
      </c>
      <c r="BZ269" t="s">
        <v>777</v>
      </c>
      <c r="CA269">
        <v>648.36199999999997</v>
      </c>
      <c r="CB269" t="s">
        <v>25</v>
      </c>
      <c r="CC269" t="s">
        <v>757</v>
      </c>
      <c r="CD269" t="s">
        <v>27</v>
      </c>
      <c r="CE269">
        <v>0.78806699999999996</v>
      </c>
      <c r="CF269" t="s">
        <v>28</v>
      </c>
      <c r="CG269">
        <v>248345</v>
      </c>
      <c r="CH269" t="s">
        <v>29</v>
      </c>
      <c r="CI269">
        <v>0.100666276545</v>
      </c>
      <c r="CJ269" t="s">
        <v>30</v>
      </c>
      <c r="CK269">
        <v>25000</v>
      </c>
      <c r="CL269" t="s">
        <v>923</v>
      </c>
      <c r="CM269">
        <v>25000</v>
      </c>
      <c r="CN269" t="s">
        <v>778</v>
      </c>
      <c r="CO269" t="s">
        <v>2469</v>
      </c>
      <c r="CP269" t="s">
        <v>2470</v>
      </c>
      <c r="CQ269" t="s">
        <v>2471</v>
      </c>
      <c r="CR269">
        <v>6.8967899999999999E-2</v>
      </c>
      <c r="CX269" t="s">
        <v>777</v>
      </c>
      <c r="CY269">
        <v>658.02</v>
      </c>
      <c r="CZ269" t="s">
        <v>25</v>
      </c>
      <c r="DA269" t="s">
        <v>757</v>
      </c>
      <c r="DB269" t="s">
        <v>27</v>
      </c>
      <c r="DC269">
        <v>0.78031300000000003</v>
      </c>
      <c r="DD269" t="s">
        <v>28</v>
      </c>
      <c r="DE269">
        <v>249588</v>
      </c>
      <c r="DF269" t="s">
        <v>29</v>
      </c>
      <c r="DG269">
        <v>0.14023112473499999</v>
      </c>
      <c r="DH269" t="s">
        <v>30</v>
      </c>
      <c r="DI269">
        <v>35000</v>
      </c>
      <c r="DJ269" t="s">
        <v>923</v>
      </c>
      <c r="DK269">
        <v>35000</v>
      </c>
      <c r="DL269" t="s">
        <v>778</v>
      </c>
      <c r="DM269" t="s">
        <v>3062</v>
      </c>
      <c r="DN269" t="s">
        <v>3063</v>
      </c>
      <c r="DO269" t="s">
        <v>3064</v>
      </c>
      <c r="DP269">
        <v>6.9144200000000003E-2</v>
      </c>
      <c r="DV269" t="s">
        <v>777</v>
      </c>
      <c r="DW269">
        <v>648.30399999999997</v>
      </c>
      <c r="DX269" t="s">
        <v>25</v>
      </c>
      <c r="DY269" t="s">
        <v>757</v>
      </c>
      <c r="DZ269" t="s">
        <v>27</v>
      </c>
      <c r="EA269">
        <v>0.78632000000000002</v>
      </c>
      <c r="EB269" t="s">
        <v>28</v>
      </c>
      <c r="EC269">
        <v>249472</v>
      </c>
      <c r="ED269" t="s">
        <v>29</v>
      </c>
      <c r="EE269">
        <v>0.180380675115</v>
      </c>
      <c r="EF269" t="s">
        <v>30</v>
      </c>
      <c r="EG269">
        <v>45000</v>
      </c>
      <c r="EH269" t="s">
        <v>923</v>
      </c>
      <c r="EI269">
        <v>45000</v>
      </c>
      <c r="EJ269" t="s">
        <v>778</v>
      </c>
      <c r="EK269" t="s">
        <v>3650</v>
      </c>
      <c r="EL269" t="s">
        <v>3651</v>
      </c>
      <c r="EM269" t="s">
        <v>3652</v>
      </c>
      <c r="EN269">
        <v>7.4065099999999995E-2</v>
      </c>
      <c r="ET269" t="s">
        <v>777</v>
      </c>
      <c r="EU269">
        <v>649.50400000000002</v>
      </c>
      <c r="EV269" t="s">
        <v>25</v>
      </c>
      <c r="EW269" t="s">
        <v>757</v>
      </c>
      <c r="EX269" t="s">
        <v>27</v>
      </c>
      <c r="EY269">
        <v>0.78501399999999999</v>
      </c>
      <c r="EZ269" t="s">
        <v>28</v>
      </c>
      <c r="FA269">
        <v>249841</v>
      </c>
      <c r="FB269" t="s">
        <v>29</v>
      </c>
      <c r="FC269">
        <v>0.220140424035</v>
      </c>
      <c r="FD269" t="s">
        <v>30</v>
      </c>
      <c r="FE269">
        <v>55000</v>
      </c>
      <c r="FF269" t="s">
        <v>923</v>
      </c>
      <c r="FG269">
        <v>55000</v>
      </c>
      <c r="FH269" t="s">
        <v>778</v>
      </c>
      <c r="FI269" t="s">
        <v>4233</v>
      </c>
      <c r="FJ269" t="s">
        <v>4234</v>
      </c>
      <c r="FK269" t="s">
        <v>4235</v>
      </c>
      <c r="FL269">
        <v>7.9561999999999994E-2</v>
      </c>
      <c r="FR269" t="s">
        <v>777</v>
      </c>
      <c r="FS269">
        <v>634.005</v>
      </c>
      <c r="FT269" t="s">
        <v>25</v>
      </c>
      <c r="FU269" t="s">
        <v>757</v>
      </c>
      <c r="FV269" t="s">
        <v>27</v>
      </c>
      <c r="FW269">
        <v>0.79385300000000003</v>
      </c>
      <c r="FX269" t="s">
        <v>28</v>
      </c>
      <c r="FY269">
        <v>250281</v>
      </c>
      <c r="FZ269" t="s">
        <v>29</v>
      </c>
      <c r="GA269">
        <v>3.9955144649999998E-3</v>
      </c>
      <c r="GB269" t="s">
        <v>30</v>
      </c>
      <c r="GC269">
        <v>1000</v>
      </c>
      <c r="GD269" t="s">
        <v>923</v>
      </c>
      <c r="GE269">
        <v>1000</v>
      </c>
      <c r="GF269" t="s">
        <v>778</v>
      </c>
      <c r="GG269" t="s">
        <v>5215</v>
      </c>
      <c r="GH269" t="s">
        <v>5216</v>
      </c>
      <c r="GI269" t="s">
        <v>5217</v>
      </c>
      <c r="GJ269">
        <v>0.11212999999999999</v>
      </c>
      <c r="GP269" t="s">
        <v>777</v>
      </c>
      <c r="GQ269">
        <v>677.73500000000001</v>
      </c>
      <c r="GR269" t="s">
        <v>25</v>
      </c>
      <c r="GS269" t="s">
        <v>757</v>
      </c>
      <c r="GT269" t="s">
        <v>27</v>
      </c>
      <c r="GU269">
        <v>0.76874600000000004</v>
      </c>
      <c r="GV269" t="s">
        <v>28</v>
      </c>
      <c r="GW269">
        <v>249674</v>
      </c>
      <c r="GX269" t="s">
        <v>29</v>
      </c>
      <c r="GY269">
        <v>4.0052149515000003E-2</v>
      </c>
      <c r="GZ269" t="s">
        <v>30</v>
      </c>
      <c r="HA269">
        <v>10000</v>
      </c>
      <c r="HB269" t="s">
        <v>923</v>
      </c>
      <c r="HC269">
        <v>10000</v>
      </c>
      <c r="HD269" t="s">
        <v>778</v>
      </c>
      <c r="HE269" t="s">
        <v>5614</v>
      </c>
      <c r="HF269" t="s">
        <v>5615</v>
      </c>
      <c r="HG269" t="s">
        <v>5616</v>
      </c>
      <c r="HH269">
        <v>5.3993100000000002E-2</v>
      </c>
      <c r="HN269" t="s">
        <v>777</v>
      </c>
      <c r="HO269">
        <v>665.82</v>
      </c>
      <c r="HP269" t="s">
        <v>25</v>
      </c>
      <c r="HQ269" t="s">
        <v>757</v>
      </c>
      <c r="HR269" t="s">
        <v>27</v>
      </c>
      <c r="HS269">
        <v>0.77668199999999998</v>
      </c>
      <c r="HT269" t="s">
        <v>28</v>
      </c>
      <c r="HU269">
        <v>248976</v>
      </c>
      <c r="HV269" t="s">
        <v>29</v>
      </c>
      <c r="HW269">
        <v>0.26106957733500002</v>
      </c>
      <c r="HX269" t="s">
        <v>30</v>
      </c>
      <c r="HY269">
        <v>65000</v>
      </c>
      <c r="HZ269" t="s">
        <v>923</v>
      </c>
      <c r="IA269">
        <v>65000</v>
      </c>
      <c r="IB269" t="s">
        <v>778</v>
      </c>
      <c r="IC269" t="s">
        <v>5969</v>
      </c>
      <c r="ID269" t="s">
        <v>6200</v>
      </c>
      <c r="IE269" t="s">
        <v>6201</v>
      </c>
      <c r="IF269">
        <v>7.6295699999999994E-2</v>
      </c>
    </row>
    <row r="270" spans="6:240">
      <c r="F270" t="s">
        <v>782</v>
      </c>
      <c r="G270">
        <v>324.983</v>
      </c>
      <c r="H270" t="s">
        <v>25</v>
      </c>
      <c r="I270" t="s">
        <v>36</v>
      </c>
      <c r="J270" t="s">
        <v>27</v>
      </c>
      <c r="K270">
        <v>0.78424099999999997</v>
      </c>
      <c r="L270" t="s">
        <v>28</v>
      </c>
      <c r="M270">
        <v>500312</v>
      </c>
      <c r="N270" t="s">
        <v>29</v>
      </c>
      <c r="O270">
        <v>5.9962601360000001E-3</v>
      </c>
      <c r="P270" t="s">
        <v>30</v>
      </c>
      <c r="Q270">
        <v>3000</v>
      </c>
      <c r="R270" t="s">
        <v>923</v>
      </c>
      <c r="S270">
        <v>3000</v>
      </c>
      <c r="T270" t="s">
        <v>783</v>
      </c>
      <c r="U270" t="s">
        <v>4825</v>
      </c>
      <c r="V270" t="s">
        <v>4826</v>
      </c>
      <c r="W270" t="s">
        <v>4827</v>
      </c>
      <c r="X270">
        <v>6.2144999999999999E-2</v>
      </c>
      <c r="AD270" t="s">
        <v>782</v>
      </c>
      <c r="AE270">
        <v>339.87700000000001</v>
      </c>
      <c r="AF270" t="s">
        <v>25</v>
      </c>
      <c r="AG270" t="s">
        <v>36</v>
      </c>
      <c r="AH270" t="s">
        <v>27</v>
      </c>
      <c r="AI270">
        <v>0.76686399999999999</v>
      </c>
      <c r="AJ270" t="s">
        <v>28</v>
      </c>
      <c r="AK270">
        <v>500312</v>
      </c>
      <c r="AL270" t="s">
        <v>29</v>
      </c>
      <c r="AM270">
        <v>9.99375456E-3</v>
      </c>
      <c r="AN270" t="s">
        <v>30</v>
      </c>
      <c r="AO270">
        <v>5000</v>
      </c>
      <c r="AP270" t="s">
        <v>923</v>
      </c>
      <c r="AQ270">
        <v>5000</v>
      </c>
      <c r="AR270" t="s">
        <v>783</v>
      </c>
      <c r="AS270" t="s">
        <v>1298</v>
      </c>
      <c r="AT270" t="s">
        <v>1299</v>
      </c>
      <c r="AU270" t="s">
        <v>1300</v>
      </c>
      <c r="AV270">
        <v>6.9908700000000004E-2</v>
      </c>
      <c r="BB270" t="s">
        <v>782</v>
      </c>
      <c r="BC270">
        <v>333.56</v>
      </c>
      <c r="BD270" t="s">
        <v>25</v>
      </c>
      <c r="BE270" t="s">
        <v>36</v>
      </c>
      <c r="BF270" t="s">
        <v>27</v>
      </c>
      <c r="BG270">
        <v>0.77534899999999995</v>
      </c>
      <c r="BH270" t="s">
        <v>28</v>
      </c>
      <c r="BI270">
        <v>498691</v>
      </c>
      <c r="BJ270" t="s">
        <v>29</v>
      </c>
      <c r="BK270">
        <v>3.0078720544000001E-2</v>
      </c>
      <c r="BL270" t="s">
        <v>30</v>
      </c>
      <c r="BM270">
        <v>15000</v>
      </c>
      <c r="BN270" t="s">
        <v>923</v>
      </c>
      <c r="BO270">
        <v>15000</v>
      </c>
      <c r="BP270" t="s">
        <v>783</v>
      </c>
      <c r="BQ270" t="s">
        <v>1886</v>
      </c>
      <c r="BR270" t="s">
        <v>1887</v>
      </c>
      <c r="BS270" t="s">
        <v>1888</v>
      </c>
      <c r="BT270">
        <v>8.3447400000000005E-2</v>
      </c>
      <c r="BZ270" t="s">
        <v>782</v>
      </c>
      <c r="CA270">
        <v>334.49200000000002</v>
      </c>
      <c r="CB270" t="s">
        <v>25</v>
      </c>
      <c r="CC270" t="s">
        <v>36</v>
      </c>
      <c r="CD270" t="s">
        <v>27</v>
      </c>
      <c r="CE270">
        <v>0.77602300000000002</v>
      </c>
      <c r="CF270" t="s">
        <v>28</v>
      </c>
      <c r="CG270">
        <v>496439</v>
      </c>
      <c r="CH270" t="s">
        <v>29</v>
      </c>
      <c r="CI270">
        <v>5.0358698255999999E-2</v>
      </c>
      <c r="CJ270" t="s">
        <v>30</v>
      </c>
      <c r="CK270">
        <v>25000</v>
      </c>
      <c r="CL270" t="s">
        <v>923</v>
      </c>
      <c r="CM270">
        <v>25000</v>
      </c>
      <c r="CN270" t="s">
        <v>783</v>
      </c>
      <c r="CO270" t="s">
        <v>2472</v>
      </c>
      <c r="CP270" t="s">
        <v>2473</v>
      </c>
      <c r="CQ270" t="s">
        <v>2474</v>
      </c>
      <c r="CR270">
        <v>6.75124E-2</v>
      </c>
      <c r="CX270" t="s">
        <v>782</v>
      </c>
      <c r="CY270">
        <v>333.46499999999997</v>
      </c>
      <c r="CZ270" t="s">
        <v>25</v>
      </c>
      <c r="DA270" t="s">
        <v>36</v>
      </c>
      <c r="DB270" t="s">
        <v>27</v>
      </c>
      <c r="DC270">
        <v>0.77635699999999996</v>
      </c>
      <c r="DD270" t="s">
        <v>28</v>
      </c>
      <c r="DE270">
        <v>497540</v>
      </c>
      <c r="DF270" t="s">
        <v>29</v>
      </c>
      <c r="DG270">
        <v>7.0346170375999995E-2</v>
      </c>
      <c r="DH270" t="s">
        <v>30</v>
      </c>
      <c r="DI270">
        <v>35000</v>
      </c>
      <c r="DJ270" t="s">
        <v>923</v>
      </c>
      <c r="DK270">
        <v>35000</v>
      </c>
      <c r="DL270" t="s">
        <v>783</v>
      </c>
      <c r="DM270" t="s">
        <v>3065</v>
      </c>
      <c r="DN270" t="s">
        <v>3066</v>
      </c>
      <c r="DO270" t="s">
        <v>3067</v>
      </c>
      <c r="DP270">
        <v>6.9275799999999998E-2</v>
      </c>
      <c r="DV270" t="s">
        <v>782</v>
      </c>
      <c r="DW270">
        <v>332.05500000000001</v>
      </c>
      <c r="DX270" t="s">
        <v>25</v>
      </c>
      <c r="DY270" t="s">
        <v>36</v>
      </c>
      <c r="DZ270" t="s">
        <v>27</v>
      </c>
      <c r="EA270">
        <v>0.77836300000000003</v>
      </c>
      <c r="EB270" t="s">
        <v>28</v>
      </c>
      <c r="EC270">
        <v>497080</v>
      </c>
      <c r="ED270" t="s">
        <v>29</v>
      </c>
      <c r="EE270">
        <v>9.0528642224000005E-2</v>
      </c>
      <c r="EF270" t="s">
        <v>30</v>
      </c>
      <c r="EG270">
        <v>45000</v>
      </c>
      <c r="EH270" t="s">
        <v>923</v>
      </c>
      <c r="EI270">
        <v>45000</v>
      </c>
      <c r="EJ270" t="s">
        <v>783</v>
      </c>
      <c r="EK270" t="s">
        <v>3653</v>
      </c>
      <c r="EL270" t="s">
        <v>3654</v>
      </c>
      <c r="EM270" t="s">
        <v>3655</v>
      </c>
      <c r="EN270">
        <v>7.1819300000000003E-2</v>
      </c>
      <c r="ET270" t="s">
        <v>782</v>
      </c>
      <c r="EU270">
        <v>331.43299999999999</v>
      </c>
      <c r="EV270" t="s">
        <v>25</v>
      </c>
      <c r="EW270" t="s">
        <v>36</v>
      </c>
      <c r="EX270" t="s">
        <v>27</v>
      </c>
      <c r="EY270">
        <v>0.77829099999999996</v>
      </c>
      <c r="EZ270" t="s">
        <v>28</v>
      </c>
      <c r="FA270">
        <v>498104</v>
      </c>
      <c r="FB270" t="s">
        <v>29</v>
      </c>
      <c r="FC270">
        <v>0.11041861448</v>
      </c>
      <c r="FD270" t="s">
        <v>30</v>
      </c>
      <c r="FE270">
        <v>55000</v>
      </c>
      <c r="FF270" t="s">
        <v>923</v>
      </c>
      <c r="FG270">
        <v>55000</v>
      </c>
      <c r="FH270" t="s">
        <v>783</v>
      </c>
      <c r="FI270" t="s">
        <v>4236</v>
      </c>
      <c r="FJ270" t="s">
        <v>4237</v>
      </c>
      <c r="FK270" t="s">
        <v>4238</v>
      </c>
      <c r="FL270">
        <v>7.1635400000000002E-2</v>
      </c>
      <c r="FR270" t="s">
        <v>782</v>
      </c>
      <c r="FS270">
        <v>375.661</v>
      </c>
      <c r="FT270" t="s">
        <v>25</v>
      </c>
      <c r="FU270" t="s">
        <v>36</v>
      </c>
      <c r="FV270" t="s">
        <v>27</v>
      </c>
      <c r="FW270">
        <v>0.72942799999999997</v>
      </c>
      <c r="FX270" t="s">
        <v>28</v>
      </c>
      <c r="FY270">
        <v>500310</v>
      </c>
      <c r="FZ270" t="s">
        <v>29</v>
      </c>
      <c r="GA270">
        <v>1.9987607119999998E-3</v>
      </c>
      <c r="GB270" t="s">
        <v>30</v>
      </c>
      <c r="GC270">
        <v>1000</v>
      </c>
      <c r="GD270" t="s">
        <v>923</v>
      </c>
      <c r="GE270">
        <v>1000</v>
      </c>
      <c r="GF270" t="s">
        <v>783</v>
      </c>
      <c r="GG270" t="s">
        <v>5218</v>
      </c>
      <c r="GH270" t="s">
        <v>5219</v>
      </c>
      <c r="GI270" t="s">
        <v>5220</v>
      </c>
      <c r="GJ270">
        <v>4.3768000000000001E-2</v>
      </c>
      <c r="GP270" t="s">
        <v>782</v>
      </c>
      <c r="GQ270">
        <v>327.35399999999998</v>
      </c>
      <c r="GR270" t="s">
        <v>25</v>
      </c>
      <c r="GS270" t="s">
        <v>36</v>
      </c>
      <c r="GT270" t="s">
        <v>27</v>
      </c>
      <c r="GU270">
        <v>0.78424899999999997</v>
      </c>
      <c r="GV270" t="s">
        <v>28</v>
      </c>
      <c r="GW270">
        <v>496678</v>
      </c>
      <c r="GX270" t="s">
        <v>29</v>
      </c>
      <c r="GY270">
        <v>2.0133760415999999E-2</v>
      </c>
      <c r="GZ270" t="s">
        <v>30</v>
      </c>
      <c r="HA270">
        <v>10000</v>
      </c>
      <c r="HB270" t="s">
        <v>923</v>
      </c>
      <c r="HC270">
        <v>10000</v>
      </c>
      <c r="HD270" t="s">
        <v>783</v>
      </c>
      <c r="HE270" t="s">
        <v>5617</v>
      </c>
      <c r="HF270" t="s">
        <v>5618</v>
      </c>
      <c r="HG270" t="s">
        <v>5619</v>
      </c>
      <c r="HH270">
        <v>7.3023099999999994E-2</v>
      </c>
      <c r="HN270" t="s">
        <v>782</v>
      </c>
      <c r="HO270">
        <v>333.47500000000002</v>
      </c>
      <c r="HP270" t="s">
        <v>25</v>
      </c>
      <c r="HQ270" t="s">
        <v>36</v>
      </c>
      <c r="HR270" t="s">
        <v>27</v>
      </c>
      <c r="HS270">
        <v>0.77593100000000004</v>
      </c>
      <c r="HT270" t="s">
        <v>28</v>
      </c>
      <c r="HU270">
        <v>498071</v>
      </c>
      <c r="HV270" t="s">
        <v>29</v>
      </c>
      <c r="HW270">
        <v>0.13050358646400001</v>
      </c>
      <c r="HX270" t="s">
        <v>30</v>
      </c>
      <c r="HY270">
        <v>65000</v>
      </c>
      <c r="HZ270" t="s">
        <v>923</v>
      </c>
      <c r="IA270">
        <v>65000</v>
      </c>
      <c r="IB270" t="s">
        <v>783</v>
      </c>
      <c r="IC270" t="s">
        <v>6202</v>
      </c>
      <c r="ID270" t="s">
        <v>6203</v>
      </c>
      <c r="IE270" t="s">
        <v>6204</v>
      </c>
      <c r="IF270">
        <v>7.1995500000000004E-2</v>
      </c>
    </row>
    <row r="271" spans="6:240">
      <c r="F271" t="s">
        <v>787</v>
      </c>
      <c r="G271">
        <v>649.38800000000003</v>
      </c>
      <c r="H271" t="s">
        <v>25</v>
      </c>
      <c r="I271" t="s">
        <v>757</v>
      </c>
      <c r="J271" t="s">
        <v>27</v>
      </c>
      <c r="K271">
        <v>0.78439000000000003</v>
      </c>
      <c r="L271" t="s">
        <v>28</v>
      </c>
      <c r="M271">
        <v>250283</v>
      </c>
      <c r="N271" t="s">
        <v>29</v>
      </c>
      <c r="O271">
        <v>1.1986444395E-2</v>
      </c>
      <c r="P271" t="s">
        <v>30</v>
      </c>
      <c r="Q271">
        <v>3000</v>
      </c>
      <c r="R271" t="s">
        <v>923</v>
      </c>
      <c r="S271">
        <v>3000</v>
      </c>
      <c r="T271" t="s">
        <v>788</v>
      </c>
      <c r="U271" t="s">
        <v>4822</v>
      </c>
      <c r="V271" t="s">
        <v>4823</v>
      </c>
      <c r="W271" t="s">
        <v>4824</v>
      </c>
      <c r="X271">
        <v>8.4657200000000002E-2</v>
      </c>
      <c r="AD271" t="s">
        <v>787</v>
      </c>
      <c r="AE271">
        <v>673.20100000000002</v>
      </c>
      <c r="AF271" t="s">
        <v>25</v>
      </c>
      <c r="AG271" t="s">
        <v>757</v>
      </c>
      <c r="AH271" t="s">
        <v>27</v>
      </c>
      <c r="AI271">
        <v>0.77787200000000001</v>
      </c>
      <c r="AJ271" t="s">
        <v>28</v>
      </c>
      <c r="AK271">
        <v>245493</v>
      </c>
      <c r="AL271" t="s">
        <v>29</v>
      </c>
      <c r="AM271">
        <v>2.0367175785E-2</v>
      </c>
      <c r="AN271" t="s">
        <v>30</v>
      </c>
      <c r="AO271">
        <v>5000</v>
      </c>
      <c r="AP271" t="s">
        <v>923</v>
      </c>
      <c r="AQ271">
        <v>5000</v>
      </c>
      <c r="AR271" t="s">
        <v>788</v>
      </c>
      <c r="AS271" t="s">
        <v>1295</v>
      </c>
      <c r="AT271" t="s">
        <v>1296</v>
      </c>
      <c r="AU271" t="s">
        <v>1297</v>
      </c>
      <c r="AV271">
        <v>7.0787000000000003E-2</v>
      </c>
      <c r="BB271" t="s">
        <v>787</v>
      </c>
      <c r="BC271">
        <v>673.596</v>
      </c>
      <c r="BD271" t="s">
        <v>25</v>
      </c>
      <c r="BE271" t="s">
        <v>757</v>
      </c>
      <c r="BF271" t="s">
        <v>27</v>
      </c>
      <c r="BG271">
        <v>0.76765700000000003</v>
      </c>
      <c r="BH271" t="s">
        <v>28</v>
      </c>
      <c r="BI271">
        <v>251922</v>
      </c>
      <c r="BJ271" t="s">
        <v>29</v>
      </c>
      <c r="BK271">
        <v>5.9542222515E-2</v>
      </c>
      <c r="BL271" t="s">
        <v>30</v>
      </c>
      <c r="BM271">
        <v>15000</v>
      </c>
      <c r="BN271" t="s">
        <v>923</v>
      </c>
      <c r="BO271">
        <v>15000</v>
      </c>
      <c r="BP271" t="s">
        <v>788</v>
      </c>
      <c r="BQ271" t="s">
        <v>1883</v>
      </c>
      <c r="BR271" t="s">
        <v>1884</v>
      </c>
      <c r="BS271" t="s">
        <v>1885</v>
      </c>
      <c r="BT271">
        <v>8.4506600000000001E-2</v>
      </c>
      <c r="BZ271" t="s">
        <v>787</v>
      </c>
      <c r="CA271">
        <v>648.36199999999997</v>
      </c>
      <c r="CB271" t="s">
        <v>25</v>
      </c>
      <c r="CC271" t="s">
        <v>757</v>
      </c>
      <c r="CD271" t="s">
        <v>27</v>
      </c>
      <c r="CE271">
        <v>0.78806699999999996</v>
      </c>
      <c r="CF271" t="s">
        <v>28</v>
      </c>
      <c r="CG271">
        <v>248345</v>
      </c>
      <c r="CH271" t="s">
        <v>29</v>
      </c>
      <c r="CI271">
        <v>0.100666276545</v>
      </c>
      <c r="CJ271" t="s">
        <v>30</v>
      </c>
      <c r="CK271">
        <v>25000</v>
      </c>
      <c r="CL271" t="s">
        <v>923</v>
      </c>
      <c r="CM271">
        <v>25000</v>
      </c>
      <c r="CN271" t="s">
        <v>788</v>
      </c>
      <c r="CO271" t="s">
        <v>2469</v>
      </c>
      <c r="CP271" t="s">
        <v>2470</v>
      </c>
      <c r="CQ271" t="s">
        <v>2471</v>
      </c>
      <c r="CR271">
        <v>6.8967899999999999E-2</v>
      </c>
      <c r="CX271" t="s">
        <v>787</v>
      </c>
      <c r="CY271">
        <v>658.02</v>
      </c>
      <c r="CZ271" t="s">
        <v>25</v>
      </c>
      <c r="DA271" t="s">
        <v>757</v>
      </c>
      <c r="DB271" t="s">
        <v>27</v>
      </c>
      <c r="DC271">
        <v>0.78031300000000003</v>
      </c>
      <c r="DD271" t="s">
        <v>28</v>
      </c>
      <c r="DE271">
        <v>249588</v>
      </c>
      <c r="DF271" t="s">
        <v>29</v>
      </c>
      <c r="DG271">
        <v>0.14023112473499999</v>
      </c>
      <c r="DH271" t="s">
        <v>30</v>
      </c>
      <c r="DI271">
        <v>35000</v>
      </c>
      <c r="DJ271" t="s">
        <v>923</v>
      </c>
      <c r="DK271">
        <v>35000</v>
      </c>
      <c r="DL271" t="s">
        <v>788</v>
      </c>
      <c r="DM271" t="s">
        <v>3062</v>
      </c>
      <c r="DN271" t="s">
        <v>3063</v>
      </c>
      <c r="DO271" t="s">
        <v>3064</v>
      </c>
      <c r="DP271">
        <v>6.9144200000000003E-2</v>
      </c>
      <c r="DV271" t="s">
        <v>787</v>
      </c>
      <c r="DW271">
        <v>648.30399999999997</v>
      </c>
      <c r="DX271" t="s">
        <v>25</v>
      </c>
      <c r="DY271" t="s">
        <v>757</v>
      </c>
      <c r="DZ271" t="s">
        <v>27</v>
      </c>
      <c r="EA271">
        <v>0.78632000000000002</v>
      </c>
      <c r="EB271" t="s">
        <v>28</v>
      </c>
      <c r="EC271">
        <v>249472</v>
      </c>
      <c r="ED271" t="s">
        <v>29</v>
      </c>
      <c r="EE271">
        <v>0.180380675115</v>
      </c>
      <c r="EF271" t="s">
        <v>30</v>
      </c>
      <c r="EG271">
        <v>45000</v>
      </c>
      <c r="EH271" t="s">
        <v>923</v>
      </c>
      <c r="EI271">
        <v>45000</v>
      </c>
      <c r="EJ271" t="s">
        <v>788</v>
      </c>
      <c r="EK271" t="s">
        <v>3650</v>
      </c>
      <c r="EL271" t="s">
        <v>3651</v>
      </c>
      <c r="EM271" t="s">
        <v>3652</v>
      </c>
      <c r="EN271">
        <v>7.4065099999999995E-2</v>
      </c>
      <c r="ET271" t="s">
        <v>787</v>
      </c>
      <c r="EU271">
        <v>649.50400000000002</v>
      </c>
      <c r="EV271" t="s">
        <v>25</v>
      </c>
      <c r="EW271" t="s">
        <v>757</v>
      </c>
      <c r="EX271" t="s">
        <v>27</v>
      </c>
      <c r="EY271">
        <v>0.78501399999999999</v>
      </c>
      <c r="EZ271" t="s">
        <v>28</v>
      </c>
      <c r="FA271">
        <v>249841</v>
      </c>
      <c r="FB271" t="s">
        <v>29</v>
      </c>
      <c r="FC271">
        <v>0.220140424035</v>
      </c>
      <c r="FD271" t="s">
        <v>30</v>
      </c>
      <c r="FE271">
        <v>55000</v>
      </c>
      <c r="FF271" t="s">
        <v>923</v>
      </c>
      <c r="FG271">
        <v>55000</v>
      </c>
      <c r="FH271" t="s">
        <v>788</v>
      </c>
      <c r="FI271" t="s">
        <v>4233</v>
      </c>
      <c r="FJ271" t="s">
        <v>4234</v>
      </c>
      <c r="FK271" t="s">
        <v>4235</v>
      </c>
      <c r="FL271">
        <v>7.9561999999999994E-2</v>
      </c>
      <c r="FR271" t="s">
        <v>787</v>
      </c>
      <c r="FS271">
        <v>634.005</v>
      </c>
      <c r="FT271" t="s">
        <v>25</v>
      </c>
      <c r="FU271" t="s">
        <v>757</v>
      </c>
      <c r="FV271" t="s">
        <v>27</v>
      </c>
      <c r="FW271">
        <v>0.79385300000000003</v>
      </c>
      <c r="FX271" t="s">
        <v>28</v>
      </c>
      <c r="FY271">
        <v>250281</v>
      </c>
      <c r="FZ271" t="s">
        <v>29</v>
      </c>
      <c r="GA271">
        <v>3.9955144649999998E-3</v>
      </c>
      <c r="GB271" t="s">
        <v>30</v>
      </c>
      <c r="GC271">
        <v>1000</v>
      </c>
      <c r="GD271" t="s">
        <v>923</v>
      </c>
      <c r="GE271">
        <v>1000</v>
      </c>
      <c r="GF271" t="s">
        <v>788</v>
      </c>
      <c r="GG271" t="s">
        <v>5215</v>
      </c>
      <c r="GH271" t="s">
        <v>5216</v>
      </c>
      <c r="GI271" t="s">
        <v>5217</v>
      </c>
      <c r="GJ271">
        <v>0.11212999999999999</v>
      </c>
      <c r="GP271" t="s">
        <v>787</v>
      </c>
      <c r="GQ271">
        <v>677.73500000000001</v>
      </c>
      <c r="GR271" t="s">
        <v>25</v>
      </c>
      <c r="GS271" t="s">
        <v>757</v>
      </c>
      <c r="GT271" t="s">
        <v>27</v>
      </c>
      <c r="GU271">
        <v>0.76874600000000004</v>
      </c>
      <c r="GV271" t="s">
        <v>28</v>
      </c>
      <c r="GW271">
        <v>249674</v>
      </c>
      <c r="GX271" t="s">
        <v>29</v>
      </c>
      <c r="GY271">
        <v>4.0052149515000003E-2</v>
      </c>
      <c r="GZ271" t="s">
        <v>30</v>
      </c>
      <c r="HA271">
        <v>10000</v>
      </c>
      <c r="HB271" t="s">
        <v>923</v>
      </c>
      <c r="HC271">
        <v>10000</v>
      </c>
      <c r="HD271" t="s">
        <v>788</v>
      </c>
      <c r="HE271" t="s">
        <v>5614</v>
      </c>
      <c r="HF271" t="s">
        <v>5615</v>
      </c>
      <c r="HG271" t="s">
        <v>5616</v>
      </c>
      <c r="HH271">
        <v>5.3993100000000002E-2</v>
      </c>
      <c r="HN271" t="s">
        <v>787</v>
      </c>
      <c r="HO271">
        <v>665.82</v>
      </c>
      <c r="HP271" t="s">
        <v>25</v>
      </c>
      <c r="HQ271" t="s">
        <v>757</v>
      </c>
      <c r="HR271" t="s">
        <v>27</v>
      </c>
      <c r="HS271">
        <v>0.77668199999999998</v>
      </c>
      <c r="HT271" t="s">
        <v>28</v>
      </c>
      <c r="HU271">
        <v>248976</v>
      </c>
      <c r="HV271" t="s">
        <v>29</v>
      </c>
      <c r="HW271">
        <v>0.26106957733500002</v>
      </c>
      <c r="HX271" t="s">
        <v>30</v>
      </c>
      <c r="HY271">
        <v>65000</v>
      </c>
      <c r="HZ271" t="s">
        <v>923</v>
      </c>
      <c r="IA271">
        <v>65000</v>
      </c>
      <c r="IB271" t="s">
        <v>788</v>
      </c>
      <c r="IC271" t="s">
        <v>5969</v>
      </c>
      <c r="ID271" t="s">
        <v>6200</v>
      </c>
      <c r="IE271" t="s">
        <v>6201</v>
      </c>
      <c r="IF271">
        <v>7.6295699999999994E-2</v>
      </c>
    </row>
    <row r="272" spans="6:240">
      <c r="F272" t="s">
        <v>787</v>
      </c>
      <c r="G272">
        <v>324.983</v>
      </c>
      <c r="H272" t="s">
        <v>25</v>
      </c>
      <c r="I272" t="s">
        <v>36</v>
      </c>
      <c r="J272" t="s">
        <v>27</v>
      </c>
      <c r="K272">
        <v>0.78424099999999997</v>
      </c>
      <c r="L272" t="s">
        <v>28</v>
      </c>
      <c r="M272">
        <v>500312</v>
      </c>
      <c r="N272" t="s">
        <v>29</v>
      </c>
      <c r="O272">
        <v>5.9962601360000001E-3</v>
      </c>
      <c r="P272" t="s">
        <v>30</v>
      </c>
      <c r="Q272">
        <v>3000</v>
      </c>
      <c r="R272" t="s">
        <v>923</v>
      </c>
      <c r="S272">
        <v>3000</v>
      </c>
      <c r="T272" t="s">
        <v>783</v>
      </c>
      <c r="U272" t="s">
        <v>4825</v>
      </c>
      <c r="V272" t="s">
        <v>4826</v>
      </c>
      <c r="W272" t="s">
        <v>4827</v>
      </c>
      <c r="X272">
        <v>6.2144999999999999E-2</v>
      </c>
      <c r="AD272" t="s">
        <v>787</v>
      </c>
      <c r="AE272">
        <v>339.87700000000001</v>
      </c>
      <c r="AF272" t="s">
        <v>25</v>
      </c>
      <c r="AG272" t="s">
        <v>36</v>
      </c>
      <c r="AH272" t="s">
        <v>27</v>
      </c>
      <c r="AI272">
        <v>0.76686399999999999</v>
      </c>
      <c r="AJ272" t="s">
        <v>28</v>
      </c>
      <c r="AK272">
        <v>500312</v>
      </c>
      <c r="AL272" t="s">
        <v>29</v>
      </c>
      <c r="AM272">
        <v>9.99375456E-3</v>
      </c>
      <c r="AN272" t="s">
        <v>30</v>
      </c>
      <c r="AO272">
        <v>5000</v>
      </c>
      <c r="AP272" t="s">
        <v>923</v>
      </c>
      <c r="AQ272">
        <v>5000</v>
      </c>
      <c r="AR272" t="s">
        <v>783</v>
      </c>
      <c r="AS272" t="s">
        <v>1298</v>
      </c>
      <c r="AT272" t="s">
        <v>1299</v>
      </c>
      <c r="AU272" t="s">
        <v>1300</v>
      </c>
      <c r="AV272">
        <v>6.9908700000000004E-2</v>
      </c>
      <c r="BB272" t="s">
        <v>787</v>
      </c>
      <c r="BC272">
        <v>333.56</v>
      </c>
      <c r="BD272" t="s">
        <v>25</v>
      </c>
      <c r="BE272" t="s">
        <v>36</v>
      </c>
      <c r="BF272" t="s">
        <v>27</v>
      </c>
      <c r="BG272">
        <v>0.77534899999999995</v>
      </c>
      <c r="BH272" t="s">
        <v>28</v>
      </c>
      <c r="BI272">
        <v>498691</v>
      </c>
      <c r="BJ272" t="s">
        <v>29</v>
      </c>
      <c r="BK272">
        <v>3.0078720544000001E-2</v>
      </c>
      <c r="BL272" t="s">
        <v>30</v>
      </c>
      <c r="BM272">
        <v>15000</v>
      </c>
      <c r="BN272" t="s">
        <v>923</v>
      </c>
      <c r="BO272">
        <v>15000</v>
      </c>
      <c r="BP272" t="s">
        <v>783</v>
      </c>
      <c r="BQ272" t="s">
        <v>1886</v>
      </c>
      <c r="BR272" t="s">
        <v>1887</v>
      </c>
      <c r="BS272" t="s">
        <v>1888</v>
      </c>
      <c r="BT272">
        <v>8.3447400000000005E-2</v>
      </c>
      <c r="BZ272" t="s">
        <v>787</v>
      </c>
      <c r="CA272">
        <v>334.49200000000002</v>
      </c>
      <c r="CB272" t="s">
        <v>25</v>
      </c>
      <c r="CC272" t="s">
        <v>36</v>
      </c>
      <c r="CD272" t="s">
        <v>27</v>
      </c>
      <c r="CE272">
        <v>0.77602300000000002</v>
      </c>
      <c r="CF272" t="s">
        <v>28</v>
      </c>
      <c r="CG272">
        <v>496439</v>
      </c>
      <c r="CH272" t="s">
        <v>29</v>
      </c>
      <c r="CI272">
        <v>5.0358698255999999E-2</v>
      </c>
      <c r="CJ272" t="s">
        <v>30</v>
      </c>
      <c r="CK272">
        <v>25000</v>
      </c>
      <c r="CL272" t="s">
        <v>923</v>
      </c>
      <c r="CM272">
        <v>25000</v>
      </c>
      <c r="CN272" t="s">
        <v>783</v>
      </c>
      <c r="CO272" t="s">
        <v>2472</v>
      </c>
      <c r="CP272" t="s">
        <v>2473</v>
      </c>
      <c r="CQ272" t="s">
        <v>2474</v>
      </c>
      <c r="CR272">
        <v>6.75124E-2</v>
      </c>
      <c r="CX272" t="s">
        <v>787</v>
      </c>
      <c r="CY272">
        <v>333.46499999999997</v>
      </c>
      <c r="CZ272" t="s">
        <v>25</v>
      </c>
      <c r="DA272" t="s">
        <v>36</v>
      </c>
      <c r="DB272" t="s">
        <v>27</v>
      </c>
      <c r="DC272">
        <v>0.77635699999999996</v>
      </c>
      <c r="DD272" t="s">
        <v>28</v>
      </c>
      <c r="DE272">
        <v>497540</v>
      </c>
      <c r="DF272" t="s">
        <v>29</v>
      </c>
      <c r="DG272">
        <v>7.0346170375999995E-2</v>
      </c>
      <c r="DH272" t="s">
        <v>30</v>
      </c>
      <c r="DI272">
        <v>35000</v>
      </c>
      <c r="DJ272" t="s">
        <v>923</v>
      </c>
      <c r="DK272">
        <v>35000</v>
      </c>
      <c r="DL272" t="s">
        <v>783</v>
      </c>
      <c r="DM272" t="s">
        <v>3065</v>
      </c>
      <c r="DN272" t="s">
        <v>3066</v>
      </c>
      <c r="DO272" t="s">
        <v>3067</v>
      </c>
      <c r="DP272">
        <v>6.9275799999999998E-2</v>
      </c>
      <c r="DV272" t="s">
        <v>787</v>
      </c>
      <c r="DW272">
        <v>332.05500000000001</v>
      </c>
      <c r="DX272" t="s">
        <v>25</v>
      </c>
      <c r="DY272" t="s">
        <v>36</v>
      </c>
      <c r="DZ272" t="s">
        <v>27</v>
      </c>
      <c r="EA272">
        <v>0.77836300000000003</v>
      </c>
      <c r="EB272" t="s">
        <v>28</v>
      </c>
      <c r="EC272">
        <v>497080</v>
      </c>
      <c r="ED272" t="s">
        <v>29</v>
      </c>
      <c r="EE272">
        <v>9.0528642224000005E-2</v>
      </c>
      <c r="EF272" t="s">
        <v>30</v>
      </c>
      <c r="EG272">
        <v>45000</v>
      </c>
      <c r="EH272" t="s">
        <v>923</v>
      </c>
      <c r="EI272">
        <v>45000</v>
      </c>
      <c r="EJ272" t="s">
        <v>783</v>
      </c>
      <c r="EK272" t="s">
        <v>3653</v>
      </c>
      <c r="EL272" t="s">
        <v>3654</v>
      </c>
      <c r="EM272" t="s">
        <v>3655</v>
      </c>
      <c r="EN272">
        <v>7.1819300000000003E-2</v>
      </c>
      <c r="ET272" t="s">
        <v>787</v>
      </c>
      <c r="EU272">
        <v>331.43299999999999</v>
      </c>
      <c r="EV272" t="s">
        <v>25</v>
      </c>
      <c r="EW272" t="s">
        <v>36</v>
      </c>
      <c r="EX272" t="s">
        <v>27</v>
      </c>
      <c r="EY272">
        <v>0.77829099999999996</v>
      </c>
      <c r="EZ272" t="s">
        <v>28</v>
      </c>
      <c r="FA272">
        <v>498104</v>
      </c>
      <c r="FB272" t="s">
        <v>29</v>
      </c>
      <c r="FC272">
        <v>0.11041861448</v>
      </c>
      <c r="FD272" t="s">
        <v>30</v>
      </c>
      <c r="FE272">
        <v>55000</v>
      </c>
      <c r="FF272" t="s">
        <v>923</v>
      </c>
      <c r="FG272">
        <v>55000</v>
      </c>
      <c r="FH272" t="s">
        <v>783</v>
      </c>
      <c r="FI272" t="s">
        <v>4236</v>
      </c>
      <c r="FJ272" t="s">
        <v>4237</v>
      </c>
      <c r="FK272" t="s">
        <v>4238</v>
      </c>
      <c r="FL272">
        <v>7.1635400000000002E-2</v>
      </c>
      <c r="FR272" t="s">
        <v>787</v>
      </c>
      <c r="FS272">
        <v>375.661</v>
      </c>
      <c r="FT272" t="s">
        <v>25</v>
      </c>
      <c r="FU272" t="s">
        <v>36</v>
      </c>
      <c r="FV272" t="s">
        <v>27</v>
      </c>
      <c r="FW272">
        <v>0.72942799999999997</v>
      </c>
      <c r="FX272" t="s">
        <v>28</v>
      </c>
      <c r="FY272">
        <v>500310</v>
      </c>
      <c r="FZ272" t="s">
        <v>29</v>
      </c>
      <c r="GA272">
        <v>1.9987607119999998E-3</v>
      </c>
      <c r="GB272" t="s">
        <v>30</v>
      </c>
      <c r="GC272">
        <v>1000</v>
      </c>
      <c r="GD272" t="s">
        <v>923</v>
      </c>
      <c r="GE272">
        <v>1000</v>
      </c>
      <c r="GF272" t="s">
        <v>783</v>
      </c>
      <c r="GG272" t="s">
        <v>5218</v>
      </c>
      <c r="GH272" t="s">
        <v>5219</v>
      </c>
      <c r="GI272" t="s">
        <v>5220</v>
      </c>
      <c r="GJ272">
        <v>4.3768000000000001E-2</v>
      </c>
      <c r="GP272" t="s">
        <v>787</v>
      </c>
      <c r="GQ272">
        <v>327.35399999999998</v>
      </c>
      <c r="GR272" t="s">
        <v>25</v>
      </c>
      <c r="GS272" t="s">
        <v>36</v>
      </c>
      <c r="GT272" t="s">
        <v>27</v>
      </c>
      <c r="GU272">
        <v>0.78424899999999997</v>
      </c>
      <c r="GV272" t="s">
        <v>28</v>
      </c>
      <c r="GW272">
        <v>496678</v>
      </c>
      <c r="GX272" t="s">
        <v>29</v>
      </c>
      <c r="GY272">
        <v>2.0133760415999999E-2</v>
      </c>
      <c r="GZ272" t="s">
        <v>30</v>
      </c>
      <c r="HA272">
        <v>10000</v>
      </c>
      <c r="HB272" t="s">
        <v>923</v>
      </c>
      <c r="HC272">
        <v>10000</v>
      </c>
      <c r="HD272" t="s">
        <v>783</v>
      </c>
      <c r="HE272" t="s">
        <v>5617</v>
      </c>
      <c r="HF272" t="s">
        <v>5618</v>
      </c>
      <c r="HG272" t="s">
        <v>5619</v>
      </c>
      <c r="HH272">
        <v>7.3023099999999994E-2</v>
      </c>
      <c r="HN272" t="s">
        <v>787</v>
      </c>
      <c r="HO272">
        <v>333.47500000000002</v>
      </c>
      <c r="HP272" t="s">
        <v>25</v>
      </c>
      <c r="HQ272" t="s">
        <v>36</v>
      </c>
      <c r="HR272" t="s">
        <v>27</v>
      </c>
      <c r="HS272">
        <v>0.77593100000000004</v>
      </c>
      <c r="HT272" t="s">
        <v>28</v>
      </c>
      <c r="HU272">
        <v>498071</v>
      </c>
      <c r="HV272" t="s">
        <v>29</v>
      </c>
      <c r="HW272">
        <v>0.13050358646400001</v>
      </c>
      <c r="HX272" t="s">
        <v>30</v>
      </c>
      <c r="HY272">
        <v>65000</v>
      </c>
      <c r="HZ272" t="s">
        <v>923</v>
      </c>
      <c r="IA272">
        <v>65000</v>
      </c>
      <c r="IB272" t="s">
        <v>783</v>
      </c>
      <c r="IC272" t="s">
        <v>6202</v>
      </c>
      <c r="ID272" t="s">
        <v>6203</v>
      </c>
      <c r="IE272" t="s">
        <v>6204</v>
      </c>
      <c r="IF272">
        <v>7.1995500000000004E-2</v>
      </c>
    </row>
    <row r="273" spans="6:240">
      <c r="F273" t="s">
        <v>777</v>
      </c>
      <c r="G273">
        <v>621.22900000000004</v>
      </c>
      <c r="H273" t="s">
        <v>25</v>
      </c>
      <c r="I273" t="s">
        <v>757</v>
      </c>
      <c r="J273" t="s">
        <v>27</v>
      </c>
      <c r="K273">
        <v>0.79542500000000005</v>
      </c>
      <c r="L273" t="s">
        <v>28</v>
      </c>
      <c r="M273">
        <v>254420</v>
      </c>
      <c r="N273" t="s">
        <v>29</v>
      </c>
      <c r="O273">
        <v>1.1791543664999999E-2</v>
      </c>
      <c r="P273" t="s">
        <v>30</v>
      </c>
      <c r="Q273">
        <v>3000</v>
      </c>
      <c r="R273" t="s">
        <v>923</v>
      </c>
      <c r="S273">
        <v>3000</v>
      </c>
      <c r="T273" t="s">
        <v>778</v>
      </c>
      <c r="U273" t="s">
        <v>4828</v>
      </c>
      <c r="V273" t="s">
        <v>4829</v>
      </c>
      <c r="W273" t="s">
        <v>4830</v>
      </c>
      <c r="X273">
        <v>6.5522200000000003E-2</v>
      </c>
      <c r="AD273" t="s">
        <v>777</v>
      </c>
      <c r="AE273">
        <v>661.98199999999997</v>
      </c>
      <c r="AF273" t="s">
        <v>25</v>
      </c>
      <c r="AG273" t="s">
        <v>757</v>
      </c>
      <c r="AH273" t="s">
        <v>27</v>
      </c>
      <c r="AI273">
        <v>0.77689299999999994</v>
      </c>
      <c r="AJ273" t="s">
        <v>28</v>
      </c>
      <c r="AK273">
        <v>250283</v>
      </c>
      <c r="AL273" t="s">
        <v>29</v>
      </c>
      <c r="AM273">
        <v>1.9977374324999998E-2</v>
      </c>
      <c r="AN273" t="s">
        <v>30</v>
      </c>
      <c r="AO273">
        <v>5000</v>
      </c>
      <c r="AP273" t="s">
        <v>923</v>
      </c>
      <c r="AQ273">
        <v>5000</v>
      </c>
      <c r="AR273" t="s">
        <v>778</v>
      </c>
      <c r="AS273" t="s">
        <v>1301</v>
      </c>
      <c r="AT273" t="s">
        <v>1302</v>
      </c>
      <c r="AU273" t="s">
        <v>1303</v>
      </c>
      <c r="AV273">
        <v>6.4548900000000006E-2</v>
      </c>
      <c r="BB273" t="s">
        <v>777</v>
      </c>
      <c r="BC273">
        <v>675.88300000000004</v>
      </c>
      <c r="BD273" t="s">
        <v>25</v>
      </c>
      <c r="BE273" t="s">
        <v>757</v>
      </c>
      <c r="BF273" t="s">
        <v>27</v>
      </c>
      <c r="BG273">
        <v>0.76886100000000002</v>
      </c>
      <c r="BH273" t="s">
        <v>28</v>
      </c>
      <c r="BI273">
        <v>250284</v>
      </c>
      <c r="BJ273" t="s">
        <v>29</v>
      </c>
      <c r="BK273">
        <v>5.9932023974999998E-2</v>
      </c>
      <c r="BL273" t="s">
        <v>30</v>
      </c>
      <c r="BM273">
        <v>15000</v>
      </c>
      <c r="BN273" t="s">
        <v>923</v>
      </c>
      <c r="BO273">
        <v>15000</v>
      </c>
      <c r="BP273" t="s">
        <v>778</v>
      </c>
      <c r="BQ273" t="s">
        <v>1889</v>
      </c>
      <c r="BR273" t="s">
        <v>1890</v>
      </c>
      <c r="BS273" t="s">
        <v>1891</v>
      </c>
      <c r="BT273">
        <v>6.9261699999999995E-2</v>
      </c>
      <c r="BZ273" t="s">
        <v>777</v>
      </c>
      <c r="CA273">
        <v>650.18299999999999</v>
      </c>
      <c r="CB273" t="s">
        <v>25</v>
      </c>
      <c r="CC273" t="s">
        <v>757</v>
      </c>
      <c r="CD273" t="s">
        <v>27</v>
      </c>
      <c r="CE273">
        <v>0.78696299999999997</v>
      </c>
      <c r="CF273" t="s">
        <v>28</v>
      </c>
      <c r="CG273">
        <v>248345</v>
      </c>
      <c r="CH273" t="s">
        <v>29</v>
      </c>
      <c r="CI273">
        <v>0.100666276545</v>
      </c>
      <c r="CJ273" t="s">
        <v>30</v>
      </c>
      <c r="CK273">
        <v>25000</v>
      </c>
      <c r="CL273" t="s">
        <v>923</v>
      </c>
      <c r="CM273">
        <v>25000</v>
      </c>
      <c r="CN273" t="s">
        <v>778</v>
      </c>
      <c r="CO273" t="s">
        <v>2475</v>
      </c>
      <c r="CP273" t="s">
        <v>2476</v>
      </c>
      <c r="CQ273" t="s">
        <v>2477</v>
      </c>
      <c r="CR273">
        <v>7.3236899999999994E-2</v>
      </c>
      <c r="CX273" t="s">
        <v>777</v>
      </c>
      <c r="CY273">
        <v>648.56100000000004</v>
      </c>
      <c r="CZ273" t="s">
        <v>25</v>
      </c>
      <c r="DA273" t="s">
        <v>757</v>
      </c>
      <c r="DB273" t="s">
        <v>27</v>
      </c>
      <c r="DC273">
        <v>0.78598199999999996</v>
      </c>
      <c r="DD273" t="s">
        <v>28</v>
      </c>
      <c r="DE273">
        <v>249588</v>
      </c>
      <c r="DF273" t="s">
        <v>29</v>
      </c>
      <c r="DG273">
        <v>0.14023112473499999</v>
      </c>
      <c r="DH273" t="s">
        <v>30</v>
      </c>
      <c r="DI273">
        <v>35000</v>
      </c>
      <c r="DJ273" t="s">
        <v>923</v>
      </c>
      <c r="DK273">
        <v>35000</v>
      </c>
      <c r="DL273" t="s">
        <v>778</v>
      </c>
      <c r="DM273" t="s">
        <v>3068</v>
      </c>
      <c r="DN273" t="s">
        <v>3069</v>
      </c>
      <c r="DO273" t="s">
        <v>3070</v>
      </c>
      <c r="DP273">
        <v>6.3555600000000004E-2</v>
      </c>
      <c r="DV273" t="s">
        <v>777</v>
      </c>
      <c r="DW273">
        <v>651.19899999999996</v>
      </c>
      <c r="DX273" t="s">
        <v>25</v>
      </c>
      <c r="DY273" t="s">
        <v>757</v>
      </c>
      <c r="DZ273" t="s">
        <v>27</v>
      </c>
      <c r="EA273">
        <v>0.78287300000000004</v>
      </c>
      <c r="EB273" t="s">
        <v>28</v>
      </c>
      <c r="EC273">
        <v>250555</v>
      </c>
      <c r="ED273" t="s">
        <v>29</v>
      </c>
      <c r="EE273">
        <v>0.17960107219499999</v>
      </c>
      <c r="EF273" t="s">
        <v>30</v>
      </c>
      <c r="EG273">
        <v>45000</v>
      </c>
      <c r="EH273" t="s">
        <v>923</v>
      </c>
      <c r="EI273">
        <v>45000</v>
      </c>
      <c r="EJ273" t="s">
        <v>778</v>
      </c>
      <c r="EK273" t="s">
        <v>3656</v>
      </c>
      <c r="EL273" t="s">
        <v>3657</v>
      </c>
      <c r="EM273" t="s">
        <v>3658</v>
      </c>
      <c r="EN273">
        <v>6.3901200000000005E-2</v>
      </c>
      <c r="ET273" t="s">
        <v>777</v>
      </c>
      <c r="EU273">
        <v>664.3</v>
      </c>
      <c r="EV273" t="s">
        <v>25</v>
      </c>
      <c r="EW273" t="s">
        <v>757</v>
      </c>
      <c r="EX273" t="s">
        <v>27</v>
      </c>
      <c r="EY273">
        <v>0.77587899999999999</v>
      </c>
      <c r="EZ273" t="s">
        <v>28</v>
      </c>
      <c r="FA273">
        <v>250062</v>
      </c>
      <c r="FB273" t="s">
        <v>29</v>
      </c>
      <c r="FC273">
        <v>0.219945523305</v>
      </c>
      <c r="FD273" t="s">
        <v>30</v>
      </c>
      <c r="FE273">
        <v>55000</v>
      </c>
      <c r="FF273" t="s">
        <v>923</v>
      </c>
      <c r="FG273">
        <v>55000</v>
      </c>
      <c r="FH273" t="s">
        <v>778</v>
      </c>
      <c r="FI273" t="s">
        <v>4239</v>
      </c>
      <c r="FJ273" t="s">
        <v>4240</v>
      </c>
      <c r="FK273" t="s">
        <v>4241</v>
      </c>
      <c r="FL273">
        <v>6.6802500000000001E-2</v>
      </c>
      <c r="FR273" t="s">
        <v>777</v>
      </c>
      <c r="FS273">
        <v>672.48199999999997</v>
      </c>
      <c r="FT273" t="s">
        <v>25</v>
      </c>
      <c r="FU273" t="s">
        <v>757</v>
      </c>
      <c r="FV273" t="s">
        <v>27</v>
      </c>
      <c r="FW273">
        <v>0.77080800000000005</v>
      </c>
      <c r="FX273" t="s">
        <v>28</v>
      </c>
      <c r="FY273">
        <v>250281</v>
      </c>
      <c r="FZ273" t="s">
        <v>29</v>
      </c>
      <c r="GA273">
        <v>3.9955144649999998E-3</v>
      </c>
      <c r="GB273" t="s">
        <v>30</v>
      </c>
      <c r="GC273">
        <v>1000</v>
      </c>
      <c r="GD273" t="s">
        <v>923</v>
      </c>
      <c r="GE273">
        <v>1000</v>
      </c>
      <c r="GF273" t="s">
        <v>778</v>
      </c>
      <c r="GG273" t="s">
        <v>5221</v>
      </c>
      <c r="GH273" t="s">
        <v>5222</v>
      </c>
      <c r="GI273" t="s">
        <v>5223</v>
      </c>
      <c r="GJ273">
        <v>8.7682599999999999E-2</v>
      </c>
      <c r="GP273" t="s">
        <v>777</v>
      </c>
      <c r="GQ273">
        <v>698.45399999999995</v>
      </c>
      <c r="GR273" t="s">
        <v>25</v>
      </c>
      <c r="GS273" t="s">
        <v>757</v>
      </c>
      <c r="GT273" t="s">
        <v>27</v>
      </c>
      <c r="GU273">
        <v>0.75541400000000003</v>
      </c>
      <c r="GV273" t="s">
        <v>28</v>
      </c>
      <c r="GW273">
        <v>250895</v>
      </c>
      <c r="GX273" t="s">
        <v>29</v>
      </c>
      <c r="GY273">
        <v>3.9857248785E-2</v>
      </c>
      <c r="GZ273" t="s">
        <v>30</v>
      </c>
      <c r="HA273">
        <v>10000</v>
      </c>
      <c r="HB273" t="s">
        <v>923</v>
      </c>
      <c r="HC273">
        <v>10000</v>
      </c>
      <c r="HD273" t="s">
        <v>778</v>
      </c>
      <c r="HE273" t="s">
        <v>5620</v>
      </c>
      <c r="HF273" t="s">
        <v>5621</v>
      </c>
      <c r="HG273" t="s">
        <v>5622</v>
      </c>
      <c r="HH273">
        <v>9.41438E-2</v>
      </c>
      <c r="HN273" t="s">
        <v>777</v>
      </c>
      <c r="HO273">
        <v>661.20899999999995</v>
      </c>
      <c r="HP273" t="s">
        <v>25</v>
      </c>
      <c r="HQ273" t="s">
        <v>757</v>
      </c>
      <c r="HR273" t="s">
        <v>27</v>
      </c>
      <c r="HS273">
        <v>0.77909399999999995</v>
      </c>
      <c r="HT273" t="s">
        <v>28</v>
      </c>
      <c r="HU273">
        <v>249162</v>
      </c>
      <c r="HV273" t="s">
        <v>29</v>
      </c>
      <c r="HW273">
        <v>0.26087467660500002</v>
      </c>
      <c r="HX273" t="s">
        <v>30</v>
      </c>
      <c r="HY273">
        <v>65000</v>
      </c>
      <c r="HZ273" t="s">
        <v>923</v>
      </c>
      <c r="IA273">
        <v>65000</v>
      </c>
      <c r="IB273" t="s">
        <v>778</v>
      </c>
      <c r="IC273" t="s">
        <v>6205</v>
      </c>
      <c r="ID273" t="s">
        <v>6206</v>
      </c>
      <c r="IE273" t="s">
        <v>6207</v>
      </c>
      <c r="IF273">
        <v>6.87503E-2</v>
      </c>
    </row>
    <row r="274" spans="6:240">
      <c r="F274" t="s">
        <v>782</v>
      </c>
      <c r="G274">
        <v>329.07900000000001</v>
      </c>
      <c r="H274" t="s">
        <v>25</v>
      </c>
      <c r="I274" t="s">
        <v>36</v>
      </c>
      <c r="J274" t="s">
        <v>27</v>
      </c>
      <c r="K274">
        <v>0.77934499999999995</v>
      </c>
      <c r="L274" t="s">
        <v>28</v>
      </c>
      <c r="M274">
        <v>500311</v>
      </c>
      <c r="N274" t="s">
        <v>29</v>
      </c>
      <c r="O274">
        <v>5.9962681360000002E-3</v>
      </c>
      <c r="P274" t="s">
        <v>30</v>
      </c>
      <c r="Q274">
        <v>3000</v>
      </c>
      <c r="R274" t="s">
        <v>923</v>
      </c>
      <c r="S274">
        <v>3000</v>
      </c>
      <c r="T274" t="s">
        <v>783</v>
      </c>
      <c r="U274" t="s">
        <v>4831</v>
      </c>
      <c r="V274" t="s">
        <v>4832</v>
      </c>
      <c r="W274" t="s">
        <v>4833</v>
      </c>
      <c r="X274">
        <v>7.4027800000000005E-2</v>
      </c>
      <c r="AD274" t="s">
        <v>782</v>
      </c>
      <c r="AE274">
        <v>329.34199999999998</v>
      </c>
      <c r="AF274" t="s">
        <v>25</v>
      </c>
      <c r="AG274" t="s">
        <v>36</v>
      </c>
      <c r="AH274" t="s">
        <v>27</v>
      </c>
      <c r="AI274">
        <v>0.78282499999999999</v>
      </c>
      <c r="AJ274" t="s">
        <v>28</v>
      </c>
      <c r="AK274">
        <v>495478</v>
      </c>
      <c r="AL274" t="s">
        <v>29</v>
      </c>
      <c r="AM274">
        <v>1.0091262424E-2</v>
      </c>
      <c r="AN274" t="s">
        <v>30</v>
      </c>
      <c r="AO274">
        <v>5000</v>
      </c>
      <c r="AP274" t="s">
        <v>923</v>
      </c>
      <c r="AQ274">
        <v>5000</v>
      </c>
      <c r="AR274" t="s">
        <v>783</v>
      </c>
      <c r="AS274" t="s">
        <v>1304</v>
      </c>
      <c r="AT274" t="s">
        <v>1305</v>
      </c>
      <c r="AU274" t="s">
        <v>1306</v>
      </c>
      <c r="AV274">
        <v>6.9548100000000002E-2</v>
      </c>
      <c r="BB274" t="s">
        <v>782</v>
      </c>
      <c r="BC274">
        <v>326.15899999999999</v>
      </c>
      <c r="BD274" t="s">
        <v>25</v>
      </c>
      <c r="BE274" t="s">
        <v>36</v>
      </c>
      <c r="BF274" t="s">
        <v>27</v>
      </c>
      <c r="BG274">
        <v>0.78536600000000001</v>
      </c>
      <c r="BH274" t="s">
        <v>28</v>
      </c>
      <c r="BI274">
        <v>497080</v>
      </c>
      <c r="BJ274" t="s">
        <v>29</v>
      </c>
      <c r="BK274">
        <v>3.0176246407999999E-2</v>
      </c>
      <c r="BL274" t="s">
        <v>30</v>
      </c>
      <c r="BM274">
        <v>15000</v>
      </c>
      <c r="BN274" t="s">
        <v>923</v>
      </c>
      <c r="BO274">
        <v>15000</v>
      </c>
      <c r="BP274" t="s">
        <v>783</v>
      </c>
      <c r="BQ274" t="s">
        <v>1892</v>
      </c>
      <c r="BR274" t="s">
        <v>1893</v>
      </c>
      <c r="BS274" t="s">
        <v>1894</v>
      </c>
      <c r="BT274">
        <v>6.7888599999999993E-2</v>
      </c>
      <c r="BZ274" t="s">
        <v>782</v>
      </c>
      <c r="CA274">
        <v>338.03199999999998</v>
      </c>
      <c r="CB274" t="s">
        <v>25</v>
      </c>
      <c r="CC274" t="s">
        <v>36</v>
      </c>
      <c r="CD274" t="s">
        <v>27</v>
      </c>
      <c r="CE274">
        <v>0.768953</v>
      </c>
      <c r="CF274" t="s">
        <v>28</v>
      </c>
      <c r="CG274">
        <v>500313</v>
      </c>
      <c r="CH274" t="s">
        <v>29</v>
      </c>
      <c r="CI274">
        <v>4.9968706799999998E-2</v>
      </c>
      <c r="CJ274" t="s">
        <v>30</v>
      </c>
      <c r="CK274">
        <v>25000</v>
      </c>
      <c r="CL274" t="s">
        <v>923</v>
      </c>
      <c r="CM274">
        <v>25000</v>
      </c>
      <c r="CN274" t="s">
        <v>783</v>
      </c>
      <c r="CO274" t="s">
        <v>2478</v>
      </c>
      <c r="CP274" t="s">
        <v>2479</v>
      </c>
      <c r="CQ274" t="s">
        <v>2480</v>
      </c>
      <c r="CR274">
        <v>8.4705199999999994E-2</v>
      </c>
      <c r="CX274" t="s">
        <v>782</v>
      </c>
      <c r="CY274">
        <v>334.74799999999999</v>
      </c>
      <c r="CZ274" t="s">
        <v>25</v>
      </c>
      <c r="DA274" t="s">
        <v>36</v>
      </c>
      <c r="DB274" t="s">
        <v>27</v>
      </c>
      <c r="DC274">
        <v>0.772177</v>
      </c>
      <c r="DD274" t="s">
        <v>28</v>
      </c>
      <c r="DE274">
        <v>501011</v>
      </c>
      <c r="DF274" t="s">
        <v>29</v>
      </c>
      <c r="DG274">
        <v>6.9858679056000003E-2</v>
      </c>
      <c r="DH274" t="s">
        <v>30</v>
      </c>
      <c r="DI274">
        <v>35000</v>
      </c>
      <c r="DJ274" t="s">
        <v>923</v>
      </c>
      <c r="DK274">
        <v>35000</v>
      </c>
      <c r="DL274" t="s">
        <v>783</v>
      </c>
      <c r="DM274" t="s">
        <v>3071</v>
      </c>
      <c r="DN274" t="s">
        <v>3072</v>
      </c>
      <c r="DO274" t="s">
        <v>3073</v>
      </c>
      <c r="DP274">
        <v>7.9146099999999997E-2</v>
      </c>
      <c r="DV274" t="s">
        <v>782</v>
      </c>
      <c r="DW274">
        <v>335.43599999999998</v>
      </c>
      <c r="DX274" t="s">
        <v>25</v>
      </c>
      <c r="DY274" t="s">
        <v>36</v>
      </c>
      <c r="DZ274" t="s">
        <v>27</v>
      </c>
      <c r="EA274">
        <v>0.77108600000000005</v>
      </c>
      <c r="EB274" t="s">
        <v>28</v>
      </c>
      <c r="EC274">
        <v>501400</v>
      </c>
      <c r="ED274" t="s">
        <v>29</v>
      </c>
      <c r="EE274">
        <v>8.9748651311999994E-2</v>
      </c>
      <c r="EF274" t="s">
        <v>30</v>
      </c>
      <c r="EG274">
        <v>45000</v>
      </c>
      <c r="EH274" t="s">
        <v>923</v>
      </c>
      <c r="EI274">
        <v>45000</v>
      </c>
      <c r="EJ274" t="s">
        <v>783</v>
      </c>
      <c r="EK274" t="s">
        <v>3659</v>
      </c>
      <c r="EL274" t="s">
        <v>3660</v>
      </c>
      <c r="EM274" t="s">
        <v>3661</v>
      </c>
      <c r="EN274">
        <v>7.9034400000000005E-2</v>
      </c>
      <c r="ET274" t="s">
        <v>782</v>
      </c>
      <c r="EU274">
        <v>333.89100000000002</v>
      </c>
      <c r="EV274" t="s">
        <v>25</v>
      </c>
      <c r="EW274" t="s">
        <v>36</v>
      </c>
      <c r="EX274" t="s">
        <v>27</v>
      </c>
      <c r="EY274">
        <v>0.77233300000000005</v>
      </c>
      <c r="EZ274" t="s">
        <v>28</v>
      </c>
      <c r="FA274">
        <v>502095</v>
      </c>
      <c r="FB274" t="s">
        <v>29</v>
      </c>
      <c r="FC274">
        <v>0.109541123704</v>
      </c>
      <c r="FD274" t="s">
        <v>30</v>
      </c>
      <c r="FE274">
        <v>55000</v>
      </c>
      <c r="FF274" t="s">
        <v>923</v>
      </c>
      <c r="FG274">
        <v>55000</v>
      </c>
      <c r="FH274" t="s">
        <v>783</v>
      </c>
      <c r="FI274" t="s">
        <v>4242</v>
      </c>
      <c r="FJ274" t="s">
        <v>4243</v>
      </c>
      <c r="FK274" t="s">
        <v>4244</v>
      </c>
      <c r="FL274">
        <v>7.7348399999999998E-2</v>
      </c>
      <c r="FR274" t="s">
        <v>782</v>
      </c>
      <c r="FS274">
        <v>361.85399999999998</v>
      </c>
      <c r="FT274" t="s">
        <v>25</v>
      </c>
      <c r="FU274" t="s">
        <v>36</v>
      </c>
      <c r="FV274" t="s">
        <v>27</v>
      </c>
      <c r="FW274">
        <v>0.74321499999999996</v>
      </c>
      <c r="FX274" t="s">
        <v>28</v>
      </c>
      <c r="FY274">
        <v>500307</v>
      </c>
      <c r="FZ274" t="s">
        <v>29</v>
      </c>
      <c r="GA274">
        <v>1.9987717120000001E-3</v>
      </c>
      <c r="GB274" t="s">
        <v>30</v>
      </c>
      <c r="GC274">
        <v>1000</v>
      </c>
      <c r="GD274" t="s">
        <v>923</v>
      </c>
      <c r="GE274">
        <v>1000</v>
      </c>
      <c r="GF274" t="s">
        <v>783</v>
      </c>
      <c r="GG274" t="s">
        <v>5224</v>
      </c>
      <c r="GH274" t="s">
        <v>5225</v>
      </c>
      <c r="GI274" t="s">
        <v>5226</v>
      </c>
      <c r="GJ274">
        <v>0.100535</v>
      </c>
      <c r="GP274" t="s">
        <v>782</v>
      </c>
      <c r="GQ274">
        <v>334.31700000000001</v>
      </c>
      <c r="GR274" t="s">
        <v>25</v>
      </c>
      <c r="GS274" t="s">
        <v>36</v>
      </c>
      <c r="GT274" t="s">
        <v>27</v>
      </c>
      <c r="GU274">
        <v>0.77415800000000001</v>
      </c>
      <c r="GV274" t="s">
        <v>28</v>
      </c>
      <c r="GW274">
        <v>499095</v>
      </c>
      <c r="GX274" t="s">
        <v>29</v>
      </c>
      <c r="GY274">
        <v>2.0036258551999999E-2</v>
      </c>
      <c r="GZ274" t="s">
        <v>30</v>
      </c>
      <c r="HA274">
        <v>10000</v>
      </c>
      <c r="HB274" t="s">
        <v>923</v>
      </c>
      <c r="HC274">
        <v>10000</v>
      </c>
      <c r="HD274" t="s">
        <v>783</v>
      </c>
      <c r="HE274" t="s">
        <v>5623</v>
      </c>
      <c r="HF274" t="s">
        <v>5403</v>
      </c>
      <c r="HG274" t="s">
        <v>5624</v>
      </c>
      <c r="HH274">
        <v>6.3330899999999996E-2</v>
      </c>
      <c r="HN274" t="s">
        <v>782</v>
      </c>
      <c r="HO274">
        <v>334.12799999999999</v>
      </c>
      <c r="HP274" t="s">
        <v>25</v>
      </c>
      <c r="HQ274" t="s">
        <v>36</v>
      </c>
      <c r="HR274" t="s">
        <v>27</v>
      </c>
      <c r="HS274">
        <v>0.77256199999999997</v>
      </c>
      <c r="HT274" t="s">
        <v>28</v>
      </c>
      <c r="HU274">
        <v>501442</v>
      </c>
      <c r="HV274" t="s">
        <v>29</v>
      </c>
      <c r="HW274">
        <v>0.12962609568799999</v>
      </c>
      <c r="HX274" t="s">
        <v>30</v>
      </c>
      <c r="HY274">
        <v>65000</v>
      </c>
      <c r="HZ274" t="s">
        <v>923</v>
      </c>
      <c r="IA274">
        <v>65000</v>
      </c>
      <c r="IB274" t="s">
        <v>783</v>
      </c>
      <c r="IC274" t="s">
        <v>6208</v>
      </c>
      <c r="ID274" t="s">
        <v>6209</v>
      </c>
      <c r="IE274" t="s">
        <v>6210</v>
      </c>
      <c r="IF274">
        <v>7.8999899999999998E-2</v>
      </c>
    </row>
    <row r="275" spans="6:240">
      <c r="F275" t="s">
        <v>787</v>
      </c>
      <c r="G275">
        <v>621.22900000000004</v>
      </c>
      <c r="H275" t="s">
        <v>25</v>
      </c>
      <c r="I275" t="s">
        <v>757</v>
      </c>
      <c r="J275" t="s">
        <v>27</v>
      </c>
      <c r="K275">
        <v>0.79542500000000005</v>
      </c>
      <c r="L275" t="s">
        <v>28</v>
      </c>
      <c r="M275">
        <v>254420</v>
      </c>
      <c r="N275" t="s">
        <v>29</v>
      </c>
      <c r="O275">
        <v>1.1791543664999999E-2</v>
      </c>
      <c r="P275" t="s">
        <v>30</v>
      </c>
      <c r="Q275">
        <v>3000</v>
      </c>
      <c r="R275" t="s">
        <v>923</v>
      </c>
      <c r="S275">
        <v>3000</v>
      </c>
      <c r="T275" t="s">
        <v>788</v>
      </c>
      <c r="U275" t="s">
        <v>4828</v>
      </c>
      <c r="V275" t="s">
        <v>4829</v>
      </c>
      <c r="W275" t="s">
        <v>4830</v>
      </c>
      <c r="X275">
        <v>6.5522200000000003E-2</v>
      </c>
      <c r="AD275" t="s">
        <v>787</v>
      </c>
      <c r="AE275">
        <v>661.98199999999997</v>
      </c>
      <c r="AF275" t="s">
        <v>25</v>
      </c>
      <c r="AG275" t="s">
        <v>757</v>
      </c>
      <c r="AH275" t="s">
        <v>27</v>
      </c>
      <c r="AI275">
        <v>0.77689299999999994</v>
      </c>
      <c r="AJ275" t="s">
        <v>28</v>
      </c>
      <c r="AK275">
        <v>250283</v>
      </c>
      <c r="AL275" t="s">
        <v>29</v>
      </c>
      <c r="AM275">
        <v>1.9977374324999998E-2</v>
      </c>
      <c r="AN275" t="s">
        <v>30</v>
      </c>
      <c r="AO275">
        <v>5000</v>
      </c>
      <c r="AP275" t="s">
        <v>923</v>
      </c>
      <c r="AQ275">
        <v>5000</v>
      </c>
      <c r="AR275" t="s">
        <v>788</v>
      </c>
      <c r="AS275" t="s">
        <v>1301</v>
      </c>
      <c r="AT275" t="s">
        <v>1302</v>
      </c>
      <c r="AU275" t="s">
        <v>1303</v>
      </c>
      <c r="AV275">
        <v>6.4548900000000006E-2</v>
      </c>
      <c r="BB275" t="s">
        <v>787</v>
      </c>
      <c r="BC275">
        <v>675.88300000000004</v>
      </c>
      <c r="BD275" t="s">
        <v>25</v>
      </c>
      <c r="BE275" t="s">
        <v>757</v>
      </c>
      <c r="BF275" t="s">
        <v>27</v>
      </c>
      <c r="BG275">
        <v>0.76886100000000002</v>
      </c>
      <c r="BH275" t="s">
        <v>28</v>
      </c>
      <c r="BI275">
        <v>250284</v>
      </c>
      <c r="BJ275" t="s">
        <v>29</v>
      </c>
      <c r="BK275">
        <v>5.9932023974999998E-2</v>
      </c>
      <c r="BL275" t="s">
        <v>30</v>
      </c>
      <c r="BM275">
        <v>15000</v>
      </c>
      <c r="BN275" t="s">
        <v>923</v>
      </c>
      <c r="BO275">
        <v>15000</v>
      </c>
      <c r="BP275" t="s">
        <v>788</v>
      </c>
      <c r="BQ275" t="s">
        <v>1889</v>
      </c>
      <c r="BR275" t="s">
        <v>1890</v>
      </c>
      <c r="BS275" t="s">
        <v>1891</v>
      </c>
      <c r="BT275">
        <v>6.9261699999999995E-2</v>
      </c>
      <c r="BZ275" t="s">
        <v>787</v>
      </c>
      <c r="CA275">
        <v>650.18299999999999</v>
      </c>
      <c r="CB275" t="s">
        <v>25</v>
      </c>
      <c r="CC275" t="s">
        <v>757</v>
      </c>
      <c r="CD275" t="s">
        <v>27</v>
      </c>
      <c r="CE275">
        <v>0.78696299999999997</v>
      </c>
      <c r="CF275" t="s">
        <v>28</v>
      </c>
      <c r="CG275">
        <v>248345</v>
      </c>
      <c r="CH275" t="s">
        <v>29</v>
      </c>
      <c r="CI275">
        <v>0.100666276545</v>
      </c>
      <c r="CJ275" t="s">
        <v>30</v>
      </c>
      <c r="CK275">
        <v>25000</v>
      </c>
      <c r="CL275" t="s">
        <v>923</v>
      </c>
      <c r="CM275">
        <v>25000</v>
      </c>
      <c r="CN275" t="s">
        <v>788</v>
      </c>
      <c r="CO275" t="s">
        <v>2475</v>
      </c>
      <c r="CP275" t="s">
        <v>2476</v>
      </c>
      <c r="CQ275" t="s">
        <v>2477</v>
      </c>
      <c r="CR275">
        <v>7.3236899999999994E-2</v>
      </c>
      <c r="CX275" t="s">
        <v>787</v>
      </c>
      <c r="CY275">
        <v>648.56100000000004</v>
      </c>
      <c r="CZ275" t="s">
        <v>25</v>
      </c>
      <c r="DA275" t="s">
        <v>757</v>
      </c>
      <c r="DB275" t="s">
        <v>27</v>
      </c>
      <c r="DC275">
        <v>0.78598199999999996</v>
      </c>
      <c r="DD275" t="s">
        <v>28</v>
      </c>
      <c r="DE275">
        <v>249588</v>
      </c>
      <c r="DF275" t="s">
        <v>29</v>
      </c>
      <c r="DG275">
        <v>0.14023112473499999</v>
      </c>
      <c r="DH275" t="s">
        <v>30</v>
      </c>
      <c r="DI275">
        <v>35000</v>
      </c>
      <c r="DJ275" t="s">
        <v>923</v>
      </c>
      <c r="DK275">
        <v>35000</v>
      </c>
      <c r="DL275" t="s">
        <v>788</v>
      </c>
      <c r="DM275" t="s">
        <v>3068</v>
      </c>
      <c r="DN275" t="s">
        <v>3069</v>
      </c>
      <c r="DO275" t="s">
        <v>3070</v>
      </c>
      <c r="DP275">
        <v>6.3555600000000004E-2</v>
      </c>
      <c r="DV275" t="s">
        <v>787</v>
      </c>
      <c r="DW275">
        <v>651.19899999999996</v>
      </c>
      <c r="DX275" t="s">
        <v>25</v>
      </c>
      <c r="DY275" t="s">
        <v>757</v>
      </c>
      <c r="DZ275" t="s">
        <v>27</v>
      </c>
      <c r="EA275">
        <v>0.78287300000000004</v>
      </c>
      <c r="EB275" t="s">
        <v>28</v>
      </c>
      <c r="EC275">
        <v>250555</v>
      </c>
      <c r="ED275" t="s">
        <v>29</v>
      </c>
      <c r="EE275">
        <v>0.17960107219499999</v>
      </c>
      <c r="EF275" t="s">
        <v>30</v>
      </c>
      <c r="EG275">
        <v>45000</v>
      </c>
      <c r="EH275" t="s">
        <v>923</v>
      </c>
      <c r="EI275">
        <v>45000</v>
      </c>
      <c r="EJ275" t="s">
        <v>788</v>
      </c>
      <c r="EK275" t="s">
        <v>3656</v>
      </c>
      <c r="EL275" t="s">
        <v>3657</v>
      </c>
      <c r="EM275" t="s">
        <v>3658</v>
      </c>
      <c r="EN275">
        <v>6.3901200000000005E-2</v>
      </c>
      <c r="ET275" t="s">
        <v>787</v>
      </c>
      <c r="EU275">
        <v>664.3</v>
      </c>
      <c r="EV275" t="s">
        <v>25</v>
      </c>
      <c r="EW275" t="s">
        <v>757</v>
      </c>
      <c r="EX275" t="s">
        <v>27</v>
      </c>
      <c r="EY275">
        <v>0.77587899999999999</v>
      </c>
      <c r="EZ275" t="s">
        <v>28</v>
      </c>
      <c r="FA275">
        <v>250062</v>
      </c>
      <c r="FB275" t="s">
        <v>29</v>
      </c>
      <c r="FC275">
        <v>0.219945523305</v>
      </c>
      <c r="FD275" t="s">
        <v>30</v>
      </c>
      <c r="FE275">
        <v>55000</v>
      </c>
      <c r="FF275" t="s">
        <v>923</v>
      </c>
      <c r="FG275">
        <v>55000</v>
      </c>
      <c r="FH275" t="s">
        <v>788</v>
      </c>
      <c r="FI275" t="s">
        <v>4239</v>
      </c>
      <c r="FJ275" t="s">
        <v>4240</v>
      </c>
      <c r="FK275" t="s">
        <v>4241</v>
      </c>
      <c r="FL275">
        <v>6.6802500000000001E-2</v>
      </c>
      <c r="FR275" t="s">
        <v>787</v>
      </c>
      <c r="FS275">
        <v>672.48199999999997</v>
      </c>
      <c r="FT275" t="s">
        <v>25</v>
      </c>
      <c r="FU275" t="s">
        <v>757</v>
      </c>
      <c r="FV275" t="s">
        <v>27</v>
      </c>
      <c r="FW275">
        <v>0.77080800000000005</v>
      </c>
      <c r="FX275" t="s">
        <v>28</v>
      </c>
      <c r="FY275">
        <v>250281</v>
      </c>
      <c r="FZ275" t="s">
        <v>29</v>
      </c>
      <c r="GA275">
        <v>3.9955144649999998E-3</v>
      </c>
      <c r="GB275" t="s">
        <v>30</v>
      </c>
      <c r="GC275">
        <v>1000</v>
      </c>
      <c r="GD275" t="s">
        <v>923</v>
      </c>
      <c r="GE275">
        <v>1000</v>
      </c>
      <c r="GF275" t="s">
        <v>788</v>
      </c>
      <c r="GG275" t="s">
        <v>5221</v>
      </c>
      <c r="GH275" t="s">
        <v>5222</v>
      </c>
      <c r="GI275" t="s">
        <v>5223</v>
      </c>
      <c r="GJ275">
        <v>8.7682599999999999E-2</v>
      </c>
      <c r="GP275" t="s">
        <v>787</v>
      </c>
      <c r="GQ275">
        <v>698.45399999999995</v>
      </c>
      <c r="GR275" t="s">
        <v>25</v>
      </c>
      <c r="GS275" t="s">
        <v>757</v>
      </c>
      <c r="GT275" t="s">
        <v>27</v>
      </c>
      <c r="GU275">
        <v>0.75541400000000003</v>
      </c>
      <c r="GV275" t="s">
        <v>28</v>
      </c>
      <c r="GW275">
        <v>250895</v>
      </c>
      <c r="GX275" t="s">
        <v>29</v>
      </c>
      <c r="GY275">
        <v>3.9857248785E-2</v>
      </c>
      <c r="GZ275" t="s">
        <v>30</v>
      </c>
      <c r="HA275">
        <v>10000</v>
      </c>
      <c r="HB275" t="s">
        <v>923</v>
      </c>
      <c r="HC275">
        <v>10000</v>
      </c>
      <c r="HD275" t="s">
        <v>788</v>
      </c>
      <c r="HE275" t="s">
        <v>5620</v>
      </c>
      <c r="HF275" t="s">
        <v>5621</v>
      </c>
      <c r="HG275" t="s">
        <v>5622</v>
      </c>
      <c r="HH275">
        <v>9.41438E-2</v>
      </c>
      <c r="HN275" t="s">
        <v>787</v>
      </c>
      <c r="HO275">
        <v>661.20899999999995</v>
      </c>
      <c r="HP275" t="s">
        <v>25</v>
      </c>
      <c r="HQ275" t="s">
        <v>757</v>
      </c>
      <c r="HR275" t="s">
        <v>27</v>
      </c>
      <c r="HS275">
        <v>0.77909399999999995</v>
      </c>
      <c r="HT275" t="s">
        <v>28</v>
      </c>
      <c r="HU275">
        <v>249162</v>
      </c>
      <c r="HV275" t="s">
        <v>29</v>
      </c>
      <c r="HW275">
        <v>0.26087467660500002</v>
      </c>
      <c r="HX275" t="s">
        <v>30</v>
      </c>
      <c r="HY275">
        <v>65000</v>
      </c>
      <c r="HZ275" t="s">
        <v>923</v>
      </c>
      <c r="IA275">
        <v>65000</v>
      </c>
      <c r="IB275" t="s">
        <v>788</v>
      </c>
      <c r="IC275" t="s">
        <v>6205</v>
      </c>
      <c r="ID275" t="s">
        <v>6206</v>
      </c>
      <c r="IE275" t="s">
        <v>6207</v>
      </c>
      <c r="IF275">
        <v>6.87503E-2</v>
      </c>
    </row>
    <row r="276" spans="6:240">
      <c r="F276" t="s">
        <v>787</v>
      </c>
      <c r="G276">
        <v>329.07900000000001</v>
      </c>
      <c r="H276" t="s">
        <v>25</v>
      </c>
      <c r="I276" t="s">
        <v>36</v>
      </c>
      <c r="J276" t="s">
        <v>27</v>
      </c>
      <c r="K276">
        <v>0.77934499999999995</v>
      </c>
      <c r="L276" t="s">
        <v>28</v>
      </c>
      <c r="M276">
        <v>500311</v>
      </c>
      <c r="N276" t="s">
        <v>29</v>
      </c>
      <c r="O276">
        <v>5.9962681360000002E-3</v>
      </c>
      <c r="P276" t="s">
        <v>30</v>
      </c>
      <c r="Q276">
        <v>3000</v>
      </c>
      <c r="R276" t="s">
        <v>923</v>
      </c>
      <c r="S276">
        <v>3000</v>
      </c>
      <c r="T276" t="s">
        <v>783</v>
      </c>
      <c r="U276" t="s">
        <v>4831</v>
      </c>
      <c r="V276" t="s">
        <v>4832</v>
      </c>
      <c r="W276" t="s">
        <v>4833</v>
      </c>
      <c r="X276">
        <v>7.4027800000000005E-2</v>
      </c>
      <c r="AD276" t="s">
        <v>787</v>
      </c>
      <c r="AE276">
        <v>329.34199999999998</v>
      </c>
      <c r="AF276" t="s">
        <v>25</v>
      </c>
      <c r="AG276" t="s">
        <v>36</v>
      </c>
      <c r="AH276" t="s">
        <v>27</v>
      </c>
      <c r="AI276">
        <v>0.78282499999999999</v>
      </c>
      <c r="AJ276" t="s">
        <v>28</v>
      </c>
      <c r="AK276">
        <v>495478</v>
      </c>
      <c r="AL276" t="s">
        <v>29</v>
      </c>
      <c r="AM276">
        <v>1.0091262424E-2</v>
      </c>
      <c r="AN276" t="s">
        <v>30</v>
      </c>
      <c r="AO276">
        <v>5000</v>
      </c>
      <c r="AP276" t="s">
        <v>923</v>
      </c>
      <c r="AQ276">
        <v>5000</v>
      </c>
      <c r="AR276" t="s">
        <v>783</v>
      </c>
      <c r="AS276" t="s">
        <v>1304</v>
      </c>
      <c r="AT276" t="s">
        <v>1305</v>
      </c>
      <c r="AU276" t="s">
        <v>1306</v>
      </c>
      <c r="AV276">
        <v>6.9548100000000002E-2</v>
      </c>
      <c r="BB276" t="s">
        <v>787</v>
      </c>
      <c r="BC276">
        <v>326.15899999999999</v>
      </c>
      <c r="BD276" t="s">
        <v>25</v>
      </c>
      <c r="BE276" t="s">
        <v>36</v>
      </c>
      <c r="BF276" t="s">
        <v>27</v>
      </c>
      <c r="BG276">
        <v>0.78536600000000001</v>
      </c>
      <c r="BH276" t="s">
        <v>28</v>
      </c>
      <c r="BI276">
        <v>497080</v>
      </c>
      <c r="BJ276" t="s">
        <v>29</v>
      </c>
      <c r="BK276">
        <v>3.0176246407999999E-2</v>
      </c>
      <c r="BL276" t="s">
        <v>30</v>
      </c>
      <c r="BM276">
        <v>15000</v>
      </c>
      <c r="BN276" t="s">
        <v>923</v>
      </c>
      <c r="BO276">
        <v>15000</v>
      </c>
      <c r="BP276" t="s">
        <v>783</v>
      </c>
      <c r="BQ276" t="s">
        <v>1892</v>
      </c>
      <c r="BR276" t="s">
        <v>1893</v>
      </c>
      <c r="BS276" t="s">
        <v>1894</v>
      </c>
      <c r="BT276">
        <v>6.7888599999999993E-2</v>
      </c>
      <c r="BZ276" t="s">
        <v>787</v>
      </c>
      <c r="CA276">
        <v>338.03199999999998</v>
      </c>
      <c r="CB276" t="s">
        <v>25</v>
      </c>
      <c r="CC276" t="s">
        <v>36</v>
      </c>
      <c r="CD276" t="s">
        <v>27</v>
      </c>
      <c r="CE276">
        <v>0.768953</v>
      </c>
      <c r="CF276" t="s">
        <v>28</v>
      </c>
      <c r="CG276">
        <v>500313</v>
      </c>
      <c r="CH276" t="s">
        <v>29</v>
      </c>
      <c r="CI276">
        <v>4.9968706799999998E-2</v>
      </c>
      <c r="CJ276" t="s">
        <v>30</v>
      </c>
      <c r="CK276">
        <v>25000</v>
      </c>
      <c r="CL276" t="s">
        <v>923</v>
      </c>
      <c r="CM276">
        <v>25000</v>
      </c>
      <c r="CN276" t="s">
        <v>783</v>
      </c>
      <c r="CO276" t="s">
        <v>2478</v>
      </c>
      <c r="CP276" t="s">
        <v>2479</v>
      </c>
      <c r="CQ276" t="s">
        <v>2480</v>
      </c>
      <c r="CR276">
        <v>8.4705199999999994E-2</v>
      </c>
      <c r="CX276" t="s">
        <v>787</v>
      </c>
      <c r="CY276">
        <v>334.74799999999999</v>
      </c>
      <c r="CZ276" t="s">
        <v>25</v>
      </c>
      <c r="DA276" t="s">
        <v>36</v>
      </c>
      <c r="DB276" t="s">
        <v>27</v>
      </c>
      <c r="DC276">
        <v>0.772177</v>
      </c>
      <c r="DD276" t="s">
        <v>28</v>
      </c>
      <c r="DE276">
        <v>501011</v>
      </c>
      <c r="DF276" t="s">
        <v>29</v>
      </c>
      <c r="DG276">
        <v>6.9858679056000003E-2</v>
      </c>
      <c r="DH276" t="s">
        <v>30</v>
      </c>
      <c r="DI276">
        <v>35000</v>
      </c>
      <c r="DJ276" t="s">
        <v>923</v>
      </c>
      <c r="DK276">
        <v>35000</v>
      </c>
      <c r="DL276" t="s">
        <v>783</v>
      </c>
      <c r="DM276" t="s">
        <v>3071</v>
      </c>
      <c r="DN276" t="s">
        <v>3072</v>
      </c>
      <c r="DO276" t="s">
        <v>3073</v>
      </c>
      <c r="DP276">
        <v>7.9146099999999997E-2</v>
      </c>
      <c r="DV276" t="s">
        <v>787</v>
      </c>
      <c r="DW276">
        <v>335.43599999999998</v>
      </c>
      <c r="DX276" t="s">
        <v>25</v>
      </c>
      <c r="DY276" t="s">
        <v>36</v>
      </c>
      <c r="DZ276" t="s">
        <v>27</v>
      </c>
      <c r="EA276">
        <v>0.77108600000000005</v>
      </c>
      <c r="EB276" t="s">
        <v>28</v>
      </c>
      <c r="EC276">
        <v>501400</v>
      </c>
      <c r="ED276" t="s">
        <v>29</v>
      </c>
      <c r="EE276">
        <v>8.9748651311999994E-2</v>
      </c>
      <c r="EF276" t="s">
        <v>30</v>
      </c>
      <c r="EG276">
        <v>45000</v>
      </c>
      <c r="EH276" t="s">
        <v>923</v>
      </c>
      <c r="EI276">
        <v>45000</v>
      </c>
      <c r="EJ276" t="s">
        <v>783</v>
      </c>
      <c r="EK276" t="s">
        <v>3659</v>
      </c>
      <c r="EL276" t="s">
        <v>3660</v>
      </c>
      <c r="EM276" t="s">
        <v>3661</v>
      </c>
      <c r="EN276">
        <v>7.9034400000000005E-2</v>
      </c>
      <c r="ET276" t="s">
        <v>787</v>
      </c>
      <c r="EU276">
        <v>333.89100000000002</v>
      </c>
      <c r="EV276" t="s">
        <v>25</v>
      </c>
      <c r="EW276" t="s">
        <v>36</v>
      </c>
      <c r="EX276" t="s">
        <v>27</v>
      </c>
      <c r="EY276">
        <v>0.77233300000000005</v>
      </c>
      <c r="EZ276" t="s">
        <v>28</v>
      </c>
      <c r="FA276">
        <v>502095</v>
      </c>
      <c r="FB276" t="s">
        <v>29</v>
      </c>
      <c r="FC276">
        <v>0.109541123704</v>
      </c>
      <c r="FD276" t="s">
        <v>30</v>
      </c>
      <c r="FE276">
        <v>55000</v>
      </c>
      <c r="FF276" t="s">
        <v>923</v>
      </c>
      <c r="FG276">
        <v>55000</v>
      </c>
      <c r="FH276" t="s">
        <v>783</v>
      </c>
      <c r="FI276" t="s">
        <v>4242</v>
      </c>
      <c r="FJ276" t="s">
        <v>4243</v>
      </c>
      <c r="FK276" t="s">
        <v>4244</v>
      </c>
      <c r="FL276">
        <v>7.7348399999999998E-2</v>
      </c>
      <c r="FR276" t="s">
        <v>787</v>
      </c>
      <c r="FS276">
        <v>361.85399999999998</v>
      </c>
      <c r="FT276" t="s">
        <v>25</v>
      </c>
      <c r="FU276" t="s">
        <v>36</v>
      </c>
      <c r="FV276" t="s">
        <v>27</v>
      </c>
      <c r="FW276">
        <v>0.74321499999999996</v>
      </c>
      <c r="FX276" t="s">
        <v>28</v>
      </c>
      <c r="FY276">
        <v>500307</v>
      </c>
      <c r="FZ276" t="s">
        <v>29</v>
      </c>
      <c r="GA276">
        <v>1.9987717120000001E-3</v>
      </c>
      <c r="GB276" t="s">
        <v>30</v>
      </c>
      <c r="GC276">
        <v>1000</v>
      </c>
      <c r="GD276" t="s">
        <v>923</v>
      </c>
      <c r="GE276">
        <v>1000</v>
      </c>
      <c r="GF276" t="s">
        <v>783</v>
      </c>
      <c r="GG276" t="s">
        <v>5224</v>
      </c>
      <c r="GH276" t="s">
        <v>5225</v>
      </c>
      <c r="GI276" t="s">
        <v>5226</v>
      </c>
      <c r="GJ276">
        <v>0.100535</v>
      </c>
      <c r="GP276" t="s">
        <v>787</v>
      </c>
      <c r="GQ276">
        <v>334.31700000000001</v>
      </c>
      <c r="GR276" t="s">
        <v>25</v>
      </c>
      <c r="GS276" t="s">
        <v>36</v>
      </c>
      <c r="GT276" t="s">
        <v>27</v>
      </c>
      <c r="GU276">
        <v>0.77415800000000001</v>
      </c>
      <c r="GV276" t="s">
        <v>28</v>
      </c>
      <c r="GW276">
        <v>499095</v>
      </c>
      <c r="GX276" t="s">
        <v>29</v>
      </c>
      <c r="GY276">
        <v>2.0036258551999999E-2</v>
      </c>
      <c r="GZ276" t="s">
        <v>30</v>
      </c>
      <c r="HA276">
        <v>10000</v>
      </c>
      <c r="HB276" t="s">
        <v>923</v>
      </c>
      <c r="HC276">
        <v>10000</v>
      </c>
      <c r="HD276" t="s">
        <v>783</v>
      </c>
      <c r="HE276" t="s">
        <v>5623</v>
      </c>
      <c r="HF276" t="s">
        <v>5403</v>
      </c>
      <c r="HG276" t="s">
        <v>5624</v>
      </c>
      <c r="HH276">
        <v>6.3330899999999996E-2</v>
      </c>
      <c r="HN276" t="s">
        <v>787</v>
      </c>
      <c r="HO276">
        <v>334.12799999999999</v>
      </c>
      <c r="HP276" t="s">
        <v>25</v>
      </c>
      <c r="HQ276" t="s">
        <v>36</v>
      </c>
      <c r="HR276" t="s">
        <v>27</v>
      </c>
      <c r="HS276">
        <v>0.77256199999999997</v>
      </c>
      <c r="HT276" t="s">
        <v>28</v>
      </c>
      <c r="HU276">
        <v>501442</v>
      </c>
      <c r="HV276" t="s">
        <v>29</v>
      </c>
      <c r="HW276">
        <v>0.12962609568799999</v>
      </c>
      <c r="HX276" t="s">
        <v>30</v>
      </c>
      <c r="HY276">
        <v>65000</v>
      </c>
      <c r="HZ276" t="s">
        <v>923</v>
      </c>
      <c r="IA276">
        <v>65000</v>
      </c>
      <c r="IB276" t="s">
        <v>783</v>
      </c>
      <c r="IC276" t="s">
        <v>6208</v>
      </c>
      <c r="ID276" t="s">
        <v>6209</v>
      </c>
      <c r="IE276" t="s">
        <v>6210</v>
      </c>
      <c r="IF276">
        <v>7.8999899999999998E-2</v>
      </c>
    </row>
    <row r="277" spans="6:240">
      <c r="F277" t="s">
        <v>777</v>
      </c>
      <c r="G277">
        <v>636.27700000000004</v>
      </c>
      <c r="H277" t="s">
        <v>25</v>
      </c>
      <c r="I277" t="s">
        <v>757</v>
      </c>
      <c r="J277" t="s">
        <v>27</v>
      </c>
      <c r="K277">
        <v>0.798848</v>
      </c>
      <c r="L277" t="s">
        <v>28</v>
      </c>
      <c r="M277">
        <v>246278</v>
      </c>
      <c r="N277" t="s">
        <v>29</v>
      </c>
      <c r="O277">
        <v>1.2181345125E-2</v>
      </c>
      <c r="P277" t="s">
        <v>30</v>
      </c>
      <c r="Q277">
        <v>3000</v>
      </c>
      <c r="R277" t="s">
        <v>923</v>
      </c>
      <c r="S277">
        <v>3000</v>
      </c>
      <c r="T277" t="s">
        <v>778</v>
      </c>
      <c r="U277" t="s">
        <v>4834</v>
      </c>
      <c r="V277" t="s">
        <v>4835</v>
      </c>
      <c r="W277" t="s">
        <v>4836</v>
      </c>
      <c r="X277">
        <v>7.8895199999999999E-2</v>
      </c>
      <c r="AD277" t="s">
        <v>777</v>
      </c>
      <c r="AE277">
        <v>669.79399999999998</v>
      </c>
      <c r="AF277" t="s">
        <v>25</v>
      </c>
      <c r="AG277" t="s">
        <v>757</v>
      </c>
      <c r="AH277" t="s">
        <v>27</v>
      </c>
      <c r="AI277">
        <v>0.76857200000000003</v>
      </c>
      <c r="AJ277" t="s">
        <v>28</v>
      </c>
      <c r="AK277">
        <v>252749</v>
      </c>
      <c r="AL277" t="s">
        <v>29</v>
      </c>
      <c r="AM277">
        <v>1.9782473594999999E-2</v>
      </c>
      <c r="AN277" t="s">
        <v>30</v>
      </c>
      <c r="AO277">
        <v>5000</v>
      </c>
      <c r="AP277" t="s">
        <v>923</v>
      </c>
      <c r="AQ277">
        <v>5000</v>
      </c>
      <c r="AR277" t="s">
        <v>778</v>
      </c>
      <c r="AS277" t="s">
        <v>1307</v>
      </c>
      <c r="AT277" t="s">
        <v>1308</v>
      </c>
      <c r="AU277" t="s">
        <v>1309</v>
      </c>
      <c r="AV277">
        <v>7.0527900000000004E-2</v>
      </c>
      <c r="BB277" t="s">
        <v>777</v>
      </c>
      <c r="BC277">
        <v>664.66099999999994</v>
      </c>
      <c r="BD277" t="s">
        <v>25</v>
      </c>
      <c r="BE277" t="s">
        <v>757</v>
      </c>
      <c r="BF277" t="s">
        <v>27</v>
      </c>
      <c r="BG277">
        <v>0.77279900000000001</v>
      </c>
      <c r="BH277" t="s">
        <v>28</v>
      </c>
      <c r="BI277">
        <v>251922</v>
      </c>
      <c r="BJ277" t="s">
        <v>29</v>
      </c>
      <c r="BK277">
        <v>5.9542222515E-2</v>
      </c>
      <c r="BL277" t="s">
        <v>30</v>
      </c>
      <c r="BM277">
        <v>15000</v>
      </c>
      <c r="BN277" t="s">
        <v>923</v>
      </c>
      <c r="BO277">
        <v>15000</v>
      </c>
      <c r="BP277" t="s">
        <v>778</v>
      </c>
      <c r="BQ277" t="s">
        <v>1895</v>
      </c>
      <c r="BR277" t="s">
        <v>1896</v>
      </c>
      <c r="BS277" t="s">
        <v>1897</v>
      </c>
      <c r="BT277">
        <v>8.0021900000000007E-2</v>
      </c>
      <c r="BZ277" t="s">
        <v>777</v>
      </c>
      <c r="CA277">
        <v>647.08299999999997</v>
      </c>
      <c r="CB277" t="s">
        <v>25</v>
      </c>
      <c r="CC277" t="s">
        <v>757</v>
      </c>
      <c r="CD277" t="s">
        <v>27</v>
      </c>
      <c r="CE277">
        <v>0.78348200000000001</v>
      </c>
      <c r="CF277" t="s">
        <v>28</v>
      </c>
      <c r="CG277">
        <v>251757</v>
      </c>
      <c r="CH277" t="s">
        <v>29</v>
      </c>
      <c r="CI277">
        <v>9.9301971434999997E-2</v>
      </c>
      <c r="CJ277" t="s">
        <v>30</v>
      </c>
      <c r="CK277">
        <v>25000</v>
      </c>
      <c r="CL277" t="s">
        <v>923</v>
      </c>
      <c r="CM277">
        <v>25000</v>
      </c>
      <c r="CN277" t="s">
        <v>778</v>
      </c>
      <c r="CO277" t="s">
        <v>2481</v>
      </c>
      <c r="CP277" t="s">
        <v>2482</v>
      </c>
      <c r="CQ277" t="s">
        <v>2483</v>
      </c>
      <c r="CR277">
        <v>7.2526800000000002E-2</v>
      </c>
      <c r="CX277" t="s">
        <v>777</v>
      </c>
      <c r="CY277">
        <v>655.71799999999996</v>
      </c>
      <c r="CZ277" t="s">
        <v>25</v>
      </c>
      <c r="DA277" t="s">
        <v>757</v>
      </c>
      <c r="DB277" t="s">
        <v>27</v>
      </c>
      <c r="DC277">
        <v>0.77895999999999999</v>
      </c>
      <c r="DD277" t="s">
        <v>28</v>
      </c>
      <c r="DE277">
        <v>251335</v>
      </c>
      <c r="DF277" t="s">
        <v>29</v>
      </c>
      <c r="DG277">
        <v>0.139256621085</v>
      </c>
      <c r="DH277" t="s">
        <v>30</v>
      </c>
      <c r="DI277">
        <v>35000</v>
      </c>
      <c r="DJ277" t="s">
        <v>923</v>
      </c>
      <c r="DK277">
        <v>35000</v>
      </c>
      <c r="DL277" t="s">
        <v>778</v>
      </c>
      <c r="DM277" t="s">
        <v>3074</v>
      </c>
      <c r="DN277" t="s">
        <v>3075</v>
      </c>
      <c r="DO277" t="s">
        <v>3076</v>
      </c>
      <c r="DP277">
        <v>7.4929099999999998E-2</v>
      </c>
      <c r="DV277" t="s">
        <v>777</v>
      </c>
      <c r="DW277">
        <v>668.43600000000004</v>
      </c>
      <c r="DX277" t="s">
        <v>25</v>
      </c>
      <c r="DY277" t="s">
        <v>757</v>
      </c>
      <c r="DZ277" t="s">
        <v>27</v>
      </c>
      <c r="EA277">
        <v>0.77438899999999999</v>
      </c>
      <c r="EB277" t="s">
        <v>28</v>
      </c>
      <c r="EC277">
        <v>249472</v>
      </c>
      <c r="ED277" t="s">
        <v>29</v>
      </c>
      <c r="EE277">
        <v>0.180380675115</v>
      </c>
      <c r="EF277" t="s">
        <v>30</v>
      </c>
      <c r="EG277">
        <v>45000</v>
      </c>
      <c r="EH277" t="s">
        <v>923</v>
      </c>
      <c r="EI277">
        <v>45000</v>
      </c>
      <c r="EJ277" t="s">
        <v>778</v>
      </c>
      <c r="EK277" t="s">
        <v>3399</v>
      </c>
      <c r="EL277" t="s">
        <v>3662</v>
      </c>
      <c r="EM277" t="s">
        <v>3663</v>
      </c>
      <c r="EN277">
        <v>7.4732099999999996E-2</v>
      </c>
      <c r="ET277" t="s">
        <v>777</v>
      </c>
      <c r="EU277">
        <v>675.22699999999998</v>
      </c>
      <c r="EV277" t="s">
        <v>25</v>
      </c>
      <c r="EW277" t="s">
        <v>757</v>
      </c>
      <c r="EX277" t="s">
        <v>27</v>
      </c>
      <c r="EY277">
        <v>0.77093900000000004</v>
      </c>
      <c r="EZ277" t="s">
        <v>28</v>
      </c>
      <c r="FA277">
        <v>249179</v>
      </c>
      <c r="FB277" t="s">
        <v>29</v>
      </c>
      <c r="FC277">
        <v>0.22072512622500001</v>
      </c>
      <c r="FD277" t="s">
        <v>30</v>
      </c>
      <c r="FE277">
        <v>55000</v>
      </c>
      <c r="FF277" t="s">
        <v>923</v>
      </c>
      <c r="FG277">
        <v>55000</v>
      </c>
      <c r="FH277" t="s">
        <v>778</v>
      </c>
      <c r="FI277" t="s">
        <v>4245</v>
      </c>
      <c r="FJ277" t="s">
        <v>4246</v>
      </c>
      <c r="FK277" t="s">
        <v>4247</v>
      </c>
      <c r="FL277">
        <v>7.7804999999999999E-2</v>
      </c>
      <c r="FR277" t="s">
        <v>777</v>
      </c>
      <c r="FS277">
        <v>581.45500000000004</v>
      </c>
      <c r="FT277" t="s">
        <v>25</v>
      </c>
      <c r="FU277" t="s">
        <v>757</v>
      </c>
      <c r="FV277" t="s">
        <v>27</v>
      </c>
      <c r="FW277">
        <v>0.82894999999999996</v>
      </c>
      <c r="FX277" t="s">
        <v>28</v>
      </c>
      <c r="FY277">
        <v>250281</v>
      </c>
      <c r="FZ277" t="s">
        <v>29</v>
      </c>
      <c r="GA277">
        <v>3.9955144649999998E-3</v>
      </c>
      <c r="GB277" t="s">
        <v>30</v>
      </c>
      <c r="GC277">
        <v>1000</v>
      </c>
      <c r="GD277" t="s">
        <v>923</v>
      </c>
      <c r="GE277">
        <v>1000</v>
      </c>
      <c r="GF277" t="s">
        <v>778</v>
      </c>
      <c r="GG277" t="s">
        <v>5227</v>
      </c>
      <c r="GH277" t="s">
        <v>5228</v>
      </c>
      <c r="GI277" t="s">
        <v>5229</v>
      </c>
      <c r="GJ277">
        <v>8.0141100000000007E-2</v>
      </c>
      <c r="GP277" t="s">
        <v>777</v>
      </c>
      <c r="GQ277">
        <v>669.17700000000002</v>
      </c>
      <c r="GR277" t="s">
        <v>25</v>
      </c>
      <c r="GS277" t="s">
        <v>757</v>
      </c>
      <c r="GT277" t="s">
        <v>27</v>
      </c>
      <c r="GU277">
        <v>0.77740200000000004</v>
      </c>
      <c r="GV277" t="s">
        <v>28</v>
      </c>
      <c r="GW277">
        <v>247268</v>
      </c>
      <c r="GX277" t="s">
        <v>29</v>
      </c>
      <c r="GY277">
        <v>4.0441950975000002E-2</v>
      </c>
      <c r="GZ277" t="s">
        <v>30</v>
      </c>
      <c r="HA277">
        <v>10000</v>
      </c>
      <c r="HB277" t="s">
        <v>923</v>
      </c>
      <c r="HC277">
        <v>10000</v>
      </c>
      <c r="HD277" t="s">
        <v>778</v>
      </c>
      <c r="HE277" t="s">
        <v>2889</v>
      </c>
      <c r="HF277" t="s">
        <v>5625</v>
      </c>
      <c r="HG277" t="s">
        <v>5626</v>
      </c>
      <c r="HH277">
        <v>5.3091600000000003E-2</v>
      </c>
      <c r="HN277" t="s">
        <v>777</v>
      </c>
      <c r="HO277">
        <v>673.56799999999998</v>
      </c>
      <c r="HP277" t="s">
        <v>25</v>
      </c>
      <c r="HQ277" t="s">
        <v>757</v>
      </c>
      <c r="HR277" t="s">
        <v>27</v>
      </c>
      <c r="HS277">
        <v>0.77133600000000002</v>
      </c>
      <c r="HT277" t="s">
        <v>28</v>
      </c>
      <c r="HU277">
        <v>249535</v>
      </c>
      <c r="HV277" t="s">
        <v>29</v>
      </c>
      <c r="HW277">
        <v>0.26048487514500002</v>
      </c>
      <c r="HX277" t="s">
        <v>30</v>
      </c>
      <c r="HY277">
        <v>65000</v>
      </c>
      <c r="HZ277" t="s">
        <v>923</v>
      </c>
      <c r="IA277">
        <v>65000</v>
      </c>
      <c r="IB277" t="s">
        <v>778</v>
      </c>
      <c r="IC277" t="s">
        <v>6211</v>
      </c>
      <c r="ID277" t="s">
        <v>6212</v>
      </c>
      <c r="IE277" t="s">
        <v>6213</v>
      </c>
      <c r="IF277">
        <v>7.4995400000000004E-2</v>
      </c>
    </row>
    <row r="278" spans="6:240">
      <c r="F278" t="s">
        <v>782</v>
      </c>
      <c r="G278">
        <v>326.48</v>
      </c>
      <c r="H278" t="s">
        <v>25</v>
      </c>
      <c r="I278" t="s">
        <v>36</v>
      </c>
      <c r="J278" t="s">
        <v>27</v>
      </c>
      <c r="K278">
        <v>0.77605299999999999</v>
      </c>
      <c r="L278" t="s">
        <v>28</v>
      </c>
      <c r="M278">
        <v>508581</v>
      </c>
      <c r="N278" t="s">
        <v>29</v>
      </c>
      <c r="O278">
        <v>5.8987682720000002E-3</v>
      </c>
      <c r="P278" t="s">
        <v>30</v>
      </c>
      <c r="Q278">
        <v>3000</v>
      </c>
      <c r="R278" t="s">
        <v>923</v>
      </c>
      <c r="S278">
        <v>3000</v>
      </c>
      <c r="T278" t="s">
        <v>783</v>
      </c>
      <c r="U278" t="s">
        <v>4837</v>
      </c>
      <c r="V278" t="s">
        <v>4838</v>
      </c>
      <c r="W278" t="s">
        <v>4839</v>
      </c>
      <c r="X278">
        <v>6.5476800000000002E-2</v>
      </c>
      <c r="AD278" t="s">
        <v>782</v>
      </c>
      <c r="AE278">
        <v>342.29300000000001</v>
      </c>
      <c r="AF278" t="s">
        <v>25</v>
      </c>
      <c r="AG278" t="s">
        <v>36</v>
      </c>
      <c r="AH278" t="s">
        <v>27</v>
      </c>
      <c r="AI278">
        <v>0.76041599999999998</v>
      </c>
      <c r="AJ278" t="s">
        <v>28</v>
      </c>
      <c r="AK278">
        <v>505241</v>
      </c>
      <c r="AL278" t="s">
        <v>29</v>
      </c>
      <c r="AM278">
        <v>9.8962626960000001E-3</v>
      </c>
      <c r="AN278" t="s">
        <v>30</v>
      </c>
      <c r="AO278">
        <v>5000</v>
      </c>
      <c r="AP278" t="s">
        <v>923</v>
      </c>
      <c r="AQ278">
        <v>5000</v>
      </c>
      <c r="AR278" t="s">
        <v>783</v>
      </c>
      <c r="AS278" t="s">
        <v>1310</v>
      </c>
      <c r="AT278" t="s">
        <v>1311</v>
      </c>
      <c r="AU278" t="s">
        <v>1312</v>
      </c>
      <c r="AV278">
        <v>7.6954099999999998E-2</v>
      </c>
      <c r="BB278" t="s">
        <v>782</v>
      </c>
      <c r="BC278">
        <v>335.82100000000003</v>
      </c>
      <c r="BD278" t="s">
        <v>25</v>
      </c>
      <c r="BE278" t="s">
        <v>36</v>
      </c>
      <c r="BF278" t="s">
        <v>27</v>
      </c>
      <c r="BG278">
        <v>0.77273400000000003</v>
      </c>
      <c r="BH278" t="s">
        <v>28</v>
      </c>
      <c r="BI278">
        <v>498691</v>
      </c>
      <c r="BJ278" t="s">
        <v>29</v>
      </c>
      <c r="BK278">
        <v>3.0078744543999999E-2</v>
      </c>
      <c r="BL278" t="s">
        <v>30</v>
      </c>
      <c r="BM278">
        <v>15000</v>
      </c>
      <c r="BN278" t="s">
        <v>923</v>
      </c>
      <c r="BO278">
        <v>15000</v>
      </c>
      <c r="BP278" t="s">
        <v>783</v>
      </c>
      <c r="BQ278" t="s">
        <v>1898</v>
      </c>
      <c r="BR278" t="s">
        <v>1899</v>
      </c>
      <c r="BS278" t="s">
        <v>1900</v>
      </c>
      <c r="BT278">
        <v>7.27941E-2</v>
      </c>
      <c r="BZ278" t="s">
        <v>782</v>
      </c>
      <c r="CA278">
        <v>339.20400000000001</v>
      </c>
      <c r="CB278" t="s">
        <v>25</v>
      </c>
      <c r="CC278" t="s">
        <v>36</v>
      </c>
      <c r="CD278" t="s">
        <v>27</v>
      </c>
      <c r="CE278">
        <v>0.76837200000000005</v>
      </c>
      <c r="CF278" t="s">
        <v>28</v>
      </c>
      <c r="CG278">
        <v>499339</v>
      </c>
      <c r="CH278" t="s">
        <v>29</v>
      </c>
      <c r="CI278">
        <v>5.0066206664000003E-2</v>
      </c>
      <c r="CJ278" t="s">
        <v>30</v>
      </c>
      <c r="CK278">
        <v>25000</v>
      </c>
      <c r="CL278" t="s">
        <v>923</v>
      </c>
      <c r="CM278">
        <v>25000</v>
      </c>
      <c r="CN278" t="s">
        <v>783</v>
      </c>
      <c r="CO278" t="s">
        <v>2484</v>
      </c>
      <c r="CP278" t="s">
        <v>2485</v>
      </c>
      <c r="CQ278" t="s">
        <v>2486</v>
      </c>
      <c r="CR278">
        <v>7.6361799999999994E-2</v>
      </c>
      <c r="CX278" t="s">
        <v>782</v>
      </c>
      <c r="CY278">
        <v>338.90100000000001</v>
      </c>
      <c r="CZ278" t="s">
        <v>25</v>
      </c>
      <c r="DA278" t="s">
        <v>36</v>
      </c>
      <c r="DB278" t="s">
        <v>27</v>
      </c>
      <c r="DC278">
        <v>0.76903699999999997</v>
      </c>
      <c r="DD278" t="s">
        <v>28</v>
      </c>
      <c r="DE278">
        <v>498922</v>
      </c>
      <c r="DF278" t="s">
        <v>29</v>
      </c>
      <c r="DG278">
        <v>7.0151178647999995E-2</v>
      </c>
      <c r="DH278" t="s">
        <v>30</v>
      </c>
      <c r="DI278">
        <v>35000</v>
      </c>
      <c r="DJ278" t="s">
        <v>923</v>
      </c>
      <c r="DK278">
        <v>35000</v>
      </c>
      <c r="DL278" t="s">
        <v>783</v>
      </c>
      <c r="DM278" t="s">
        <v>3077</v>
      </c>
      <c r="DN278" t="s">
        <v>3078</v>
      </c>
      <c r="DO278" t="s">
        <v>3079</v>
      </c>
      <c r="DP278">
        <v>7.6816200000000001E-2</v>
      </c>
      <c r="DV278" t="s">
        <v>782</v>
      </c>
      <c r="DW278">
        <v>333.81</v>
      </c>
      <c r="DX278" t="s">
        <v>25</v>
      </c>
      <c r="DY278" t="s">
        <v>36</v>
      </c>
      <c r="DZ278" t="s">
        <v>27</v>
      </c>
      <c r="EA278">
        <v>0.77422000000000002</v>
      </c>
      <c r="EB278" t="s">
        <v>28</v>
      </c>
      <c r="EC278">
        <v>499771</v>
      </c>
      <c r="ED278" t="s">
        <v>29</v>
      </c>
      <c r="EE278">
        <v>9.0041150904E-2</v>
      </c>
      <c r="EF278" t="s">
        <v>30</v>
      </c>
      <c r="EG278">
        <v>45000</v>
      </c>
      <c r="EH278" t="s">
        <v>923</v>
      </c>
      <c r="EI278">
        <v>45000</v>
      </c>
      <c r="EJ278" t="s">
        <v>783</v>
      </c>
      <c r="EK278" t="s">
        <v>3664</v>
      </c>
      <c r="EL278" t="s">
        <v>3665</v>
      </c>
      <c r="EM278" t="s">
        <v>3666</v>
      </c>
      <c r="EN278">
        <v>7.6623200000000002E-2</v>
      </c>
      <c r="ET278" t="s">
        <v>782</v>
      </c>
      <c r="EU278">
        <v>333.70400000000001</v>
      </c>
      <c r="EV278" t="s">
        <v>25</v>
      </c>
      <c r="EW278" t="s">
        <v>36</v>
      </c>
      <c r="EX278" t="s">
        <v>27</v>
      </c>
      <c r="EY278">
        <v>0.77426700000000004</v>
      </c>
      <c r="EZ278" t="s">
        <v>28</v>
      </c>
      <c r="FA278">
        <v>499870</v>
      </c>
      <c r="FB278" t="s">
        <v>29</v>
      </c>
      <c r="FC278">
        <v>0.110028623024</v>
      </c>
      <c r="FD278" t="s">
        <v>30</v>
      </c>
      <c r="FE278">
        <v>55000</v>
      </c>
      <c r="FF278" t="s">
        <v>923</v>
      </c>
      <c r="FG278">
        <v>55000</v>
      </c>
      <c r="FH278" t="s">
        <v>783</v>
      </c>
      <c r="FI278" t="s">
        <v>4248</v>
      </c>
      <c r="FJ278" t="s">
        <v>4249</v>
      </c>
      <c r="FK278" t="s">
        <v>4250</v>
      </c>
      <c r="FL278">
        <v>7.6828199999999999E-2</v>
      </c>
      <c r="FR278" t="s">
        <v>782</v>
      </c>
      <c r="FS278">
        <v>347.74900000000002</v>
      </c>
      <c r="FT278" t="s">
        <v>25</v>
      </c>
      <c r="FU278" t="s">
        <v>36</v>
      </c>
      <c r="FV278" t="s">
        <v>27</v>
      </c>
      <c r="FW278">
        <v>0.75814000000000004</v>
      </c>
      <c r="FX278" t="s">
        <v>28</v>
      </c>
      <c r="FY278">
        <v>500305</v>
      </c>
      <c r="FZ278" t="s">
        <v>29</v>
      </c>
      <c r="GA278">
        <v>1.9987797120000002E-3</v>
      </c>
      <c r="GB278" t="s">
        <v>30</v>
      </c>
      <c r="GC278">
        <v>1000</v>
      </c>
      <c r="GD278" t="s">
        <v>923</v>
      </c>
      <c r="GE278">
        <v>1000</v>
      </c>
      <c r="GF278" t="s">
        <v>783</v>
      </c>
      <c r="GG278" t="s">
        <v>5230</v>
      </c>
      <c r="GH278" t="s">
        <v>5231</v>
      </c>
      <c r="GI278" t="s">
        <v>5232</v>
      </c>
      <c r="GJ278">
        <v>0.101364</v>
      </c>
      <c r="GP278" t="s">
        <v>782</v>
      </c>
      <c r="GQ278">
        <v>329.00900000000001</v>
      </c>
      <c r="GR278" t="s">
        <v>25</v>
      </c>
      <c r="GS278" t="s">
        <v>36</v>
      </c>
      <c r="GT278" t="s">
        <v>27</v>
      </c>
      <c r="GU278">
        <v>0.77847599999999995</v>
      </c>
      <c r="GV278" t="s">
        <v>28</v>
      </c>
      <c r="GW278">
        <v>501536</v>
      </c>
      <c r="GX278" t="s">
        <v>29</v>
      </c>
      <c r="GY278">
        <v>1.9938740688000001E-2</v>
      </c>
      <c r="GZ278" t="s">
        <v>30</v>
      </c>
      <c r="HA278">
        <v>10000</v>
      </c>
      <c r="HB278" t="s">
        <v>923</v>
      </c>
      <c r="HC278">
        <v>10000</v>
      </c>
      <c r="HD278" t="s">
        <v>783</v>
      </c>
      <c r="HE278" t="s">
        <v>5627</v>
      </c>
      <c r="HF278" t="s">
        <v>5628</v>
      </c>
      <c r="HG278" t="s">
        <v>5629</v>
      </c>
      <c r="HH278">
        <v>7.0976499999999998E-2</v>
      </c>
      <c r="HN278" t="s">
        <v>782</v>
      </c>
      <c r="HO278">
        <v>333.39699999999999</v>
      </c>
      <c r="HP278" t="s">
        <v>25</v>
      </c>
      <c r="HQ278" t="s">
        <v>36</v>
      </c>
      <c r="HR278" t="s">
        <v>27</v>
      </c>
      <c r="HS278">
        <v>0.77427999999999997</v>
      </c>
      <c r="HT278" t="s">
        <v>28</v>
      </c>
      <c r="HU278">
        <v>500313</v>
      </c>
      <c r="HV278" t="s">
        <v>29</v>
      </c>
      <c r="HW278">
        <v>0.12991859527999999</v>
      </c>
      <c r="HX278" t="s">
        <v>30</v>
      </c>
      <c r="HY278">
        <v>65000</v>
      </c>
      <c r="HZ278" t="s">
        <v>923</v>
      </c>
      <c r="IA278">
        <v>65000</v>
      </c>
      <c r="IB278" t="s">
        <v>783</v>
      </c>
      <c r="IC278" t="s">
        <v>6214</v>
      </c>
      <c r="ID278" t="s">
        <v>6215</v>
      </c>
      <c r="IE278" t="s">
        <v>6216</v>
      </c>
      <c r="IF278">
        <v>7.4662099999999995E-2</v>
      </c>
    </row>
    <row r="279" spans="6:240">
      <c r="F279" t="s">
        <v>787</v>
      </c>
      <c r="G279">
        <v>636.27700000000004</v>
      </c>
      <c r="H279" t="s">
        <v>25</v>
      </c>
      <c r="I279" t="s">
        <v>757</v>
      </c>
      <c r="J279" t="s">
        <v>27</v>
      </c>
      <c r="K279">
        <v>0.798848</v>
      </c>
      <c r="L279" t="s">
        <v>28</v>
      </c>
      <c r="M279">
        <v>246278</v>
      </c>
      <c r="N279" t="s">
        <v>29</v>
      </c>
      <c r="O279">
        <v>1.2181345125E-2</v>
      </c>
      <c r="P279" t="s">
        <v>30</v>
      </c>
      <c r="Q279">
        <v>3000</v>
      </c>
      <c r="R279" t="s">
        <v>923</v>
      </c>
      <c r="S279">
        <v>3000</v>
      </c>
      <c r="T279" t="s">
        <v>788</v>
      </c>
      <c r="U279" t="s">
        <v>4834</v>
      </c>
      <c r="V279" t="s">
        <v>4835</v>
      </c>
      <c r="W279" t="s">
        <v>4836</v>
      </c>
      <c r="X279">
        <v>7.8895199999999999E-2</v>
      </c>
      <c r="AD279" t="s">
        <v>787</v>
      </c>
      <c r="AE279">
        <v>669.79399999999998</v>
      </c>
      <c r="AF279" t="s">
        <v>25</v>
      </c>
      <c r="AG279" t="s">
        <v>757</v>
      </c>
      <c r="AH279" t="s">
        <v>27</v>
      </c>
      <c r="AI279">
        <v>0.76857200000000003</v>
      </c>
      <c r="AJ279" t="s">
        <v>28</v>
      </c>
      <c r="AK279">
        <v>252749</v>
      </c>
      <c r="AL279" t="s">
        <v>29</v>
      </c>
      <c r="AM279">
        <v>1.9782473594999999E-2</v>
      </c>
      <c r="AN279" t="s">
        <v>30</v>
      </c>
      <c r="AO279">
        <v>5000</v>
      </c>
      <c r="AP279" t="s">
        <v>923</v>
      </c>
      <c r="AQ279">
        <v>5000</v>
      </c>
      <c r="AR279" t="s">
        <v>788</v>
      </c>
      <c r="AS279" t="s">
        <v>1307</v>
      </c>
      <c r="AT279" t="s">
        <v>1308</v>
      </c>
      <c r="AU279" t="s">
        <v>1309</v>
      </c>
      <c r="AV279">
        <v>7.0527900000000004E-2</v>
      </c>
      <c r="BB279" t="s">
        <v>787</v>
      </c>
      <c r="BC279">
        <v>664.66099999999994</v>
      </c>
      <c r="BD279" t="s">
        <v>25</v>
      </c>
      <c r="BE279" t="s">
        <v>757</v>
      </c>
      <c r="BF279" t="s">
        <v>27</v>
      </c>
      <c r="BG279">
        <v>0.77279900000000001</v>
      </c>
      <c r="BH279" t="s">
        <v>28</v>
      </c>
      <c r="BI279">
        <v>251922</v>
      </c>
      <c r="BJ279" t="s">
        <v>29</v>
      </c>
      <c r="BK279">
        <v>5.9542222515E-2</v>
      </c>
      <c r="BL279" t="s">
        <v>30</v>
      </c>
      <c r="BM279">
        <v>15000</v>
      </c>
      <c r="BN279" t="s">
        <v>923</v>
      </c>
      <c r="BO279">
        <v>15000</v>
      </c>
      <c r="BP279" t="s">
        <v>788</v>
      </c>
      <c r="BQ279" t="s">
        <v>1895</v>
      </c>
      <c r="BR279" t="s">
        <v>1896</v>
      </c>
      <c r="BS279" t="s">
        <v>1897</v>
      </c>
      <c r="BT279">
        <v>8.0021900000000007E-2</v>
      </c>
      <c r="BZ279" t="s">
        <v>787</v>
      </c>
      <c r="CA279">
        <v>647.08299999999997</v>
      </c>
      <c r="CB279" t="s">
        <v>25</v>
      </c>
      <c r="CC279" t="s">
        <v>757</v>
      </c>
      <c r="CD279" t="s">
        <v>27</v>
      </c>
      <c r="CE279">
        <v>0.78348200000000001</v>
      </c>
      <c r="CF279" t="s">
        <v>28</v>
      </c>
      <c r="CG279">
        <v>251757</v>
      </c>
      <c r="CH279" t="s">
        <v>29</v>
      </c>
      <c r="CI279">
        <v>9.9301971434999997E-2</v>
      </c>
      <c r="CJ279" t="s">
        <v>30</v>
      </c>
      <c r="CK279">
        <v>25000</v>
      </c>
      <c r="CL279" t="s">
        <v>923</v>
      </c>
      <c r="CM279">
        <v>25000</v>
      </c>
      <c r="CN279" t="s">
        <v>788</v>
      </c>
      <c r="CO279" t="s">
        <v>2481</v>
      </c>
      <c r="CP279" t="s">
        <v>2482</v>
      </c>
      <c r="CQ279" t="s">
        <v>2483</v>
      </c>
      <c r="CR279">
        <v>7.2526800000000002E-2</v>
      </c>
      <c r="CX279" t="s">
        <v>787</v>
      </c>
      <c r="CY279">
        <v>655.71799999999996</v>
      </c>
      <c r="CZ279" t="s">
        <v>25</v>
      </c>
      <c r="DA279" t="s">
        <v>757</v>
      </c>
      <c r="DB279" t="s">
        <v>27</v>
      </c>
      <c r="DC279">
        <v>0.77895999999999999</v>
      </c>
      <c r="DD279" t="s">
        <v>28</v>
      </c>
      <c r="DE279">
        <v>251335</v>
      </c>
      <c r="DF279" t="s">
        <v>29</v>
      </c>
      <c r="DG279">
        <v>0.139256621085</v>
      </c>
      <c r="DH279" t="s">
        <v>30</v>
      </c>
      <c r="DI279">
        <v>35000</v>
      </c>
      <c r="DJ279" t="s">
        <v>923</v>
      </c>
      <c r="DK279">
        <v>35000</v>
      </c>
      <c r="DL279" t="s">
        <v>788</v>
      </c>
      <c r="DM279" t="s">
        <v>3074</v>
      </c>
      <c r="DN279" t="s">
        <v>3075</v>
      </c>
      <c r="DO279" t="s">
        <v>3076</v>
      </c>
      <c r="DP279">
        <v>7.4929099999999998E-2</v>
      </c>
      <c r="DV279" t="s">
        <v>787</v>
      </c>
      <c r="DW279">
        <v>668.43600000000004</v>
      </c>
      <c r="DX279" t="s">
        <v>25</v>
      </c>
      <c r="DY279" t="s">
        <v>757</v>
      </c>
      <c r="DZ279" t="s">
        <v>27</v>
      </c>
      <c r="EA279">
        <v>0.77438899999999999</v>
      </c>
      <c r="EB279" t="s">
        <v>28</v>
      </c>
      <c r="EC279">
        <v>249472</v>
      </c>
      <c r="ED279" t="s">
        <v>29</v>
      </c>
      <c r="EE279">
        <v>0.180380675115</v>
      </c>
      <c r="EF279" t="s">
        <v>30</v>
      </c>
      <c r="EG279">
        <v>45000</v>
      </c>
      <c r="EH279" t="s">
        <v>923</v>
      </c>
      <c r="EI279">
        <v>45000</v>
      </c>
      <c r="EJ279" t="s">
        <v>788</v>
      </c>
      <c r="EK279" t="s">
        <v>3399</v>
      </c>
      <c r="EL279" t="s">
        <v>3662</v>
      </c>
      <c r="EM279" t="s">
        <v>3663</v>
      </c>
      <c r="EN279">
        <v>7.4732099999999996E-2</v>
      </c>
      <c r="ET279" t="s">
        <v>787</v>
      </c>
      <c r="EU279">
        <v>675.22699999999998</v>
      </c>
      <c r="EV279" t="s">
        <v>25</v>
      </c>
      <c r="EW279" t="s">
        <v>757</v>
      </c>
      <c r="EX279" t="s">
        <v>27</v>
      </c>
      <c r="EY279">
        <v>0.77093900000000004</v>
      </c>
      <c r="EZ279" t="s">
        <v>28</v>
      </c>
      <c r="FA279">
        <v>249179</v>
      </c>
      <c r="FB279" t="s">
        <v>29</v>
      </c>
      <c r="FC279">
        <v>0.22072512622500001</v>
      </c>
      <c r="FD279" t="s">
        <v>30</v>
      </c>
      <c r="FE279">
        <v>55000</v>
      </c>
      <c r="FF279" t="s">
        <v>923</v>
      </c>
      <c r="FG279">
        <v>55000</v>
      </c>
      <c r="FH279" t="s">
        <v>788</v>
      </c>
      <c r="FI279" t="s">
        <v>4245</v>
      </c>
      <c r="FJ279" t="s">
        <v>4246</v>
      </c>
      <c r="FK279" t="s">
        <v>4247</v>
      </c>
      <c r="FL279">
        <v>7.7804999999999999E-2</v>
      </c>
      <c r="FR279" t="s">
        <v>787</v>
      </c>
      <c r="FS279">
        <v>581.45500000000004</v>
      </c>
      <c r="FT279" t="s">
        <v>25</v>
      </c>
      <c r="FU279" t="s">
        <v>757</v>
      </c>
      <c r="FV279" t="s">
        <v>27</v>
      </c>
      <c r="FW279">
        <v>0.82894999999999996</v>
      </c>
      <c r="FX279" t="s">
        <v>28</v>
      </c>
      <c r="FY279">
        <v>250281</v>
      </c>
      <c r="FZ279" t="s">
        <v>29</v>
      </c>
      <c r="GA279">
        <v>3.9955144649999998E-3</v>
      </c>
      <c r="GB279" t="s">
        <v>30</v>
      </c>
      <c r="GC279">
        <v>1000</v>
      </c>
      <c r="GD279" t="s">
        <v>923</v>
      </c>
      <c r="GE279">
        <v>1000</v>
      </c>
      <c r="GF279" t="s">
        <v>788</v>
      </c>
      <c r="GG279" t="s">
        <v>5227</v>
      </c>
      <c r="GH279" t="s">
        <v>5228</v>
      </c>
      <c r="GI279" t="s">
        <v>5229</v>
      </c>
      <c r="GJ279">
        <v>8.0141100000000007E-2</v>
      </c>
      <c r="GP279" t="s">
        <v>787</v>
      </c>
      <c r="GQ279">
        <v>669.17700000000002</v>
      </c>
      <c r="GR279" t="s">
        <v>25</v>
      </c>
      <c r="GS279" t="s">
        <v>757</v>
      </c>
      <c r="GT279" t="s">
        <v>27</v>
      </c>
      <c r="GU279">
        <v>0.77740200000000004</v>
      </c>
      <c r="GV279" t="s">
        <v>28</v>
      </c>
      <c r="GW279">
        <v>247268</v>
      </c>
      <c r="GX279" t="s">
        <v>29</v>
      </c>
      <c r="GY279">
        <v>4.0441950975000002E-2</v>
      </c>
      <c r="GZ279" t="s">
        <v>30</v>
      </c>
      <c r="HA279">
        <v>10000</v>
      </c>
      <c r="HB279" t="s">
        <v>923</v>
      </c>
      <c r="HC279">
        <v>10000</v>
      </c>
      <c r="HD279" t="s">
        <v>788</v>
      </c>
      <c r="HE279" t="s">
        <v>2889</v>
      </c>
      <c r="HF279" t="s">
        <v>5625</v>
      </c>
      <c r="HG279" t="s">
        <v>5626</v>
      </c>
      <c r="HH279">
        <v>5.3091600000000003E-2</v>
      </c>
      <c r="HN279" t="s">
        <v>787</v>
      </c>
      <c r="HO279">
        <v>673.56799999999998</v>
      </c>
      <c r="HP279" t="s">
        <v>25</v>
      </c>
      <c r="HQ279" t="s">
        <v>757</v>
      </c>
      <c r="HR279" t="s">
        <v>27</v>
      </c>
      <c r="HS279">
        <v>0.77133600000000002</v>
      </c>
      <c r="HT279" t="s">
        <v>28</v>
      </c>
      <c r="HU279">
        <v>249535</v>
      </c>
      <c r="HV279" t="s">
        <v>29</v>
      </c>
      <c r="HW279">
        <v>0.26048487514500002</v>
      </c>
      <c r="HX279" t="s">
        <v>30</v>
      </c>
      <c r="HY279">
        <v>65000</v>
      </c>
      <c r="HZ279" t="s">
        <v>923</v>
      </c>
      <c r="IA279">
        <v>65000</v>
      </c>
      <c r="IB279" t="s">
        <v>788</v>
      </c>
      <c r="IC279" t="s">
        <v>6211</v>
      </c>
      <c r="ID279" t="s">
        <v>6212</v>
      </c>
      <c r="IE279" t="s">
        <v>6213</v>
      </c>
      <c r="IF279">
        <v>7.4995400000000004E-2</v>
      </c>
    </row>
    <row r="280" spans="6:240">
      <c r="F280" t="s">
        <v>787</v>
      </c>
      <c r="G280">
        <v>326.48</v>
      </c>
      <c r="H280" t="s">
        <v>25</v>
      </c>
      <c r="I280" t="s">
        <v>36</v>
      </c>
      <c r="J280" t="s">
        <v>27</v>
      </c>
      <c r="K280">
        <v>0.77605299999999999</v>
      </c>
      <c r="L280" t="s">
        <v>28</v>
      </c>
      <c r="M280">
        <v>508581</v>
      </c>
      <c r="N280" t="s">
        <v>29</v>
      </c>
      <c r="O280">
        <v>5.8987682720000002E-3</v>
      </c>
      <c r="P280" t="s">
        <v>30</v>
      </c>
      <c r="Q280">
        <v>3000</v>
      </c>
      <c r="R280" t="s">
        <v>923</v>
      </c>
      <c r="S280">
        <v>3000</v>
      </c>
      <c r="T280" t="s">
        <v>783</v>
      </c>
      <c r="U280" t="s">
        <v>4837</v>
      </c>
      <c r="V280" t="s">
        <v>4838</v>
      </c>
      <c r="W280" t="s">
        <v>4839</v>
      </c>
      <c r="X280">
        <v>6.5476800000000002E-2</v>
      </c>
      <c r="AD280" t="s">
        <v>787</v>
      </c>
      <c r="AE280">
        <v>342.29300000000001</v>
      </c>
      <c r="AF280" t="s">
        <v>25</v>
      </c>
      <c r="AG280" t="s">
        <v>36</v>
      </c>
      <c r="AH280" t="s">
        <v>27</v>
      </c>
      <c r="AI280">
        <v>0.76041599999999998</v>
      </c>
      <c r="AJ280" t="s">
        <v>28</v>
      </c>
      <c r="AK280">
        <v>505241</v>
      </c>
      <c r="AL280" t="s">
        <v>29</v>
      </c>
      <c r="AM280">
        <v>9.8962626960000001E-3</v>
      </c>
      <c r="AN280" t="s">
        <v>30</v>
      </c>
      <c r="AO280">
        <v>5000</v>
      </c>
      <c r="AP280" t="s">
        <v>923</v>
      </c>
      <c r="AQ280">
        <v>5000</v>
      </c>
      <c r="AR280" t="s">
        <v>783</v>
      </c>
      <c r="AS280" t="s">
        <v>1310</v>
      </c>
      <c r="AT280" t="s">
        <v>1311</v>
      </c>
      <c r="AU280" t="s">
        <v>1312</v>
      </c>
      <c r="AV280">
        <v>7.6954099999999998E-2</v>
      </c>
      <c r="BB280" t="s">
        <v>787</v>
      </c>
      <c r="BC280">
        <v>335.82100000000003</v>
      </c>
      <c r="BD280" t="s">
        <v>25</v>
      </c>
      <c r="BE280" t="s">
        <v>36</v>
      </c>
      <c r="BF280" t="s">
        <v>27</v>
      </c>
      <c r="BG280">
        <v>0.77273400000000003</v>
      </c>
      <c r="BH280" t="s">
        <v>28</v>
      </c>
      <c r="BI280">
        <v>498691</v>
      </c>
      <c r="BJ280" t="s">
        <v>29</v>
      </c>
      <c r="BK280">
        <v>3.0078744543999999E-2</v>
      </c>
      <c r="BL280" t="s">
        <v>30</v>
      </c>
      <c r="BM280">
        <v>15000</v>
      </c>
      <c r="BN280" t="s">
        <v>923</v>
      </c>
      <c r="BO280">
        <v>15000</v>
      </c>
      <c r="BP280" t="s">
        <v>783</v>
      </c>
      <c r="BQ280" t="s">
        <v>1898</v>
      </c>
      <c r="BR280" t="s">
        <v>1899</v>
      </c>
      <c r="BS280" t="s">
        <v>1900</v>
      </c>
      <c r="BT280">
        <v>7.27941E-2</v>
      </c>
      <c r="BZ280" t="s">
        <v>787</v>
      </c>
      <c r="CA280">
        <v>339.20400000000001</v>
      </c>
      <c r="CB280" t="s">
        <v>25</v>
      </c>
      <c r="CC280" t="s">
        <v>36</v>
      </c>
      <c r="CD280" t="s">
        <v>27</v>
      </c>
      <c r="CE280">
        <v>0.76837200000000005</v>
      </c>
      <c r="CF280" t="s">
        <v>28</v>
      </c>
      <c r="CG280">
        <v>499339</v>
      </c>
      <c r="CH280" t="s">
        <v>29</v>
      </c>
      <c r="CI280">
        <v>5.0066206664000003E-2</v>
      </c>
      <c r="CJ280" t="s">
        <v>30</v>
      </c>
      <c r="CK280">
        <v>25000</v>
      </c>
      <c r="CL280" t="s">
        <v>923</v>
      </c>
      <c r="CM280">
        <v>25000</v>
      </c>
      <c r="CN280" t="s">
        <v>783</v>
      </c>
      <c r="CO280" t="s">
        <v>2484</v>
      </c>
      <c r="CP280" t="s">
        <v>2485</v>
      </c>
      <c r="CQ280" t="s">
        <v>2486</v>
      </c>
      <c r="CR280">
        <v>7.6361799999999994E-2</v>
      </c>
      <c r="CX280" t="s">
        <v>787</v>
      </c>
      <c r="CY280">
        <v>338.90100000000001</v>
      </c>
      <c r="CZ280" t="s">
        <v>25</v>
      </c>
      <c r="DA280" t="s">
        <v>36</v>
      </c>
      <c r="DB280" t="s">
        <v>27</v>
      </c>
      <c r="DC280">
        <v>0.76903699999999997</v>
      </c>
      <c r="DD280" t="s">
        <v>28</v>
      </c>
      <c r="DE280">
        <v>498922</v>
      </c>
      <c r="DF280" t="s">
        <v>29</v>
      </c>
      <c r="DG280">
        <v>7.0151178647999995E-2</v>
      </c>
      <c r="DH280" t="s">
        <v>30</v>
      </c>
      <c r="DI280">
        <v>35000</v>
      </c>
      <c r="DJ280" t="s">
        <v>923</v>
      </c>
      <c r="DK280">
        <v>35000</v>
      </c>
      <c r="DL280" t="s">
        <v>783</v>
      </c>
      <c r="DM280" t="s">
        <v>3077</v>
      </c>
      <c r="DN280" t="s">
        <v>3078</v>
      </c>
      <c r="DO280" t="s">
        <v>3079</v>
      </c>
      <c r="DP280">
        <v>7.6816200000000001E-2</v>
      </c>
      <c r="DV280" t="s">
        <v>787</v>
      </c>
      <c r="DW280">
        <v>333.81</v>
      </c>
      <c r="DX280" t="s">
        <v>25</v>
      </c>
      <c r="DY280" t="s">
        <v>36</v>
      </c>
      <c r="DZ280" t="s">
        <v>27</v>
      </c>
      <c r="EA280">
        <v>0.77422000000000002</v>
      </c>
      <c r="EB280" t="s">
        <v>28</v>
      </c>
      <c r="EC280">
        <v>499771</v>
      </c>
      <c r="ED280" t="s">
        <v>29</v>
      </c>
      <c r="EE280">
        <v>9.0041150904E-2</v>
      </c>
      <c r="EF280" t="s">
        <v>30</v>
      </c>
      <c r="EG280">
        <v>45000</v>
      </c>
      <c r="EH280" t="s">
        <v>923</v>
      </c>
      <c r="EI280">
        <v>45000</v>
      </c>
      <c r="EJ280" t="s">
        <v>783</v>
      </c>
      <c r="EK280" t="s">
        <v>3664</v>
      </c>
      <c r="EL280" t="s">
        <v>3665</v>
      </c>
      <c r="EM280" t="s">
        <v>3666</v>
      </c>
      <c r="EN280">
        <v>7.6623200000000002E-2</v>
      </c>
      <c r="ET280" t="s">
        <v>787</v>
      </c>
      <c r="EU280">
        <v>333.70400000000001</v>
      </c>
      <c r="EV280" t="s">
        <v>25</v>
      </c>
      <c r="EW280" t="s">
        <v>36</v>
      </c>
      <c r="EX280" t="s">
        <v>27</v>
      </c>
      <c r="EY280">
        <v>0.77426700000000004</v>
      </c>
      <c r="EZ280" t="s">
        <v>28</v>
      </c>
      <c r="FA280">
        <v>499870</v>
      </c>
      <c r="FB280" t="s">
        <v>29</v>
      </c>
      <c r="FC280">
        <v>0.110028623024</v>
      </c>
      <c r="FD280" t="s">
        <v>30</v>
      </c>
      <c r="FE280">
        <v>55000</v>
      </c>
      <c r="FF280" t="s">
        <v>923</v>
      </c>
      <c r="FG280">
        <v>55000</v>
      </c>
      <c r="FH280" t="s">
        <v>783</v>
      </c>
      <c r="FI280" t="s">
        <v>4248</v>
      </c>
      <c r="FJ280" t="s">
        <v>4249</v>
      </c>
      <c r="FK280" t="s">
        <v>4250</v>
      </c>
      <c r="FL280">
        <v>7.6828199999999999E-2</v>
      </c>
      <c r="FR280" t="s">
        <v>787</v>
      </c>
      <c r="FS280">
        <v>347.74900000000002</v>
      </c>
      <c r="FT280" t="s">
        <v>25</v>
      </c>
      <c r="FU280" t="s">
        <v>36</v>
      </c>
      <c r="FV280" t="s">
        <v>27</v>
      </c>
      <c r="FW280">
        <v>0.75814000000000004</v>
      </c>
      <c r="FX280" t="s">
        <v>28</v>
      </c>
      <c r="FY280">
        <v>500305</v>
      </c>
      <c r="FZ280" t="s">
        <v>29</v>
      </c>
      <c r="GA280">
        <v>1.9987797120000002E-3</v>
      </c>
      <c r="GB280" t="s">
        <v>30</v>
      </c>
      <c r="GC280">
        <v>1000</v>
      </c>
      <c r="GD280" t="s">
        <v>923</v>
      </c>
      <c r="GE280">
        <v>1000</v>
      </c>
      <c r="GF280" t="s">
        <v>783</v>
      </c>
      <c r="GG280" t="s">
        <v>5230</v>
      </c>
      <c r="GH280" t="s">
        <v>5231</v>
      </c>
      <c r="GI280" t="s">
        <v>5232</v>
      </c>
      <c r="GJ280">
        <v>0.101364</v>
      </c>
      <c r="GP280" t="s">
        <v>787</v>
      </c>
      <c r="GQ280">
        <v>329.00900000000001</v>
      </c>
      <c r="GR280" t="s">
        <v>25</v>
      </c>
      <c r="GS280" t="s">
        <v>36</v>
      </c>
      <c r="GT280" t="s">
        <v>27</v>
      </c>
      <c r="GU280">
        <v>0.77847599999999995</v>
      </c>
      <c r="GV280" t="s">
        <v>28</v>
      </c>
      <c r="GW280">
        <v>501536</v>
      </c>
      <c r="GX280" t="s">
        <v>29</v>
      </c>
      <c r="GY280">
        <v>1.9938740688000001E-2</v>
      </c>
      <c r="GZ280" t="s">
        <v>30</v>
      </c>
      <c r="HA280">
        <v>10000</v>
      </c>
      <c r="HB280" t="s">
        <v>923</v>
      </c>
      <c r="HC280">
        <v>10000</v>
      </c>
      <c r="HD280" t="s">
        <v>783</v>
      </c>
      <c r="HE280" t="s">
        <v>5627</v>
      </c>
      <c r="HF280" t="s">
        <v>5628</v>
      </c>
      <c r="HG280" t="s">
        <v>5629</v>
      </c>
      <c r="HH280">
        <v>7.0976499999999998E-2</v>
      </c>
      <c r="HN280" t="s">
        <v>787</v>
      </c>
      <c r="HO280">
        <v>333.39699999999999</v>
      </c>
      <c r="HP280" t="s">
        <v>25</v>
      </c>
      <c r="HQ280" t="s">
        <v>36</v>
      </c>
      <c r="HR280" t="s">
        <v>27</v>
      </c>
      <c r="HS280">
        <v>0.77427999999999997</v>
      </c>
      <c r="HT280" t="s">
        <v>28</v>
      </c>
      <c r="HU280">
        <v>500313</v>
      </c>
      <c r="HV280" t="s">
        <v>29</v>
      </c>
      <c r="HW280">
        <v>0.12991859527999999</v>
      </c>
      <c r="HX280" t="s">
        <v>30</v>
      </c>
      <c r="HY280">
        <v>65000</v>
      </c>
      <c r="HZ280" t="s">
        <v>923</v>
      </c>
      <c r="IA280">
        <v>65000</v>
      </c>
      <c r="IB280" t="s">
        <v>783</v>
      </c>
      <c r="IC280" t="s">
        <v>6214</v>
      </c>
      <c r="ID280" t="s">
        <v>6215</v>
      </c>
      <c r="IE280" t="s">
        <v>6216</v>
      </c>
      <c r="IF280">
        <v>7.4662099999999995E-2</v>
      </c>
    </row>
    <row r="281" spans="6:240">
      <c r="F281" t="s">
        <v>777</v>
      </c>
      <c r="G281">
        <v>681.80499999999995</v>
      </c>
      <c r="H281" t="s">
        <v>25</v>
      </c>
      <c r="I281" t="s">
        <v>757</v>
      </c>
      <c r="J281" t="s">
        <v>27</v>
      </c>
      <c r="K281">
        <v>0.765517</v>
      </c>
      <c r="L281" t="s">
        <v>28</v>
      </c>
      <c r="M281">
        <v>250283</v>
      </c>
      <c r="N281" t="s">
        <v>29</v>
      </c>
      <c r="O281">
        <v>1.1986444395E-2</v>
      </c>
      <c r="P281" t="s">
        <v>30</v>
      </c>
      <c r="Q281">
        <v>3000</v>
      </c>
      <c r="R281" t="s">
        <v>923</v>
      </c>
      <c r="S281">
        <v>3000</v>
      </c>
      <c r="T281" t="s">
        <v>778</v>
      </c>
      <c r="U281" t="s">
        <v>4840</v>
      </c>
      <c r="V281" t="s">
        <v>4841</v>
      </c>
      <c r="W281" t="s">
        <v>4842</v>
      </c>
      <c r="X281">
        <v>8.2697800000000002E-2</v>
      </c>
      <c r="AD281" t="s">
        <v>777</v>
      </c>
      <c r="AE281">
        <v>632.46600000000001</v>
      </c>
      <c r="AF281" t="s">
        <v>25</v>
      </c>
      <c r="AG281" t="s">
        <v>757</v>
      </c>
      <c r="AH281" t="s">
        <v>27</v>
      </c>
      <c r="AI281">
        <v>0.79092700000000005</v>
      </c>
      <c r="AJ281" t="s">
        <v>28</v>
      </c>
      <c r="AK281">
        <v>252749</v>
      </c>
      <c r="AL281" t="s">
        <v>29</v>
      </c>
      <c r="AM281">
        <v>1.9782473594999999E-2</v>
      </c>
      <c r="AN281" t="s">
        <v>30</v>
      </c>
      <c r="AO281">
        <v>5000</v>
      </c>
      <c r="AP281" t="s">
        <v>923</v>
      </c>
      <c r="AQ281">
        <v>5000</v>
      </c>
      <c r="AR281" t="s">
        <v>778</v>
      </c>
      <c r="AS281" t="s">
        <v>1313</v>
      </c>
      <c r="AT281" t="s">
        <v>1314</v>
      </c>
      <c r="AU281" t="s">
        <v>1315</v>
      </c>
      <c r="AV281">
        <v>6.7479700000000004E-2</v>
      </c>
      <c r="BB281" t="s">
        <v>777</v>
      </c>
      <c r="BC281">
        <v>648.27599999999995</v>
      </c>
      <c r="BD281" t="s">
        <v>25</v>
      </c>
      <c r="BE281" t="s">
        <v>757</v>
      </c>
      <c r="BF281" t="s">
        <v>27</v>
      </c>
      <c r="BG281">
        <v>0.78888199999999997</v>
      </c>
      <c r="BH281" t="s">
        <v>28</v>
      </c>
      <c r="BI281">
        <v>247865</v>
      </c>
      <c r="BJ281" t="s">
        <v>29</v>
      </c>
      <c r="BK281">
        <v>6.0516726165E-2</v>
      </c>
      <c r="BL281" t="s">
        <v>30</v>
      </c>
      <c r="BM281">
        <v>15000</v>
      </c>
      <c r="BN281" t="s">
        <v>923</v>
      </c>
      <c r="BO281">
        <v>15000</v>
      </c>
      <c r="BP281" t="s">
        <v>778</v>
      </c>
      <c r="BQ281" t="s">
        <v>1901</v>
      </c>
      <c r="BR281" t="s">
        <v>1902</v>
      </c>
      <c r="BS281" t="s">
        <v>1903</v>
      </c>
      <c r="BT281">
        <v>6.2614900000000001E-2</v>
      </c>
      <c r="BZ281" t="s">
        <v>777</v>
      </c>
      <c r="CA281">
        <v>675.62699999999995</v>
      </c>
      <c r="CB281" t="s">
        <v>25</v>
      </c>
      <c r="CC281" t="s">
        <v>757</v>
      </c>
      <c r="CD281" t="s">
        <v>27</v>
      </c>
      <c r="CE281">
        <v>0.76750499999999999</v>
      </c>
      <c r="CF281" t="s">
        <v>28</v>
      </c>
      <c r="CG281">
        <v>251264</v>
      </c>
      <c r="CH281" t="s">
        <v>29</v>
      </c>
      <c r="CI281">
        <v>9.9496872165E-2</v>
      </c>
      <c r="CJ281" t="s">
        <v>30</v>
      </c>
      <c r="CK281">
        <v>25000</v>
      </c>
      <c r="CL281" t="s">
        <v>923</v>
      </c>
      <c r="CM281">
        <v>25000</v>
      </c>
      <c r="CN281" t="s">
        <v>778</v>
      </c>
      <c r="CO281" t="s">
        <v>2487</v>
      </c>
      <c r="CP281" t="s">
        <v>2488</v>
      </c>
      <c r="CQ281" t="s">
        <v>2489</v>
      </c>
      <c r="CR281">
        <v>6.97908E-2</v>
      </c>
      <c r="CX281" t="s">
        <v>777</v>
      </c>
      <c r="CY281">
        <v>662.85599999999999</v>
      </c>
      <c r="CZ281" t="s">
        <v>25</v>
      </c>
      <c r="DA281" t="s">
        <v>757</v>
      </c>
      <c r="DB281" t="s">
        <v>27</v>
      </c>
      <c r="DC281">
        <v>0.77475499999999997</v>
      </c>
      <c r="DD281" t="s">
        <v>28</v>
      </c>
      <c r="DE281">
        <v>251335</v>
      </c>
      <c r="DF281" t="s">
        <v>29</v>
      </c>
      <c r="DG281">
        <v>0.139256621085</v>
      </c>
      <c r="DH281" t="s">
        <v>30</v>
      </c>
      <c r="DI281">
        <v>35000</v>
      </c>
      <c r="DJ281" t="s">
        <v>923</v>
      </c>
      <c r="DK281">
        <v>35000</v>
      </c>
      <c r="DL281" t="s">
        <v>778</v>
      </c>
      <c r="DM281" t="s">
        <v>3080</v>
      </c>
      <c r="DN281" t="s">
        <v>3081</v>
      </c>
      <c r="DO281" t="s">
        <v>3082</v>
      </c>
      <c r="DP281">
        <v>7.5783699999999996E-2</v>
      </c>
      <c r="DV281" t="s">
        <v>777</v>
      </c>
      <c r="DW281">
        <v>664.798</v>
      </c>
      <c r="DX281" t="s">
        <v>25</v>
      </c>
      <c r="DY281" t="s">
        <v>757</v>
      </c>
      <c r="DZ281" t="s">
        <v>27</v>
      </c>
      <c r="EA281">
        <v>0.77440399999999998</v>
      </c>
      <c r="EB281" t="s">
        <v>28</v>
      </c>
      <c r="EC281">
        <v>250827</v>
      </c>
      <c r="ED281" t="s">
        <v>29</v>
      </c>
      <c r="EE281">
        <v>0.17940617146499999</v>
      </c>
      <c r="EF281" t="s">
        <v>30</v>
      </c>
      <c r="EG281">
        <v>45000</v>
      </c>
      <c r="EH281" t="s">
        <v>923</v>
      </c>
      <c r="EI281">
        <v>45000</v>
      </c>
      <c r="EJ281" t="s">
        <v>778</v>
      </c>
      <c r="EK281" t="s">
        <v>3667</v>
      </c>
      <c r="EL281" t="s">
        <v>3668</v>
      </c>
      <c r="EM281" t="s">
        <v>3669</v>
      </c>
      <c r="EN281">
        <v>6.6939299999999993E-2</v>
      </c>
      <c r="ET281" t="s">
        <v>777</v>
      </c>
      <c r="EU281">
        <v>657.17200000000003</v>
      </c>
      <c r="EV281" t="s">
        <v>25</v>
      </c>
      <c r="EW281" t="s">
        <v>757</v>
      </c>
      <c r="EX281" t="s">
        <v>27</v>
      </c>
      <c r="EY281">
        <v>0.77834599999999998</v>
      </c>
      <c r="EZ281" t="s">
        <v>28</v>
      </c>
      <c r="FA281">
        <v>251175</v>
      </c>
      <c r="FB281" t="s">
        <v>29</v>
      </c>
      <c r="FC281">
        <v>0.21897101965499999</v>
      </c>
      <c r="FD281" t="s">
        <v>30</v>
      </c>
      <c r="FE281">
        <v>55000</v>
      </c>
      <c r="FF281" t="s">
        <v>923</v>
      </c>
      <c r="FG281">
        <v>55000</v>
      </c>
      <c r="FH281" t="s">
        <v>778</v>
      </c>
      <c r="FI281" t="s">
        <v>4251</v>
      </c>
      <c r="FJ281" t="s">
        <v>4252</v>
      </c>
      <c r="FK281" t="s">
        <v>4253</v>
      </c>
      <c r="FL281">
        <v>7.0861900000000005E-2</v>
      </c>
      <c r="FR281" t="s">
        <v>777</v>
      </c>
      <c r="FS281">
        <v>702.9</v>
      </c>
      <c r="FT281" t="s">
        <v>25</v>
      </c>
      <c r="FU281" t="s">
        <v>757</v>
      </c>
      <c r="FV281" t="s">
        <v>27</v>
      </c>
      <c r="FW281">
        <v>0.75394499999999998</v>
      </c>
      <c r="FX281" t="s">
        <v>28</v>
      </c>
      <c r="FY281">
        <v>250281</v>
      </c>
      <c r="FZ281" t="s">
        <v>29</v>
      </c>
      <c r="GA281">
        <v>3.9955144649999998E-3</v>
      </c>
      <c r="GB281" t="s">
        <v>30</v>
      </c>
      <c r="GC281">
        <v>1000</v>
      </c>
      <c r="GD281" t="s">
        <v>923</v>
      </c>
      <c r="GE281">
        <v>1000</v>
      </c>
      <c r="GF281" t="s">
        <v>778</v>
      </c>
      <c r="GG281" t="s">
        <v>5233</v>
      </c>
      <c r="GH281" t="s">
        <v>5234</v>
      </c>
      <c r="GI281" t="s">
        <v>5235</v>
      </c>
      <c r="GJ281">
        <v>6.8484799999999998E-2</v>
      </c>
      <c r="GP281" t="s">
        <v>777</v>
      </c>
      <c r="GQ281">
        <v>697.85599999999999</v>
      </c>
      <c r="GR281" t="s">
        <v>25</v>
      </c>
      <c r="GS281" t="s">
        <v>757</v>
      </c>
      <c r="GT281" t="s">
        <v>27</v>
      </c>
      <c r="GU281">
        <v>0.75388699999999997</v>
      </c>
      <c r="GV281" t="s">
        <v>28</v>
      </c>
      <c r="GW281">
        <v>252128</v>
      </c>
      <c r="GX281" t="s">
        <v>29</v>
      </c>
      <c r="GY281">
        <v>3.9662348054999998E-2</v>
      </c>
      <c r="GZ281" t="s">
        <v>30</v>
      </c>
      <c r="HA281">
        <v>10000</v>
      </c>
      <c r="HB281" t="s">
        <v>923</v>
      </c>
      <c r="HC281">
        <v>10000</v>
      </c>
      <c r="HD281" t="s">
        <v>778</v>
      </c>
      <c r="HE281" t="s">
        <v>5630</v>
      </c>
      <c r="HF281" t="s">
        <v>5631</v>
      </c>
      <c r="HG281" t="s">
        <v>5632</v>
      </c>
      <c r="HH281">
        <v>9.5238900000000001E-2</v>
      </c>
      <c r="HN281" t="s">
        <v>777</v>
      </c>
      <c r="HO281">
        <v>665.71900000000005</v>
      </c>
      <c r="HP281" t="s">
        <v>25</v>
      </c>
      <c r="HQ281" t="s">
        <v>757</v>
      </c>
      <c r="HR281" t="s">
        <v>27</v>
      </c>
      <c r="HS281">
        <v>0.77470799999999995</v>
      </c>
      <c r="HT281" t="s">
        <v>28</v>
      </c>
      <c r="HU281">
        <v>250284</v>
      </c>
      <c r="HV281" t="s">
        <v>29</v>
      </c>
      <c r="HW281">
        <v>0.25970527222500001</v>
      </c>
      <c r="HX281" t="s">
        <v>30</v>
      </c>
      <c r="HY281">
        <v>65000</v>
      </c>
      <c r="HZ281" t="s">
        <v>923</v>
      </c>
      <c r="IA281">
        <v>65000</v>
      </c>
      <c r="IB281" t="s">
        <v>778</v>
      </c>
      <c r="IC281" t="s">
        <v>6217</v>
      </c>
      <c r="ID281" t="s">
        <v>6218</v>
      </c>
      <c r="IE281" t="s">
        <v>6219</v>
      </c>
      <c r="IF281">
        <v>7.1391899999999994E-2</v>
      </c>
    </row>
    <row r="282" spans="6:240">
      <c r="F282" t="s">
        <v>782</v>
      </c>
      <c r="G282">
        <v>357.82799999999997</v>
      </c>
      <c r="H282" t="s">
        <v>25</v>
      </c>
      <c r="I282" t="s">
        <v>36</v>
      </c>
      <c r="J282" t="s">
        <v>27</v>
      </c>
      <c r="K282">
        <v>0.74738199999999999</v>
      </c>
      <c r="L282" t="s">
        <v>28</v>
      </c>
      <c r="M282">
        <v>500312</v>
      </c>
      <c r="N282" t="s">
        <v>29</v>
      </c>
      <c r="O282">
        <v>5.9962641359999997E-3</v>
      </c>
      <c r="P282" t="s">
        <v>30</v>
      </c>
      <c r="Q282">
        <v>3000</v>
      </c>
      <c r="R282" t="s">
        <v>923</v>
      </c>
      <c r="S282">
        <v>3000</v>
      </c>
      <c r="T282" t="s">
        <v>783</v>
      </c>
      <c r="U282" t="s">
        <v>4843</v>
      </c>
      <c r="V282" t="s">
        <v>4844</v>
      </c>
      <c r="W282" t="s">
        <v>4845</v>
      </c>
      <c r="X282">
        <v>7.9860799999999996E-2</v>
      </c>
      <c r="AD282" t="s">
        <v>782</v>
      </c>
      <c r="AE282">
        <v>348.13400000000001</v>
      </c>
      <c r="AF282" t="s">
        <v>25</v>
      </c>
      <c r="AG282" t="s">
        <v>36</v>
      </c>
      <c r="AH282" t="s">
        <v>27</v>
      </c>
      <c r="AI282">
        <v>0.76140300000000005</v>
      </c>
      <c r="AJ282" t="s">
        <v>28</v>
      </c>
      <c r="AK282">
        <v>495478</v>
      </c>
      <c r="AL282" t="s">
        <v>29</v>
      </c>
      <c r="AM282">
        <v>1.0091258424000001E-2</v>
      </c>
      <c r="AN282" t="s">
        <v>30</v>
      </c>
      <c r="AO282">
        <v>5000</v>
      </c>
      <c r="AP282" t="s">
        <v>923</v>
      </c>
      <c r="AQ282">
        <v>5000</v>
      </c>
      <c r="AR282" t="s">
        <v>783</v>
      </c>
      <c r="AS282" t="s">
        <v>1316</v>
      </c>
      <c r="AT282" t="s">
        <v>1317</v>
      </c>
      <c r="AU282" t="s">
        <v>1318</v>
      </c>
      <c r="AV282">
        <v>7.1614300000000006E-2</v>
      </c>
      <c r="BB282" t="s">
        <v>782</v>
      </c>
      <c r="BC282">
        <v>324.428</v>
      </c>
      <c r="BD282" t="s">
        <v>25</v>
      </c>
      <c r="BE282" t="s">
        <v>36</v>
      </c>
      <c r="BF282" t="s">
        <v>27</v>
      </c>
      <c r="BG282">
        <v>0.78235299999999997</v>
      </c>
      <c r="BH282" t="s">
        <v>28</v>
      </c>
      <c r="BI282">
        <v>503588</v>
      </c>
      <c r="BJ282" t="s">
        <v>29</v>
      </c>
      <c r="BK282">
        <v>2.9786226951999999E-2</v>
      </c>
      <c r="BL282" t="s">
        <v>30</v>
      </c>
      <c r="BM282">
        <v>15000</v>
      </c>
      <c r="BN282" t="s">
        <v>923</v>
      </c>
      <c r="BO282">
        <v>15000</v>
      </c>
      <c r="BP282" t="s">
        <v>783</v>
      </c>
      <c r="BQ282" t="s">
        <v>1904</v>
      </c>
      <c r="BR282" t="s">
        <v>1905</v>
      </c>
      <c r="BS282" t="s">
        <v>1906</v>
      </c>
      <c r="BT282">
        <v>7.87408E-2</v>
      </c>
      <c r="BZ282" t="s">
        <v>782</v>
      </c>
      <c r="CA282">
        <v>338.21199999999999</v>
      </c>
      <c r="CB282" t="s">
        <v>25</v>
      </c>
      <c r="CC282" t="s">
        <v>36</v>
      </c>
      <c r="CD282" t="s">
        <v>27</v>
      </c>
      <c r="CE282">
        <v>0.76649500000000004</v>
      </c>
      <c r="CF282" t="s">
        <v>28</v>
      </c>
      <c r="CG282">
        <v>503259</v>
      </c>
      <c r="CH282" t="s">
        <v>29</v>
      </c>
      <c r="CI282">
        <v>4.9676203208000001E-2</v>
      </c>
      <c r="CJ282" t="s">
        <v>30</v>
      </c>
      <c r="CK282">
        <v>25000</v>
      </c>
      <c r="CL282" t="s">
        <v>923</v>
      </c>
      <c r="CM282">
        <v>25000</v>
      </c>
      <c r="CN282" t="s">
        <v>783</v>
      </c>
      <c r="CO282" t="s">
        <v>2490</v>
      </c>
      <c r="CP282" t="s">
        <v>2491</v>
      </c>
      <c r="CQ282" t="s">
        <v>2492</v>
      </c>
      <c r="CR282">
        <v>7.5687099999999993E-2</v>
      </c>
      <c r="CX282" t="s">
        <v>782</v>
      </c>
      <c r="CY282">
        <v>337.54599999999999</v>
      </c>
      <c r="CZ282" t="s">
        <v>25</v>
      </c>
      <c r="DA282" t="s">
        <v>36</v>
      </c>
      <c r="DB282" t="s">
        <v>27</v>
      </c>
      <c r="DC282">
        <v>0.76843399999999995</v>
      </c>
      <c r="DD282" t="s">
        <v>28</v>
      </c>
      <c r="DE282">
        <v>501712</v>
      </c>
      <c r="DF282" t="s">
        <v>29</v>
      </c>
      <c r="DG282">
        <v>6.9761175191999994E-2</v>
      </c>
      <c r="DH282" t="s">
        <v>30</v>
      </c>
      <c r="DI282">
        <v>35000</v>
      </c>
      <c r="DJ282" t="s">
        <v>923</v>
      </c>
      <c r="DK282">
        <v>35000</v>
      </c>
      <c r="DL282" t="s">
        <v>783</v>
      </c>
      <c r="DM282" t="s">
        <v>3083</v>
      </c>
      <c r="DN282" t="s">
        <v>3084</v>
      </c>
      <c r="DO282" t="s">
        <v>3085</v>
      </c>
      <c r="DP282">
        <v>7.2786100000000006E-2</v>
      </c>
      <c r="DV282" t="s">
        <v>782</v>
      </c>
      <c r="DW282">
        <v>336.37099999999998</v>
      </c>
      <c r="DX282" t="s">
        <v>25</v>
      </c>
      <c r="DY282" t="s">
        <v>36</v>
      </c>
      <c r="DZ282" t="s">
        <v>27</v>
      </c>
      <c r="EA282">
        <v>0.77001399999999998</v>
      </c>
      <c r="EB282" t="s">
        <v>28</v>
      </c>
      <c r="EC282">
        <v>501400</v>
      </c>
      <c r="ED282" t="s">
        <v>29</v>
      </c>
      <c r="EE282">
        <v>8.9748647311999996E-2</v>
      </c>
      <c r="EF282" t="s">
        <v>30</v>
      </c>
      <c r="EG282">
        <v>45000</v>
      </c>
      <c r="EH282" t="s">
        <v>923</v>
      </c>
      <c r="EI282">
        <v>45000</v>
      </c>
      <c r="EJ282" t="s">
        <v>783</v>
      </c>
      <c r="EK282" t="s">
        <v>3670</v>
      </c>
      <c r="EL282" t="s">
        <v>3671</v>
      </c>
      <c r="EM282" t="s">
        <v>3672</v>
      </c>
      <c r="EN282">
        <v>7.4624700000000002E-2</v>
      </c>
      <c r="ET282" t="s">
        <v>782</v>
      </c>
      <c r="EU282">
        <v>333.96300000000002</v>
      </c>
      <c r="EV282" t="s">
        <v>25</v>
      </c>
      <c r="EW282" t="s">
        <v>36</v>
      </c>
      <c r="EX282" t="s">
        <v>27</v>
      </c>
      <c r="EY282">
        <v>0.77259299999999997</v>
      </c>
      <c r="EZ282" t="s">
        <v>28</v>
      </c>
      <c r="FA282">
        <v>501648</v>
      </c>
      <c r="FB282" t="s">
        <v>29</v>
      </c>
      <c r="FC282">
        <v>0.109638619568</v>
      </c>
      <c r="FD282" t="s">
        <v>30</v>
      </c>
      <c r="FE282">
        <v>55000</v>
      </c>
      <c r="FF282" t="s">
        <v>923</v>
      </c>
      <c r="FG282">
        <v>55000</v>
      </c>
      <c r="FH282" t="s">
        <v>783</v>
      </c>
      <c r="FI282" t="s">
        <v>4254</v>
      </c>
      <c r="FJ282" t="s">
        <v>4255</v>
      </c>
      <c r="FK282" t="s">
        <v>4256</v>
      </c>
      <c r="FL282">
        <v>7.6131000000000004E-2</v>
      </c>
      <c r="FR282" t="s">
        <v>782</v>
      </c>
      <c r="FS282">
        <v>339.36399999999998</v>
      </c>
      <c r="FT282" t="s">
        <v>25</v>
      </c>
      <c r="FU282" t="s">
        <v>36</v>
      </c>
      <c r="FV282" t="s">
        <v>27</v>
      </c>
      <c r="FW282">
        <v>0.76744599999999996</v>
      </c>
      <c r="FX282" t="s">
        <v>28</v>
      </c>
      <c r="FY282">
        <v>500309</v>
      </c>
      <c r="FZ282" t="s">
        <v>29</v>
      </c>
      <c r="GA282">
        <v>1.9987667120000001E-3</v>
      </c>
      <c r="GB282" t="s">
        <v>30</v>
      </c>
      <c r="GC282">
        <v>1000</v>
      </c>
      <c r="GD282" t="s">
        <v>923</v>
      </c>
      <c r="GE282">
        <v>1000</v>
      </c>
      <c r="GF282" t="s">
        <v>783</v>
      </c>
      <c r="GG282" t="s">
        <v>5236</v>
      </c>
      <c r="GH282" t="s">
        <v>5237</v>
      </c>
      <c r="GI282" t="s">
        <v>5238</v>
      </c>
      <c r="GJ282">
        <v>8.4038699999999994E-2</v>
      </c>
      <c r="GP282" t="s">
        <v>782</v>
      </c>
      <c r="GQ282">
        <v>320.43200000000002</v>
      </c>
      <c r="GR282" t="s">
        <v>25</v>
      </c>
      <c r="GS282" t="s">
        <v>36</v>
      </c>
      <c r="GT282" t="s">
        <v>27</v>
      </c>
      <c r="GU282">
        <v>0.78495800000000004</v>
      </c>
      <c r="GV282" t="s">
        <v>28</v>
      </c>
      <c r="GW282">
        <v>506490</v>
      </c>
      <c r="GX282" t="s">
        <v>29</v>
      </c>
      <c r="GY282">
        <v>1.974373296E-2</v>
      </c>
      <c r="GZ282" t="s">
        <v>30</v>
      </c>
      <c r="HA282">
        <v>10000</v>
      </c>
      <c r="HB282" t="s">
        <v>923</v>
      </c>
      <c r="HC282">
        <v>10000</v>
      </c>
      <c r="HD282" t="s">
        <v>783</v>
      </c>
      <c r="HE282" t="s">
        <v>5633</v>
      </c>
      <c r="HF282" t="s">
        <v>5634</v>
      </c>
      <c r="HG282" t="s">
        <v>5635</v>
      </c>
      <c r="HH282">
        <v>8.5808300000000004E-2</v>
      </c>
      <c r="HN282" t="s">
        <v>782</v>
      </c>
      <c r="HO282">
        <v>335.08199999999999</v>
      </c>
      <c r="HP282" t="s">
        <v>25</v>
      </c>
      <c r="HQ282" t="s">
        <v>36</v>
      </c>
      <c r="HR282" t="s">
        <v>27</v>
      </c>
      <c r="HS282">
        <v>0.77117100000000005</v>
      </c>
      <c r="HT282" t="s">
        <v>28</v>
      </c>
      <c r="HU282">
        <v>501820</v>
      </c>
      <c r="HV282" t="s">
        <v>29</v>
      </c>
      <c r="HW282">
        <v>0.12952859182400001</v>
      </c>
      <c r="HX282" t="s">
        <v>30</v>
      </c>
      <c r="HY282">
        <v>65000</v>
      </c>
      <c r="HZ282" t="s">
        <v>923</v>
      </c>
      <c r="IA282">
        <v>65000</v>
      </c>
      <c r="IB282" t="s">
        <v>783</v>
      </c>
      <c r="IC282" t="s">
        <v>6220</v>
      </c>
      <c r="ID282" t="s">
        <v>6221</v>
      </c>
      <c r="IE282" t="s">
        <v>6222</v>
      </c>
      <c r="IF282">
        <v>7.7882699999999999E-2</v>
      </c>
    </row>
    <row r="283" spans="6:240">
      <c r="F283" t="s">
        <v>787</v>
      </c>
      <c r="G283">
        <v>681.80499999999995</v>
      </c>
      <c r="H283" t="s">
        <v>25</v>
      </c>
      <c r="I283" t="s">
        <v>757</v>
      </c>
      <c r="J283" t="s">
        <v>27</v>
      </c>
      <c r="K283">
        <v>0.765517</v>
      </c>
      <c r="L283" t="s">
        <v>28</v>
      </c>
      <c r="M283">
        <v>250283</v>
      </c>
      <c r="N283" t="s">
        <v>29</v>
      </c>
      <c r="O283">
        <v>1.1986444395E-2</v>
      </c>
      <c r="P283" t="s">
        <v>30</v>
      </c>
      <c r="Q283">
        <v>3000</v>
      </c>
      <c r="R283" t="s">
        <v>923</v>
      </c>
      <c r="S283">
        <v>3000</v>
      </c>
      <c r="T283" t="s">
        <v>788</v>
      </c>
      <c r="U283" t="s">
        <v>4840</v>
      </c>
      <c r="V283" t="s">
        <v>4841</v>
      </c>
      <c r="W283" t="s">
        <v>4842</v>
      </c>
      <c r="X283">
        <v>8.2697800000000002E-2</v>
      </c>
      <c r="AD283" t="s">
        <v>787</v>
      </c>
      <c r="AE283">
        <v>632.46600000000001</v>
      </c>
      <c r="AF283" t="s">
        <v>25</v>
      </c>
      <c r="AG283" t="s">
        <v>757</v>
      </c>
      <c r="AH283" t="s">
        <v>27</v>
      </c>
      <c r="AI283">
        <v>0.79092700000000005</v>
      </c>
      <c r="AJ283" t="s">
        <v>28</v>
      </c>
      <c r="AK283">
        <v>252749</v>
      </c>
      <c r="AL283" t="s">
        <v>29</v>
      </c>
      <c r="AM283">
        <v>1.9782473594999999E-2</v>
      </c>
      <c r="AN283" t="s">
        <v>30</v>
      </c>
      <c r="AO283">
        <v>5000</v>
      </c>
      <c r="AP283" t="s">
        <v>923</v>
      </c>
      <c r="AQ283">
        <v>5000</v>
      </c>
      <c r="AR283" t="s">
        <v>788</v>
      </c>
      <c r="AS283" t="s">
        <v>1313</v>
      </c>
      <c r="AT283" t="s">
        <v>1314</v>
      </c>
      <c r="AU283" t="s">
        <v>1315</v>
      </c>
      <c r="AV283">
        <v>6.7479700000000004E-2</v>
      </c>
      <c r="BB283" t="s">
        <v>787</v>
      </c>
      <c r="BC283">
        <v>648.27599999999995</v>
      </c>
      <c r="BD283" t="s">
        <v>25</v>
      </c>
      <c r="BE283" t="s">
        <v>757</v>
      </c>
      <c r="BF283" t="s">
        <v>27</v>
      </c>
      <c r="BG283">
        <v>0.78888199999999997</v>
      </c>
      <c r="BH283" t="s">
        <v>28</v>
      </c>
      <c r="BI283">
        <v>247865</v>
      </c>
      <c r="BJ283" t="s">
        <v>29</v>
      </c>
      <c r="BK283">
        <v>6.0516726165E-2</v>
      </c>
      <c r="BL283" t="s">
        <v>30</v>
      </c>
      <c r="BM283">
        <v>15000</v>
      </c>
      <c r="BN283" t="s">
        <v>923</v>
      </c>
      <c r="BO283">
        <v>15000</v>
      </c>
      <c r="BP283" t="s">
        <v>788</v>
      </c>
      <c r="BQ283" t="s">
        <v>1901</v>
      </c>
      <c r="BR283" t="s">
        <v>1902</v>
      </c>
      <c r="BS283" t="s">
        <v>1903</v>
      </c>
      <c r="BT283">
        <v>6.2614900000000001E-2</v>
      </c>
      <c r="BZ283" t="s">
        <v>787</v>
      </c>
      <c r="CA283">
        <v>675.62699999999995</v>
      </c>
      <c r="CB283" t="s">
        <v>25</v>
      </c>
      <c r="CC283" t="s">
        <v>757</v>
      </c>
      <c r="CD283" t="s">
        <v>27</v>
      </c>
      <c r="CE283">
        <v>0.76750499999999999</v>
      </c>
      <c r="CF283" t="s">
        <v>28</v>
      </c>
      <c r="CG283">
        <v>251264</v>
      </c>
      <c r="CH283" t="s">
        <v>29</v>
      </c>
      <c r="CI283">
        <v>9.9496872165E-2</v>
      </c>
      <c r="CJ283" t="s">
        <v>30</v>
      </c>
      <c r="CK283">
        <v>25000</v>
      </c>
      <c r="CL283" t="s">
        <v>923</v>
      </c>
      <c r="CM283">
        <v>25000</v>
      </c>
      <c r="CN283" t="s">
        <v>788</v>
      </c>
      <c r="CO283" t="s">
        <v>2487</v>
      </c>
      <c r="CP283" t="s">
        <v>2488</v>
      </c>
      <c r="CQ283" t="s">
        <v>2489</v>
      </c>
      <c r="CR283">
        <v>6.97908E-2</v>
      </c>
      <c r="CX283" t="s">
        <v>787</v>
      </c>
      <c r="CY283">
        <v>662.85599999999999</v>
      </c>
      <c r="CZ283" t="s">
        <v>25</v>
      </c>
      <c r="DA283" t="s">
        <v>757</v>
      </c>
      <c r="DB283" t="s">
        <v>27</v>
      </c>
      <c r="DC283">
        <v>0.77475499999999997</v>
      </c>
      <c r="DD283" t="s">
        <v>28</v>
      </c>
      <c r="DE283">
        <v>251335</v>
      </c>
      <c r="DF283" t="s">
        <v>29</v>
      </c>
      <c r="DG283">
        <v>0.139256621085</v>
      </c>
      <c r="DH283" t="s">
        <v>30</v>
      </c>
      <c r="DI283">
        <v>35000</v>
      </c>
      <c r="DJ283" t="s">
        <v>923</v>
      </c>
      <c r="DK283">
        <v>35000</v>
      </c>
      <c r="DL283" t="s">
        <v>788</v>
      </c>
      <c r="DM283" t="s">
        <v>3080</v>
      </c>
      <c r="DN283" t="s">
        <v>3081</v>
      </c>
      <c r="DO283" t="s">
        <v>3082</v>
      </c>
      <c r="DP283">
        <v>7.5783699999999996E-2</v>
      </c>
      <c r="DV283" t="s">
        <v>787</v>
      </c>
      <c r="DW283">
        <v>664.798</v>
      </c>
      <c r="DX283" t="s">
        <v>25</v>
      </c>
      <c r="DY283" t="s">
        <v>757</v>
      </c>
      <c r="DZ283" t="s">
        <v>27</v>
      </c>
      <c r="EA283">
        <v>0.77440399999999998</v>
      </c>
      <c r="EB283" t="s">
        <v>28</v>
      </c>
      <c r="EC283">
        <v>250827</v>
      </c>
      <c r="ED283" t="s">
        <v>29</v>
      </c>
      <c r="EE283">
        <v>0.17940617146499999</v>
      </c>
      <c r="EF283" t="s">
        <v>30</v>
      </c>
      <c r="EG283">
        <v>45000</v>
      </c>
      <c r="EH283" t="s">
        <v>923</v>
      </c>
      <c r="EI283">
        <v>45000</v>
      </c>
      <c r="EJ283" t="s">
        <v>788</v>
      </c>
      <c r="EK283" t="s">
        <v>3667</v>
      </c>
      <c r="EL283" t="s">
        <v>3668</v>
      </c>
      <c r="EM283" t="s">
        <v>3669</v>
      </c>
      <c r="EN283">
        <v>6.6939299999999993E-2</v>
      </c>
      <c r="ET283" t="s">
        <v>787</v>
      </c>
      <c r="EU283">
        <v>657.17200000000003</v>
      </c>
      <c r="EV283" t="s">
        <v>25</v>
      </c>
      <c r="EW283" t="s">
        <v>757</v>
      </c>
      <c r="EX283" t="s">
        <v>27</v>
      </c>
      <c r="EY283">
        <v>0.77834599999999998</v>
      </c>
      <c r="EZ283" t="s">
        <v>28</v>
      </c>
      <c r="FA283">
        <v>251175</v>
      </c>
      <c r="FB283" t="s">
        <v>29</v>
      </c>
      <c r="FC283">
        <v>0.21897101965499999</v>
      </c>
      <c r="FD283" t="s">
        <v>30</v>
      </c>
      <c r="FE283">
        <v>55000</v>
      </c>
      <c r="FF283" t="s">
        <v>923</v>
      </c>
      <c r="FG283">
        <v>55000</v>
      </c>
      <c r="FH283" t="s">
        <v>788</v>
      </c>
      <c r="FI283" t="s">
        <v>4251</v>
      </c>
      <c r="FJ283" t="s">
        <v>4252</v>
      </c>
      <c r="FK283" t="s">
        <v>4253</v>
      </c>
      <c r="FL283">
        <v>7.0861900000000005E-2</v>
      </c>
      <c r="FR283" t="s">
        <v>787</v>
      </c>
      <c r="FS283">
        <v>702.9</v>
      </c>
      <c r="FT283" t="s">
        <v>25</v>
      </c>
      <c r="FU283" t="s">
        <v>757</v>
      </c>
      <c r="FV283" t="s">
        <v>27</v>
      </c>
      <c r="FW283">
        <v>0.75394499999999998</v>
      </c>
      <c r="FX283" t="s">
        <v>28</v>
      </c>
      <c r="FY283">
        <v>250281</v>
      </c>
      <c r="FZ283" t="s">
        <v>29</v>
      </c>
      <c r="GA283">
        <v>3.9955144649999998E-3</v>
      </c>
      <c r="GB283" t="s">
        <v>30</v>
      </c>
      <c r="GC283">
        <v>1000</v>
      </c>
      <c r="GD283" t="s">
        <v>923</v>
      </c>
      <c r="GE283">
        <v>1000</v>
      </c>
      <c r="GF283" t="s">
        <v>788</v>
      </c>
      <c r="GG283" t="s">
        <v>5233</v>
      </c>
      <c r="GH283" t="s">
        <v>5234</v>
      </c>
      <c r="GI283" t="s">
        <v>5235</v>
      </c>
      <c r="GJ283">
        <v>6.8484799999999998E-2</v>
      </c>
      <c r="GP283" t="s">
        <v>787</v>
      </c>
      <c r="GQ283">
        <v>697.85599999999999</v>
      </c>
      <c r="GR283" t="s">
        <v>25</v>
      </c>
      <c r="GS283" t="s">
        <v>757</v>
      </c>
      <c r="GT283" t="s">
        <v>27</v>
      </c>
      <c r="GU283">
        <v>0.75388699999999997</v>
      </c>
      <c r="GV283" t="s">
        <v>28</v>
      </c>
      <c r="GW283">
        <v>252128</v>
      </c>
      <c r="GX283" t="s">
        <v>29</v>
      </c>
      <c r="GY283">
        <v>3.9662348054999998E-2</v>
      </c>
      <c r="GZ283" t="s">
        <v>30</v>
      </c>
      <c r="HA283">
        <v>10000</v>
      </c>
      <c r="HB283" t="s">
        <v>923</v>
      </c>
      <c r="HC283">
        <v>10000</v>
      </c>
      <c r="HD283" t="s">
        <v>788</v>
      </c>
      <c r="HE283" t="s">
        <v>5630</v>
      </c>
      <c r="HF283" t="s">
        <v>5631</v>
      </c>
      <c r="HG283" t="s">
        <v>5632</v>
      </c>
      <c r="HH283">
        <v>9.5238900000000001E-2</v>
      </c>
      <c r="HN283" t="s">
        <v>787</v>
      </c>
      <c r="HO283">
        <v>665.71900000000005</v>
      </c>
      <c r="HP283" t="s">
        <v>25</v>
      </c>
      <c r="HQ283" t="s">
        <v>757</v>
      </c>
      <c r="HR283" t="s">
        <v>27</v>
      </c>
      <c r="HS283">
        <v>0.77470799999999995</v>
      </c>
      <c r="HT283" t="s">
        <v>28</v>
      </c>
      <c r="HU283">
        <v>250284</v>
      </c>
      <c r="HV283" t="s">
        <v>29</v>
      </c>
      <c r="HW283">
        <v>0.25970527222500001</v>
      </c>
      <c r="HX283" t="s">
        <v>30</v>
      </c>
      <c r="HY283">
        <v>65000</v>
      </c>
      <c r="HZ283" t="s">
        <v>923</v>
      </c>
      <c r="IA283">
        <v>65000</v>
      </c>
      <c r="IB283" t="s">
        <v>788</v>
      </c>
      <c r="IC283" t="s">
        <v>6217</v>
      </c>
      <c r="ID283" t="s">
        <v>6218</v>
      </c>
      <c r="IE283" t="s">
        <v>6219</v>
      </c>
      <c r="IF283">
        <v>7.1391899999999994E-2</v>
      </c>
    </row>
    <row r="284" spans="6:240">
      <c r="F284" t="s">
        <v>787</v>
      </c>
      <c r="G284">
        <v>357.82799999999997</v>
      </c>
      <c r="H284" t="s">
        <v>25</v>
      </c>
      <c r="I284" t="s">
        <v>36</v>
      </c>
      <c r="J284" t="s">
        <v>27</v>
      </c>
      <c r="K284">
        <v>0.74738199999999999</v>
      </c>
      <c r="L284" t="s">
        <v>28</v>
      </c>
      <c r="M284">
        <v>500312</v>
      </c>
      <c r="N284" t="s">
        <v>29</v>
      </c>
      <c r="O284">
        <v>5.9962641359999997E-3</v>
      </c>
      <c r="P284" t="s">
        <v>30</v>
      </c>
      <c r="Q284">
        <v>3000</v>
      </c>
      <c r="R284" t="s">
        <v>923</v>
      </c>
      <c r="S284">
        <v>3000</v>
      </c>
      <c r="T284" t="s">
        <v>783</v>
      </c>
      <c r="U284" t="s">
        <v>4843</v>
      </c>
      <c r="V284" t="s">
        <v>4844</v>
      </c>
      <c r="W284" t="s">
        <v>4845</v>
      </c>
      <c r="X284">
        <v>7.9860799999999996E-2</v>
      </c>
      <c r="AD284" t="s">
        <v>787</v>
      </c>
      <c r="AE284">
        <v>348.13400000000001</v>
      </c>
      <c r="AF284" t="s">
        <v>25</v>
      </c>
      <c r="AG284" t="s">
        <v>36</v>
      </c>
      <c r="AH284" t="s">
        <v>27</v>
      </c>
      <c r="AI284">
        <v>0.76140300000000005</v>
      </c>
      <c r="AJ284" t="s">
        <v>28</v>
      </c>
      <c r="AK284">
        <v>495478</v>
      </c>
      <c r="AL284" t="s">
        <v>29</v>
      </c>
      <c r="AM284">
        <v>1.0091258424000001E-2</v>
      </c>
      <c r="AN284" t="s">
        <v>30</v>
      </c>
      <c r="AO284">
        <v>5000</v>
      </c>
      <c r="AP284" t="s">
        <v>923</v>
      </c>
      <c r="AQ284">
        <v>5000</v>
      </c>
      <c r="AR284" t="s">
        <v>783</v>
      </c>
      <c r="AS284" t="s">
        <v>1316</v>
      </c>
      <c r="AT284" t="s">
        <v>1317</v>
      </c>
      <c r="AU284" t="s">
        <v>1318</v>
      </c>
      <c r="AV284">
        <v>7.1614300000000006E-2</v>
      </c>
      <c r="BB284" t="s">
        <v>787</v>
      </c>
      <c r="BC284">
        <v>324.428</v>
      </c>
      <c r="BD284" t="s">
        <v>25</v>
      </c>
      <c r="BE284" t="s">
        <v>36</v>
      </c>
      <c r="BF284" t="s">
        <v>27</v>
      </c>
      <c r="BG284">
        <v>0.78235299999999997</v>
      </c>
      <c r="BH284" t="s">
        <v>28</v>
      </c>
      <c r="BI284">
        <v>503588</v>
      </c>
      <c r="BJ284" t="s">
        <v>29</v>
      </c>
      <c r="BK284">
        <v>2.9786226951999999E-2</v>
      </c>
      <c r="BL284" t="s">
        <v>30</v>
      </c>
      <c r="BM284">
        <v>15000</v>
      </c>
      <c r="BN284" t="s">
        <v>923</v>
      </c>
      <c r="BO284">
        <v>15000</v>
      </c>
      <c r="BP284" t="s">
        <v>783</v>
      </c>
      <c r="BQ284" t="s">
        <v>1904</v>
      </c>
      <c r="BR284" t="s">
        <v>1905</v>
      </c>
      <c r="BS284" t="s">
        <v>1906</v>
      </c>
      <c r="BT284">
        <v>7.87408E-2</v>
      </c>
      <c r="BZ284" t="s">
        <v>787</v>
      </c>
      <c r="CA284">
        <v>338.21199999999999</v>
      </c>
      <c r="CB284" t="s">
        <v>25</v>
      </c>
      <c r="CC284" t="s">
        <v>36</v>
      </c>
      <c r="CD284" t="s">
        <v>27</v>
      </c>
      <c r="CE284">
        <v>0.76649500000000004</v>
      </c>
      <c r="CF284" t="s">
        <v>28</v>
      </c>
      <c r="CG284">
        <v>503259</v>
      </c>
      <c r="CH284" t="s">
        <v>29</v>
      </c>
      <c r="CI284">
        <v>4.9676203208000001E-2</v>
      </c>
      <c r="CJ284" t="s">
        <v>30</v>
      </c>
      <c r="CK284">
        <v>25000</v>
      </c>
      <c r="CL284" t="s">
        <v>923</v>
      </c>
      <c r="CM284">
        <v>25000</v>
      </c>
      <c r="CN284" t="s">
        <v>783</v>
      </c>
      <c r="CO284" t="s">
        <v>2490</v>
      </c>
      <c r="CP284" t="s">
        <v>2491</v>
      </c>
      <c r="CQ284" t="s">
        <v>2492</v>
      </c>
      <c r="CR284">
        <v>7.5687099999999993E-2</v>
      </c>
      <c r="CX284" t="s">
        <v>787</v>
      </c>
      <c r="CY284">
        <v>337.54599999999999</v>
      </c>
      <c r="CZ284" t="s">
        <v>25</v>
      </c>
      <c r="DA284" t="s">
        <v>36</v>
      </c>
      <c r="DB284" t="s">
        <v>27</v>
      </c>
      <c r="DC284">
        <v>0.76843399999999995</v>
      </c>
      <c r="DD284" t="s">
        <v>28</v>
      </c>
      <c r="DE284">
        <v>501712</v>
      </c>
      <c r="DF284" t="s">
        <v>29</v>
      </c>
      <c r="DG284">
        <v>6.9761175191999994E-2</v>
      </c>
      <c r="DH284" t="s">
        <v>30</v>
      </c>
      <c r="DI284">
        <v>35000</v>
      </c>
      <c r="DJ284" t="s">
        <v>923</v>
      </c>
      <c r="DK284">
        <v>35000</v>
      </c>
      <c r="DL284" t="s">
        <v>783</v>
      </c>
      <c r="DM284" t="s">
        <v>3083</v>
      </c>
      <c r="DN284" t="s">
        <v>3084</v>
      </c>
      <c r="DO284" t="s">
        <v>3085</v>
      </c>
      <c r="DP284">
        <v>7.2786100000000006E-2</v>
      </c>
      <c r="DV284" t="s">
        <v>787</v>
      </c>
      <c r="DW284">
        <v>336.37099999999998</v>
      </c>
      <c r="DX284" t="s">
        <v>25</v>
      </c>
      <c r="DY284" t="s">
        <v>36</v>
      </c>
      <c r="DZ284" t="s">
        <v>27</v>
      </c>
      <c r="EA284">
        <v>0.77001399999999998</v>
      </c>
      <c r="EB284" t="s">
        <v>28</v>
      </c>
      <c r="EC284">
        <v>501400</v>
      </c>
      <c r="ED284" t="s">
        <v>29</v>
      </c>
      <c r="EE284">
        <v>8.9748647311999996E-2</v>
      </c>
      <c r="EF284" t="s">
        <v>30</v>
      </c>
      <c r="EG284">
        <v>45000</v>
      </c>
      <c r="EH284" t="s">
        <v>923</v>
      </c>
      <c r="EI284">
        <v>45000</v>
      </c>
      <c r="EJ284" t="s">
        <v>783</v>
      </c>
      <c r="EK284" t="s">
        <v>3670</v>
      </c>
      <c r="EL284" t="s">
        <v>3671</v>
      </c>
      <c r="EM284" t="s">
        <v>3672</v>
      </c>
      <c r="EN284">
        <v>7.4624700000000002E-2</v>
      </c>
      <c r="ET284" t="s">
        <v>787</v>
      </c>
      <c r="EU284">
        <v>333.96300000000002</v>
      </c>
      <c r="EV284" t="s">
        <v>25</v>
      </c>
      <c r="EW284" t="s">
        <v>36</v>
      </c>
      <c r="EX284" t="s">
        <v>27</v>
      </c>
      <c r="EY284">
        <v>0.77259299999999997</v>
      </c>
      <c r="EZ284" t="s">
        <v>28</v>
      </c>
      <c r="FA284">
        <v>501648</v>
      </c>
      <c r="FB284" t="s">
        <v>29</v>
      </c>
      <c r="FC284">
        <v>0.109638619568</v>
      </c>
      <c r="FD284" t="s">
        <v>30</v>
      </c>
      <c r="FE284">
        <v>55000</v>
      </c>
      <c r="FF284" t="s">
        <v>923</v>
      </c>
      <c r="FG284">
        <v>55000</v>
      </c>
      <c r="FH284" t="s">
        <v>783</v>
      </c>
      <c r="FI284" t="s">
        <v>4254</v>
      </c>
      <c r="FJ284" t="s">
        <v>4255</v>
      </c>
      <c r="FK284" t="s">
        <v>4256</v>
      </c>
      <c r="FL284">
        <v>7.6131000000000004E-2</v>
      </c>
      <c r="FR284" t="s">
        <v>787</v>
      </c>
      <c r="FS284">
        <v>339.36399999999998</v>
      </c>
      <c r="FT284" t="s">
        <v>25</v>
      </c>
      <c r="FU284" t="s">
        <v>36</v>
      </c>
      <c r="FV284" t="s">
        <v>27</v>
      </c>
      <c r="FW284">
        <v>0.76744599999999996</v>
      </c>
      <c r="FX284" t="s">
        <v>28</v>
      </c>
      <c r="FY284">
        <v>500309</v>
      </c>
      <c r="FZ284" t="s">
        <v>29</v>
      </c>
      <c r="GA284">
        <v>1.9987667120000001E-3</v>
      </c>
      <c r="GB284" t="s">
        <v>30</v>
      </c>
      <c r="GC284">
        <v>1000</v>
      </c>
      <c r="GD284" t="s">
        <v>923</v>
      </c>
      <c r="GE284">
        <v>1000</v>
      </c>
      <c r="GF284" t="s">
        <v>783</v>
      </c>
      <c r="GG284" t="s">
        <v>5236</v>
      </c>
      <c r="GH284" t="s">
        <v>5237</v>
      </c>
      <c r="GI284" t="s">
        <v>5238</v>
      </c>
      <c r="GJ284">
        <v>8.4038699999999994E-2</v>
      </c>
      <c r="GP284" t="s">
        <v>787</v>
      </c>
      <c r="GQ284">
        <v>320.43200000000002</v>
      </c>
      <c r="GR284" t="s">
        <v>25</v>
      </c>
      <c r="GS284" t="s">
        <v>36</v>
      </c>
      <c r="GT284" t="s">
        <v>27</v>
      </c>
      <c r="GU284">
        <v>0.78495800000000004</v>
      </c>
      <c r="GV284" t="s">
        <v>28</v>
      </c>
      <c r="GW284">
        <v>506490</v>
      </c>
      <c r="GX284" t="s">
        <v>29</v>
      </c>
      <c r="GY284">
        <v>1.974373296E-2</v>
      </c>
      <c r="GZ284" t="s">
        <v>30</v>
      </c>
      <c r="HA284">
        <v>10000</v>
      </c>
      <c r="HB284" t="s">
        <v>923</v>
      </c>
      <c r="HC284">
        <v>10000</v>
      </c>
      <c r="HD284" t="s">
        <v>783</v>
      </c>
      <c r="HE284" t="s">
        <v>5633</v>
      </c>
      <c r="HF284" t="s">
        <v>5634</v>
      </c>
      <c r="HG284" t="s">
        <v>5635</v>
      </c>
      <c r="HH284">
        <v>8.5808300000000004E-2</v>
      </c>
      <c r="HN284" t="s">
        <v>787</v>
      </c>
      <c r="HO284">
        <v>335.08199999999999</v>
      </c>
      <c r="HP284" t="s">
        <v>25</v>
      </c>
      <c r="HQ284" t="s">
        <v>36</v>
      </c>
      <c r="HR284" t="s">
        <v>27</v>
      </c>
      <c r="HS284">
        <v>0.77117100000000005</v>
      </c>
      <c r="HT284" t="s">
        <v>28</v>
      </c>
      <c r="HU284">
        <v>501820</v>
      </c>
      <c r="HV284" t="s">
        <v>29</v>
      </c>
      <c r="HW284">
        <v>0.12952859182400001</v>
      </c>
      <c r="HX284" t="s">
        <v>30</v>
      </c>
      <c r="HY284">
        <v>65000</v>
      </c>
      <c r="HZ284" t="s">
        <v>923</v>
      </c>
      <c r="IA284">
        <v>65000</v>
      </c>
      <c r="IB284" t="s">
        <v>783</v>
      </c>
      <c r="IC284" t="s">
        <v>6220</v>
      </c>
      <c r="ID284" t="s">
        <v>6221</v>
      </c>
      <c r="IE284" t="s">
        <v>6222</v>
      </c>
      <c r="IF284">
        <v>7.7882699999999999E-2</v>
      </c>
    </row>
    <row r="285" spans="6:240">
      <c r="F285" t="s">
        <v>777</v>
      </c>
      <c r="G285">
        <v>675.02300000000002</v>
      </c>
      <c r="H285" t="s">
        <v>25</v>
      </c>
      <c r="I285" t="s">
        <v>757</v>
      </c>
      <c r="J285" t="s">
        <v>27</v>
      </c>
      <c r="K285">
        <v>0.77558199999999999</v>
      </c>
      <c r="L285" t="s">
        <v>28</v>
      </c>
      <c r="M285">
        <v>246278</v>
      </c>
      <c r="N285" t="s">
        <v>29</v>
      </c>
      <c r="O285">
        <v>1.2181345125E-2</v>
      </c>
      <c r="P285" t="s">
        <v>30</v>
      </c>
      <c r="Q285">
        <v>3000</v>
      </c>
      <c r="R285" t="s">
        <v>923</v>
      </c>
      <c r="S285">
        <v>3000</v>
      </c>
      <c r="T285" t="s">
        <v>778</v>
      </c>
      <c r="U285" t="s">
        <v>2827</v>
      </c>
      <c r="V285" t="s">
        <v>4846</v>
      </c>
      <c r="W285" t="s">
        <v>4847</v>
      </c>
      <c r="X285">
        <v>6.4418100000000006E-2</v>
      </c>
      <c r="AD285" t="s">
        <v>777</v>
      </c>
      <c r="AE285">
        <v>694.58500000000004</v>
      </c>
      <c r="AF285" t="s">
        <v>25</v>
      </c>
      <c r="AG285" t="s">
        <v>757</v>
      </c>
      <c r="AH285" t="s">
        <v>27</v>
      </c>
      <c r="AI285">
        <v>0.762131</v>
      </c>
      <c r="AJ285" t="s">
        <v>28</v>
      </c>
      <c r="AK285">
        <v>247865</v>
      </c>
      <c r="AL285" t="s">
        <v>29</v>
      </c>
      <c r="AM285">
        <v>2.0172275055000001E-2</v>
      </c>
      <c r="AN285" t="s">
        <v>30</v>
      </c>
      <c r="AO285">
        <v>5000</v>
      </c>
      <c r="AP285" t="s">
        <v>923</v>
      </c>
      <c r="AQ285">
        <v>5000</v>
      </c>
      <c r="AR285" t="s">
        <v>778</v>
      </c>
      <c r="AS285" t="s">
        <v>1319</v>
      </c>
      <c r="AT285" t="s">
        <v>1320</v>
      </c>
      <c r="AU285" t="s">
        <v>1321</v>
      </c>
      <c r="AV285">
        <v>8.8221099999999997E-2</v>
      </c>
      <c r="BB285" t="s">
        <v>777</v>
      </c>
      <c r="BC285">
        <v>689.69799999999998</v>
      </c>
      <c r="BD285" t="s">
        <v>25</v>
      </c>
      <c r="BE285" t="s">
        <v>757</v>
      </c>
      <c r="BF285" t="s">
        <v>27</v>
      </c>
      <c r="BG285">
        <v>0.76359299999999997</v>
      </c>
      <c r="BH285" t="s">
        <v>28</v>
      </c>
      <c r="BI285">
        <v>248666</v>
      </c>
      <c r="BJ285" t="s">
        <v>29</v>
      </c>
      <c r="BK285">
        <v>6.0321825434999997E-2</v>
      </c>
      <c r="BL285" t="s">
        <v>30</v>
      </c>
      <c r="BM285">
        <v>15000</v>
      </c>
      <c r="BN285" t="s">
        <v>923</v>
      </c>
      <c r="BO285">
        <v>15000</v>
      </c>
      <c r="BP285" t="s">
        <v>778</v>
      </c>
      <c r="BQ285" t="s">
        <v>1907</v>
      </c>
      <c r="BR285" t="s">
        <v>1908</v>
      </c>
      <c r="BS285" t="s">
        <v>1909</v>
      </c>
      <c r="BT285">
        <v>9.5294900000000002E-2</v>
      </c>
      <c r="BZ285" t="s">
        <v>777</v>
      </c>
      <c r="CA285">
        <v>650.11900000000003</v>
      </c>
      <c r="CB285" t="s">
        <v>25</v>
      </c>
      <c r="CC285" t="s">
        <v>757</v>
      </c>
      <c r="CD285" t="s">
        <v>27</v>
      </c>
      <c r="CE285">
        <v>0.78471199999999997</v>
      </c>
      <c r="CF285" t="s">
        <v>28</v>
      </c>
      <c r="CG285">
        <v>249796</v>
      </c>
      <c r="CH285" t="s">
        <v>29</v>
      </c>
      <c r="CI285">
        <v>0.10008157435499999</v>
      </c>
      <c r="CJ285" t="s">
        <v>30</v>
      </c>
      <c r="CK285">
        <v>25000</v>
      </c>
      <c r="CL285" t="s">
        <v>923</v>
      </c>
      <c r="CM285">
        <v>25000</v>
      </c>
      <c r="CN285" t="s">
        <v>778</v>
      </c>
      <c r="CO285" t="s">
        <v>2493</v>
      </c>
      <c r="CP285" t="s">
        <v>2494</v>
      </c>
      <c r="CQ285" t="s">
        <v>2495</v>
      </c>
      <c r="CR285">
        <v>5.9867700000000003E-2</v>
      </c>
      <c r="CX285" t="s">
        <v>777</v>
      </c>
      <c r="CY285">
        <v>661.63499999999999</v>
      </c>
      <c r="CZ285" t="s">
        <v>25</v>
      </c>
      <c r="DA285" t="s">
        <v>757</v>
      </c>
      <c r="DB285" t="s">
        <v>27</v>
      </c>
      <c r="DC285">
        <v>0.77655399999999997</v>
      </c>
      <c r="DD285" t="s">
        <v>28</v>
      </c>
      <c r="DE285">
        <v>250633</v>
      </c>
      <c r="DF285" t="s">
        <v>29</v>
      </c>
      <c r="DG285">
        <v>0.13964642254500001</v>
      </c>
      <c r="DH285" t="s">
        <v>30</v>
      </c>
      <c r="DI285">
        <v>35000</v>
      </c>
      <c r="DJ285" t="s">
        <v>923</v>
      </c>
      <c r="DK285">
        <v>35000</v>
      </c>
      <c r="DL285" t="s">
        <v>778</v>
      </c>
      <c r="DM285" t="s">
        <v>3086</v>
      </c>
      <c r="DN285" t="s">
        <v>3087</v>
      </c>
      <c r="DO285" t="s">
        <v>3088</v>
      </c>
      <c r="DP285">
        <v>6.8668300000000002E-2</v>
      </c>
      <c r="DV285" t="s">
        <v>777</v>
      </c>
      <c r="DW285">
        <v>656.12699999999995</v>
      </c>
      <c r="DX285" t="s">
        <v>25</v>
      </c>
      <c r="DY285" t="s">
        <v>757</v>
      </c>
      <c r="DZ285" t="s">
        <v>27</v>
      </c>
      <c r="EA285">
        <v>0.78034999999999999</v>
      </c>
      <c r="EB285" t="s">
        <v>28</v>
      </c>
      <c r="EC285">
        <v>250284</v>
      </c>
      <c r="ED285" t="s">
        <v>29</v>
      </c>
      <c r="EE285">
        <v>0.17979597292499999</v>
      </c>
      <c r="EF285" t="s">
        <v>30</v>
      </c>
      <c r="EG285">
        <v>45000</v>
      </c>
      <c r="EH285" t="s">
        <v>923</v>
      </c>
      <c r="EI285">
        <v>45000</v>
      </c>
      <c r="EJ285" t="s">
        <v>778</v>
      </c>
      <c r="EK285" t="s">
        <v>3673</v>
      </c>
      <c r="EL285" t="s">
        <v>3674</v>
      </c>
      <c r="EM285" t="s">
        <v>3675</v>
      </c>
      <c r="EN285">
        <v>7.4792700000000004E-2</v>
      </c>
      <c r="ET285" t="s">
        <v>777</v>
      </c>
      <c r="EU285">
        <v>652.529</v>
      </c>
      <c r="EV285" t="s">
        <v>25</v>
      </c>
      <c r="EW285" t="s">
        <v>757</v>
      </c>
      <c r="EX285" t="s">
        <v>27</v>
      </c>
      <c r="EY285">
        <v>0.78145799999999999</v>
      </c>
      <c r="EZ285" t="s">
        <v>28</v>
      </c>
      <c r="FA285">
        <v>250951</v>
      </c>
      <c r="FB285" t="s">
        <v>29</v>
      </c>
      <c r="FC285">
        <v>0.21916592038499999</v>
      </c>
      <c r="FD285" t="s">
        <v>30</v>
      </c>
      <c r="FE285">
        <v>55000</v>
      </c>
      <c r="FF285" t="s">
        <v>923</v>
      </c>
      <c r="FG285">
        <v>55000</v>
      </c>
      <c r="FH285" t="s">
        <v>778</v>
      </c>
      <c r="FI285" t="s">
        <v>4257</v>
      </c>
      <c r="FJ285" t="s">
        <v>4258</v>
      </c>
      <c r="FK285" t="s">
        <v>4259</v>
      </c>
      <c r="FL285">
        <v>7.5404200000000005E-2</v>
      </c>
      <c r="FR285" t="s">
        <v>777</v>
      </c>
      <c r="FS285">
        <v>657.84400000000005</v>
      </c>
      <c r="FT285" t="s">
        <v>25</v>
      </c>
      <c r="FU285" t="s">
        <v>757</v>
      </c>
      <c r="FV285" t="s">
        <v>27</v>
      </c>
      <c r="FW285">
        <v>0.77933600000000003</v>
      </c>
      <c r="FX285" t="s">
        <v>28</v>
      </c>
      <c r="FY285">
        <v>250281</v>
      </c>
      <c r="FZ285" t="s">
        <v>29</v>
      </c>
      <c r="GA285">
        <v>3.9955144649999998E-3</v>
      </c>
      <c r="GB285" t="s">
        <v>30</v>
      </c>
      <c r="GC285">
        <v>1000</v>
      </c>
      <c r="GD285" t="s">
        <v>923</v>
      </c>
      <c r="GE285">
        <v>1000</v>
      </c>
      <c r="GF285" t="s">
        <v>778</v>
      </c>
      <c r="GG285" t="s">
        <v>5239</v>
      </c>
      <c r="GH285" t="s">
        <v>5240</v>
      </c>
      <c r="GI285" t="s">
        <v>5241</v>
      </c>
      <c r="GJ285">
        <v>0.107262</v>
      </c>
      <c r="GP285" t="s">
        <v>777</v>
      </c>
      <c r="GQ285">
        <v>656.78</v>
      </c>
      <c r="GR285" t="s">
        <v>25</v>
      </c>
      <c r="GS285" t="s">
        <v>757</v>
      </c>
      <c r="GT285" t="s">
        <v>27</v>
      </c>
      <c r="GU285">
        <v>0.77710400000000002</v>
      </c>
      <c r="GV285" t="s">
        <v>28</v>
      </c>
      <c r="GW285">
        <v>252128</v>
      </c>
      <c r="GX285" t="s">
        <v>29</v>
      </c>
      <c r="GY285">
        <v>3.9662348054999998E-2</v>
      </c>
      <c r="GZ285" t="s">
        <v>30</v>
      </c>
      <c r="HA285">
        <v>10000</v>
      </c>
      <c r="HB285" t="s">
        <v>923</v>
      </c>
      <c r="HC285">
        <v>10000</v>
      </c>
      <c r="HD285" t="s">
        <v>778</v>
      </c>
      <c r="HE285" t="s">
        <v>5636</v>
      </c>
      <c r="HF285" t="s">
        <v>5637</v>
      </c>
      <c r="HG285" t="s">
        <v>5638</v>
      </c>
      <c r="HH285">
        <v>7.3420299999999994E-2</v>
      </c>
      <c r="HN285" t="s">
        <v>777</v>
      </c>
      <c r="HO285">
        <v>654.02200000000005</v>
      </c>
      <c r="HP285" t="s">
        <v>25</v>
      </c>
      <c r="HQ285" t="s">
        <v>757</v>
      </c>
      <c r="HR285" t="s">
        <v>27</v>
      </c>
      <c r="HS285">
        <v>0.78101900000000002</v>
      </c>
      <c r="HT285" t="s">
        <v>28</v>
      </c>
      <c r="HU285">
        <v>250660</v>
      </c>
      <c r="HV285" t="s">
        <v>29</v>
      </c>
      <c r="HW285">
        <v>0.259315470765</v>
      </c>
      <c r="HX285" t="s">
        <v>30</v>
      </c>
      <c r="HY285">
        <v>65000</v>
      </c>
      <c r="HZ285" t="s">
        <v>923</v>
      </c>
      <c r="IA285">
        <v>65000</v>
      </c>
      <c r="IB285" t="s">
        <v>778</v>
      </c>
      <c r="IC285" t="s">
        <v>6223</v>
      </c>
      <c r="ID285" t="s">
        <v>6224</v>
      </c>
      <c r="IE285" t="s">
        <v>6225</v>
      </c>
      <c r="IF285">
        <v>6.8892200000000001E-2</v>
      </c>
    </row>
    <row r="286" spans="6:240">
      <c r="F286" t="s">
        <v>782</v>
      </c>
      <c r="G286">
        <v>327.61799999999999</v>
      </c>
      <c r="H286" t="s">
        <v>25</v>
      </c>
      <c r="I286" t="s">
        <v>36</v>
      </c>
      <c r="J286" t="s">
        <v>27</v>
      </c>
      <c r="K286">
        <v>0.78108100000000003</v>
      </c>
      <c r="L286" t="s">
        <v>28</v>
      </c>
      <c r="M286">
        <v>500312</v>
      </c>
      <c r="N286" t="s">
        <v>29</v>
      </c>
      <c r="O286">
        <v>5.9962641359999997E-3</v>
      </c>
      <c r="P286" t="s">
        <v>30</v>
      </c>
      <c r="Q286">
        <v>3000</v>
      </c>
      <c r="R286" t="s">
        <v>923</v>
      </c>
      <c r="S286">
        <v>3000</v>
      </c>
      <c r="T286" t="s">
        <v>783</v>
      </c>
      <c r="U286" t="s">
        <v>1212</v>
      </c>
      <c r="V286" t="s">
        <v>4848</v>
      </c>
      <c r="W286" t="s">
        <v>4849</v>
      </c>
      <c r="X286">
        <v>5.7928100000000003E-2</v>
      </c>
      <c r="AD286" t="s">
        <v>782</v>
      </c>
      <c r="AE286">
        <v>328.21600000000001</v>
      </c>
      <c r="AF286" t="s">
        <v>25</v>
      </c>
      <c r="AG286" t="s">
        <v>36</v>
      </c>
      <c r="AH286" t="s">
        <v>27</v>
      </c>
      <c r="AI286">
        <v>0.784165</v>
      </c>
      <c r="AJ286" t="s">
        <v>28</v>
      </c>
      <c r="AK286">
        <v>495478</v>
      </c>
      <c r="AL286" t="s">
        <v>29</v>
      </c>
      <c r="AM286">
        <v>1.0091258424000001E-2</v>
      </c>
      <c r="AN286" t="s">
        <v>30</v>
      </c>
      <c r="AO286">
        <v>5000</v>
      </c>
      <c r="AP286" t="s">
        <v>923</v>
      </c>
      <c r="AQ286">
        <v>5000</v>
      </c>
      <c r="AR286" t="s">
        <v>783</v>
      </c>
      <c r="AS286" t="s">
        <v>1322</v>
      </c>
      <c r="AT286" t="s">
        <v>1323</v>
      </c>
      <c r="AU286" t="s">
        <v>1324</v>
      </c>
      <c r="AV286">
        <v>5.2459600000000002E-2</v>
      </c>
      <c r="BB286" t="s">
        <v>782</v>
      </c>
      <c r="BC286">
        <v>330.64400000000001</v>
      </c>
      <c r="BD286" t="s">
        <v>25</v>
      </c>
      <c r="BE286" t="s">
        <v>36</v>
      </c>
      <c r="BF286" t="s">
        <v>27</v>
      </c>
      <c r="BG286">
        <v>0.77496399999999999</v>
      </c>
      <c r="BH286" t="s">
        <v>28</v>
      </c>
      <c r="BI286">
        <v>503589</v>
      </c>
      <c r="BJ286" t="s">
        <v>29</v>
      </c>
      <c r="BK286">
        <v>2.9786218951999999E-2</v>
      </c>
      <c r="BL286" t="s">
        <v>30</v>
      </c>
      <c r="BM286">
        <v>15000</v>
      </c>
      <c r="BN286" t="s">
        <v>923</v>
      </c>
      <c r="BO286">
        <v>15000</v>
      </c>
      <c r="BP286" t="s">
        <v>783</v>
      </c>
      <c r="BQ286" t="s">
        <v>1752</v>
      </c>
      <c r="BR286" t="s">
        <v>1910</v>
      </c>
      <c r="BS286" t="s">
        <v>1911</v>
      </c>
      <c r="BT286">
        <v>8.6958199999999999E-2</v>
      </c>
      <c r="BZ286" t="s">
        <v>782</v>
      </c>
      <c r="CA286">
        <v>330.33100000000002</v>
      </c>
      <c r="CB286" t="s">
        <v>25</v>
      </c>
      <c r="CC286" t="s">
        <v>36</v>
      </c>
      <c r="CD286" t="s">
        <v>27</v>
      </c>
      <c r="CE286">
        <v>0.77786599999999995</v>
      </c>
      <c r="CF286" t="s">
        <v>28</v>
      </c>
      <c r="CG286">
        <v>500313</v>
      </c>
      <c r="CH286" t="s">
        <v>29</v>
      </c>
      <c r="CI286">
        <v>4.9968702800000001E-2</v>
      </c>
      <c r="CJ286" t="s">
        <v>30</v>
      </c>
      <c r="CK286">
        <v>25000</v>
      </c>
      <c r="CL286" t="s">
        <v>923</v>
      </c>
      <c r="CM286">
        <v>25000</v>
      </c>
      <c r="CN286" t="s">
        <v>783</v>
      </c>
      <c r="CO286" t="s">
        <v>2496</v>
      </c>
      <c r="CP286" t="s">
        <v>2497</v>
      </c>
      <c r="CQ286" t="s">
        <v>2498</v>
      </c>
      <c r="CR286">
        <v>7.1970999999999993E-2</v>
      </c>
      <c r="CX286" t="s">
        <v>782</v>
      </c>
      <c r="CY286">
        <v>329.92599999999999</v>
      </c>
      <c r="CZ286" t="s">
        <v>25</v>
      </c>
      <c r="DA286" t="s">
        <v>36</v>
      </c>
      <c r="DB286" t="s">
        <v>27</v>
      </c>
      <c r="DC286">
        <v>0.77834199999999998</v>
      </c>
      <c r="DD286" t="s">
        <v>28</v>
      </c>
      <c r="DE286">
        <v>500313</v>
      </c>
      <c r="DF286" t="s">
        <v>29</v>
      </c>
      <c r="DG286">
        <v>6.9956174920000003E-2</v>
      </c>
      <c r="DH286" t="s">
        <v>30</v>
      </c>
      <c r="DI286">
        <v>35000</v>
      </c>
      <c r="DJ286" t="s">
        <v>923</v>
      </c>
      <c r="DK286">
        <v>35000</v>
      </c>
      <c r="DL286" t="s">
        <v>783</v>
      </c>
      <c r="DM286" t="s">
        <v>3089</v>
      </c>
      <c r="DN286" t="s">
        <v>3090</v>
      </c>
      <c r="DO286" t="s">
        <v>3091</v>
      </c>
      <c r="DP286">
        <v>6.8408999999999998E-2</v>
      </c>
      <c r="DV286" t="s">
        <v>782</v>
      </c>
      <c r="DW286">
        <v>328.39499999999998</v>
      </c>
      <c r="DX286" t="s">
        <v>25</v>
      </c>
      <c r="DY286" t="s">
        <v>36</v>
      </c>
      <c r="DZ286" t="s">
        <v>27</v>
      </c>
      <c r="EA286">
        <v>0.78057799999999999</v>
      </c>
      <c r="EB286" t="s">
        <v>28</v>
      </c>
      <c r="EC286">
        <v>499772</v>
      </c>
      <c r="ED286" t="s">
        <v>29</v>
      </c>
      <c r="EE286">
        <v>9.0041146904000002E-2</v>
      </c>
      <c r="EF286" t="s">
        <v>30</v>
      </c>
      <c r="EG286">
        <v>45000</v>
      </c>
      <c r="EH286" t="s">
        <v>923</v>
      </c>
      <c r="EI286">
        <v>45000</v>
      </c>
      <c r="EJ286" t="s">
        <v>783</v>
      </c>
      <c r="EK286" t="s">
        <v>3676</v>
      </c>
      <c r="EL286" t="s">
        <v>3677</v>
      </c>
      <c r="EM286" t="s">
        <v>3678</v>
      </c>
      <c r="EN286">
        <v>7.1742700000000006E-2</v>
      </c>
      <c r="ET286" t="s">
        <v>782</v>
      </c>
      <c r="EU286">
        <v>325.41399999999999</v>
      </c>
      <c r="EV286" t="s">
        <v>25</v>
      </c>
      <c r="EW286" t="s">
        <v>36</v>
      </c>
      <c r="EX286" t="s">
        <v>27</v>
      </c>
      <c r="EY286">
        <v>0.78406799999999999</v>
      </c>
      <c r="EZ286" t="s">
        <v>28</v>
      </c>
      <c r="FA286">
        <v>499870</v>
      </c>
      <c r="FB286" t="s">
        <v>29</v>
      </c>
      <c r="FC286">
        <v>0.110028619024</v>
      </c>
      <c r="FD286" t="s">
        <v>30</v>
      </c>
      <c r="FE286">
        <v>55000</v>
      </c>
      <c r="FF286" t="s">
        <v>923</v>
      </c>
      <c r="FG286">
        <v>55000</v>
      </c>
      <c r="FH286" t="s">
        <v>783</v>
      </c>
      <c r="FI286" t="s">
        <v>4260</v>
      </c>
      <c r="FJ286" t="s">
        <v>4261</v>
      </c>
      <c r="FK286" t="s">
        <v>4262</v>
      </c>
      <c r="FL286">
        <v>7.0406700000000003E-2</v>
      </c>
      <c r="FR286" t="s">
        <v>782</v>
      </c>
      <c r="FS286">
        <v>332.24599999999998</v>
      </c>
      <c r="FT286" t="s">
        <v>25</v>
      </c>
      <c r="FU286" t="s">
        <v>36</v>
      </c>
      <c r="FV286" t="s">
        <v>27</v>
      </c>
      <c r="FW286">
        <v>0.77562200000000003</v>
      </c>
      <c r="FX286" t="s">
        <v>28</v>
      </c>
      <c r="FY286">
        <v>500311</v>
      </c>
      <c r="FZ286" t="s">
        <v>29</v>
      </c>
      <c r="GA286">
        <v>1.9987577120000001E-3</v>
      </c>
      <c r="GB286" t="s">
        <v>30</v>
      </c>
      <c r="GC286">
        <v>1000</v>
      </c>
      <c r="GD286" t="s">
        <v>923</v>
      </c>
      <c r="GE286">
        <v>1000</v>
      </c>
      <c r="GF286" t="s">
        <v>783</v>
      </c>
      <c r="GG286" t="s">
        <v>5242</v>
      </c>
      <c r="GH286" t="s">
        <v>5243</v>
      </c>
      <c r="GI286" t="s">
        <v>5244</v>
      </c>
      <c r="GJ286">
        <v>9.3942899999999996E-2</v>
      </c>
      <c r="GP286" t="s">
        <v>782</v>
      </c>
      <c r="GQ286">
        <v>340.15600000000001</v>
      </c>
      <c r="GR286" t="s">
        <v>25</v>
      </c>
      <c r="GS286" t="s">
        <v>36</v>
      </c>
      <c r="GT286" t="s">
        <v>27</v>
      </c>
      <c r="GU286">
        <v>0.76561400000000002</v>
      </c>
      <c r="GV286" t="s">
        <v>28</v>
      </c>
      <c r="GW286">
        <v>501536</v>
      </c>
      <c r="GX286" t="s">
        <v>29</v>
      </c>
      <c r="GY286">
        <v>1.9938759688000001E-2</v>
      </c>
      <c r="GZ286" t="s">
        <v>30</v>
      </c>
      <c r="HA286">
        <v>10000</v>
      </c>
      <c r="HB286" t="s">
        <v>923</v>
      </c>
      <c r="HC286">
        <v>10000</v>
      </c>
      <c r="HD286" t="s">
        <v>783</v>
      </c>
      <c r="HE286" t="s">
        <v>5639</v>
      </c>
      <c r="HF286" t="s">
        <v>5640</v>
      </c>
      <c r="HG286" t="s">
        <v>5641</v>
      </c>
      <c r="HH286">
        <v>7.1595400000000003E-2</v>
      </c>
      <c r="HN286" t="s">
        <v>782</v>
      </c>
      <c r="HO286">
        <v>325.50900000000001</v>
      </c>
      <c r="HP286" t="s">
        <v>25</v>
      </c>
      <c r="HQ286" t="s">
        <v>36</v>
      </c>
      <c r="HR286" t="s">
        <v>27</v>
      </c>
      <c r="HS286">
        <v>0.783605</v>
      </c>
      <c r="HT286" t="s">
        <v>28</v>
      </c>
      <c r="HU286">
        <v>500313</v>
      </c>
      <c r="HV286" t="s">
        <v>29</v>
      </c>
      <c r="HW286">
        <v>0.12991859128</v>
      </c>
      <c r="HX286" t="s">
        <v>30</v>
      </c>
      <c r="HY286">
        <v>65000</v>
      </c>
      <c r="HZ286" t="s">
        <v>923</v>
      </c>
      <c r="IA286">
        <v>65000</v>
      </c>
      <c r="IB286" t="s">
        <v>783</v>
      </c>
      <c r="IC286" t="s">
        <v>6226</v>
      </c>
      <c r="ID286" t="s">
        <v>6227</v>
      </c>
      <c r="IE286" t="s">
        <v>6228</v>
      </c>
      <c r="IF286">
        <v>7.1451500000000001E-2</v>
      </c>
    </row>
    <row r="287" spans="6:240">
      <c r="F287" t="s">
        <v>787</v>
      </c>
      <c r="G287">
        <v>675.02300000000002</v>
      </c>
      <c r="H287" t="s">
        <v>25</v>
      </c>
      <c r="I287" t="s">
        <v>757</v>
      </c>
      <c r="J287" t="s">
        <v>27</v>
      </c>
      <c r="K287">
        <v>0.77558199999999999</v>
      </c>
      <c r="L287" t="s">
        <v>28</v>
      </c>
      <c r="M287">
        <v>246278</v>
      </c>
      <c r="N287" t="s">
        <v>29</v>
      </c>
      <c r="O287">
        <v>1.2181345125E-2</v>
      </c>
      <c r="P287" t="s">
        <v>30</v>
      </c>
      <c r="Q287">
        <v>3000</v>
      </c>
      <c r="R287" t="s">
        <v>923</v>
      </c>
      <c r="S287">
        <v>3000</v>
      </c>
      <c r="T287" t="s">
        <v>788</v>
      </c>
      <c r="U287" t="s">
        <v>2827</v>
      </c>
      <c r="V287" t="s">
        <v>4846</v>
      </c>
      <c r="W287" t="s">
        <v>4847</v>
      </c>
      <c r="X287">
        <v>6.4418100000000006E-2</v>
      </c>
      <c r="AD287" t="s">
        <v>787</v>
      </c>
      <c r="AE287">
        <v>694.58500000000004</v>
      </c>
      <c r="AF287" t="s">
        <v>25</v>
      </c>
      <c r="AG287" t="s">
        <v>757</v>
      </c>
      <c r="AH287" t="s">
        <v>27</v>
      </c>
      <c r="AI287">
        <v>0.762131</v>
      </c>
      <c r="AJ287" t="s">
        <v>28</v>
      </c>
      <c r="AK287">
        <v>247865</v>
      </c>
      <c r="AL287" t="s">
        <v>29</v>
      </c>
      <c r="AM287">
        <v>2.0172275055000001E-2</v>
      </c>
      <c r="AN287" t="s">
        <v>30</v>
      </c>
      <c r="AO287">
        <v>5000</v>
      </c>
      <c r="AP287" t="s">
        <v>923</v>
      </c>
      <c r="AQ287">
        <v>5000</v>
      </c>
      <c r="AR287" t="s">
        <v>788</v>
      </c>
      <c r="AS287" t="s">
        <v>1319</v>
      </c>
      <c r="AT287" t="s">
        <v>1320</v>
      </c>
      <c r="AU287" t="s">
        <v>1321</v>
      </c>
      <c r="AV287">
        <v>8.8221099999999997E-2</v>
      </c>
      <c r="BB287" t="s">
        <v>787</v>
      </c>
      <c r="BC287">
        <v>689.69799999999998</v>
      </c>
      <c r="BD287" t="s">
        <v>25</v>
      </c>
      <c r="BE287" t="s">
        <v>757</v>
      </c>
      <c r="BF287" t="s">
        <v>27</v>
      </c>
      <c r="BG287">
        <v>0.76359299999999997</v>
      </c>
      <c r="BH287" t="s">
        <v>28</v>
      </c>
      <c r="BI287">
        <v>248666</v>
      </c>
      <c r="BJ287" t="s">
        <v>29</v>
      </c>
      <c r="BK287">
        <v>6.0321825434999997E-2</v>
      </c>
      <c r="BL287" t="s">
        <v>30</v>
      </c>
      <c r="BM287">
        <v>15000</v>
      </c>
      <c r="BN287" t="s">
        <v>923</v>
      </c>
      <c r="BO287">
        <v>15000</v>
      </c>
      <c r="BP287" t="s">
        <v>788</v>
      </c>
      <c r="BQ287" t="s">
        <v>1907</v>
      </c>
      <c r="BR287" t="s">
        <v>1908</v>
      </c>
      <c r="BS287" t="s">
        <v>1909</v>
      </c>
      <c r="BT287">
        <v>9.5294900000000002E-2</v>
      </c>
      <c r="BZ287" t="s">
        <v>787</v>
      </c>
      <c r="CA287">
        <v>650.11900000000003</v>
      </c>
      <c r="CB287" t="s">
        <v>25</v>
      </c>
      <c r="CC287" t="s">
        <v>757</v>
      </c>
      <c r="CD287" t="s">
        <v>27</v>
      </c>
      <c r="CE287">
        <v>0.78471199999999997</v>
      </c>
      <c r="CF287" t="s">
        <v>28</v>
      </c>
      <c r="CG287">
        <v>249796</v>
      </c>
      <c r="CH287" t="s">
        <v>29</v>
      </c>
      <c r="CI287">
        <v>0.10008157435499999</v>
      </c>
      <c r="CJ287" t="s">
        <v>30</v>
      </c>
      <c r="CK287">
        <v>25000</v>
      </c>
      <c r="CL287" t="s">
        <v>923</v>
      </c>
      <c r="CM287">
        <v>25000</v>
      </c>
      <c r="CN287" t="s">
        <v>788</v>
      </c>
      <c r="CO287" t="s">
        <v>2493</v>
      </c>
      <c r="CP287" t="s">
        <v>2494</v>
      </c>
      <c r="CQ287" t="s">
        <v>2495</v>
      </c>
      <c r="CR287">
        <v>5.9867700000000003E-2</v>
      </c>
      <c r="CX287" t="s">
        <v>787</v>
      </c>
      <c r="CY287">
        <v>661.63499999999999</v>
      </c>
      <c r="CZ287" t="s">
        <v>25</v>
      </c>
      <c r="DA287" t="s">
        <v>757</v>
      </c>
      <c r="DB287" t="s">
        <v>27</v>
      </c>
      <c r="DC287">
        <v>0.77655399999999997</v>
      </c>
      <c r="DD287" t="s">
        <v>28</v>
      </c>
      <c r="DE287">
        <v>250633</v>
      </c>
      <c r="DF287" t="s">
        <v>29</v>
      </c>
      <c r="DG287">
        <v>0.13964642254500001</v>
      </c>
      <c r="DH287" t="s">
        <v>30</v>
      </c>
      <c r="DI287">
        <v>35000</v>
      </c>
      <c r="DJ287" t="s">
        <v>923</v>
      </c>
      <c r="DK287">
        <v>35000</v>
      </c>
      <c r="DL287" t="s">
        <v>788</v>
      </c>
      <c r="DM287" t="s">
        <v>3086</v>
      </c>
      <c r="DN287" t="s">
        <v>3087</v>
      </c>
      <c r="DO287" t="s">
        <v>3088</v>
      </c>
      <c r="DP287">
        <v>6.8668300000000002E-2</v>
      </c>
      <c r="DV287" t="s">
        <v>787</v>
      </c>
      <c r="DW287">
        <v>656.12699999999995</v>
      </c>
      <c r="DX287" t="s">
        <v>25</v>
      </c>
      <c r="DY287" t="s">
        <v>757</v>
      </c>
      <c r="DZ287" t="s">
        <v>27</v>
      </c>
      <c r="EA287">
        <v>0.78034999999999999</v>
      </c>
      <c r="EB287" t="s">
        <v>28</v>
      </c>
      <c r="EC287">
        <v>250284</v>
      </c>
      <c r="ED287" t="s">
        <v>29</v>
      </c>
      <c r="EE287">
        <v>0.17979597292499999</v>
      </c>
      <c r="EF287" t="s">
        <v>30</v>
      </c>
      <c r="EG287">
        <v>45000</v>
      </c>
      <c r="EH287" t="s">
        <v>923</v>
      </c>
      <c r="EI287">
        <v>45000</v>
      </c>
      <c r="EJ287" t="s">
        <v>788</v>
      </c>
      <c r="EK287" t="s">
        <v>3673</v>
      </c>
      <c r="EL287" t="s">
        <v>3674</v>
      </c>
      <c r="EM287" t="s">
        <v>3675</v>
      </c>
      <c r="EN287">
        <v>7.4792700000000004E-2</v>
      </c>
      <c r="ET287" t="s">
        <v>787</v>
      </c>
      <c r="EU287">
        <v>652.529</v>
      </c>
      <c r="EV287" t="s">
        <v>25</v>
      </c>
      <c r="EW287" t="s">
        <v>757</v>
      </c>
      <c r="EX287" t="s">
        <v>27</v>
      </c>
      <c r="EY287">
        <v>0.78145799999999999</v>
      </c>
      <c r="EZ287" t="s">
        <v>28</v>
      </c>
      <c r="FA287">
        <v>250951</v>
      </c>
      <c r="FB287" t="s">
        <v>29</v>
      </c>
      <c r="FC287">
        <v>0.21916592038499999</v>
      </c>
      <c r="FD287" t="s">
        <v>30</v>
      </c>
      <c r="FE287">
        <v>55000</v>
      </c>
      <c r="FF287" t="s">
        <v>923</v>
      </c>
      <c r="FG287">
        <v>55000</v>
      </c>
      <c r="FH287" t="s">
        <v>788</v>
      </c>
      <c r="FI287" t="s">
        <v>4257</v>
      </c>
      <c r="FJ287" t="s">
        <v>4258</v>
      </c>
      <c r="FK287" t="s">
        <v>4259</v>
      </c>
      <c r="FL287">
        <v>7.5404200000000005E-2</v>
      </c>
      <c r="FR287" t="s">
        <v>787</v>
      </c>
      <c r="FS287">
        <v>657.84400000000005</v>
      </c>
      <c r="FT287" t="s">
        <v>25</v>
      </c>
      <c r="FU287" t="s">
        <v>757</v>
      </c>
      <c r="FV287" t="s">
        <v>27</v>
      </c>
      <c r="FW287">
        <v>0.77933600000000003</v>
      </c>
      <c r="FX287" t="s">
        <v>28</v>
      </c>
      <c r="FY287">
        <v>250281</v>
      </c>
      <c r="FZ287" t="s">
        <v>29</v>
      </c>
      <c r="GA287">
        <v>3.9955144649999998E-3</v>
      </c>
      <c r="GB287" t="s">
        <v>30</v>
      </c>
      <c r="GC287">
        <v>1000</v>
      </c>
      <c r="GD287" t="s">
        <v>923</v>
      </c>
      <c r="GE287">
        <v>1000</v>
      </c>
      <c r="GF287" t="s">
        <v>788</v>
      </c>
      <c r="GG287" t="s">
        <v>5239</v>
      </c>
      <c r="GH287" t="s">
        <v>5240</v>
      </c>
      <c r="GI287" t="s">
        <v>5241</v>
      </c>
      <c r="GJ287">
        <v>0.107262</v>
      </c>
      <c r="GP287" t="s">
        <v>787</v>
      </c>
      <c r="GQ287">
        <v>656.78</v>
      </c>
      <c r="GR287" t="s">
        <v>25</v>
      </c>
      <c r="GS287" t="s">
        <v>757</v>
      </c>
      <c r="GT287" t="s">
        <v>27</v>
      </c>
      <c r="GU287">
        <v>0.77710400000000002</v>
      </c>
      <c r="GV287" t="s">
        <v>28</v>
      </c>
      <c r="GW287">
        <v>252128</v>
      </c>
      <c r="GX287" t="s">
        <v>29</v>
      </c>
      <c r="GY287">
        <v>3.9662348054999998E-2</v>
      </c>
      <c r="GZ287" t="s">
        <v>30</v>
      </c>
      <c r="HA287">
        <v>10000</v>
      </c>
      <c r="HB287" t="s">
        <v>923</v>
      </c>
      <c r="HC287">
        <v>10000</v>
      </c>
      <c r="HD287" t="s">
        <v>788</v>
      </c>
      <c r="HE287" t="s">
        <v>5636</v>
      </c>
      <c r="HF287" t="s">
        <v>5637</v>
      </c>
      <c r="HG287" t="s">
        <v>5638</v>
      </c>
      <c r="HH287">
        <v>7.3420299999999994E-2</v>
      </c>
      <c r="HN287" t="s">
        <v>787</v>
      </c>
      <c r="HO287">
        <v>654.02200000000005</v>
      </c>
      <c r="HP287" t="s">
        <v>25</v>
      </c>
      <c r="HQ287" t="s">
        <v>757</v>
      </c>
      <c r="HR287" t="s">
        <v>27</v>
      </c>
      <c r="HS287">
        <v>0.78101900000000002</v>
      </c>
      <c r="HT287" t="s">
        <v>28</v>
      </c>
      <c r="HU287">
        <v>250660</v>
      </c>
      <c r="HV287" t="s">
        <v>29</v>
      </c>
      <c r="HW287">
        <v>0.259315470765</v>
      </c>
      <c r="HX287" t="s">
        <v>30</v>
      </c>
      <c r="HY287">
        <v>65000</v>
      </c>
      <c r="HZ287" t="s">
        <v>923</v>
      </c>
      <c r="IA287">
        <v>65000</v>
      </c>
      <c r="IB287" t="s">
        <v>788</v>
      </c>
      <c r="IC287" t="s">
        <v>6223</v>
      </c>
      <c r="ID287" t="s">
        <v>6224</v>
      </c>
      <c r="IE287" t="s">
        <v>6225</v>
      </c>
      <c r="IF287">
        <v>6.8892200000000001E-2</v>
      </c>
    </row>
    <row r="288" spans="6:240">
      <c r="F288" t="s">
        <v>787</v>
      </c>
      <c r="G288">
        <v>327.61799999999999</v>
      </c>
      <c r="H288" t="s">
        <v>25</v>
      </c>
      <c r="I288" t="s">
        <v>36</v>
      </c>
      <c r="J288" t="s">
        <v>27</v>
      </c>
      <c r="K288">
        <v>0.78108100000000003</v>
      </c>
      <c r="L288" t="s">
        <v>28</v>
      </c>
      <c r="M288">
        <v>500312</v>
      </c>
      <c r="N288" t="s">
        <v>29</v>
      </c>
      <c r="O288">
        <v>5.9962641359999997E-3</v>
      </c>
      <c r="P288" t="s">
        <v>30</v>
      </c>
      <c r="Q288">
        <v>3000</v>
      </c>
      <c r="R288" t="s">
        <v>923</v>
      </c>
      <c r="S288">
        <v>3000</v>
      </c>
      <c r="T288" t="s">
        <v>783</v>
      </c>
      <c r="U288" t="s">
        <v>1212</v>
      </c>
      <c r="V288" t="s">
        <v>4848</v>
      </c>
      <c r="W288" t="s">
        <v>4849</v>
      </c>
      <c r="X288">
        <v>5.7928100000000003E-2</v>
      </c>
      <c r="AD288" t="s">
        <v>787</v>
      </c>
      <c r="AE288">
        <v>328.21600000000001</v>
      </c>
      <c r="AF288" t="s">
        <v>25</v>
      </c>
      <c r="AG288" t="s">
        <v>36</v>
      </c>
      <c r="AH288" t="s">
        <v>27</v>
      </c>
      <c r="AI288">
        <v>0.784165</v>
      </c>
      <c r="AJ288" t="s">
        <v>28</v>
      </c>
      <c r="AK288">
        <v>495478</v>
      </c>
      <c r="AL288" t="s">
        <v>29</v>
      </c>
      <c r="AM288">
        <v>1.0091258424000001E-2</v>
      </c>
      <c r="AN288" t="s">
        <v>30</v>
      </c>
      <c r="AO288">
        <v>5000</v>
      </c>
      <c r="AP288" t="s">
        <v>923</v>
      </c>
      <c r="AQ288">
        <v>5000</v>
      </c>
      <c r="AR288" t="s">
        <v>783</v>
      </c>
      <c r="AS288" t="s">
        <v>1322</v>
      </c>
      <c r="AT288" t="s">
        <v>1323</v>
      </c>
      <c r="AU288" t="s">
        <v>1324</v>
      </c>
      <c r="AV288">
        <v>5.2459600000000002E-2</v>
      </c>
      <c r="BB288" t="s">
        <v>787</v>
      </c>
      <c r="BC288">
        <v>330.64400000000001</v>
      </c>
      <c r="BD288" t="s">
        <v>25</v>
      </c>
      <c r="BE288" t="s">
        <v>36</v>
      </c>
      <c r="BF288" t="s">
        <v>27</v>
      </c>
      <c r="BG288">
        <v>0.77496399999999999</v>
      </c>
      <c r="BH288" t="s">
        <v>28</v>
      </c>
      <c r="BI288">
        <v>503589</v>
      </c>
      <c r="BJ288" t="s">
        <v>29</v>
      </c>
      <c r="BK288">
        <v>2.9786218951999999E-2</v>
      </c>
      <c r="BL288" t="s">
        <v>30</v>
      </c>
      <c r="BM288">
        <v>15000</v>
      </c>
      <c r="BN288" t="s">
        <v>923</v>
      </c>
      <c r="BO288">
        <v>15000</v>
      </c>
      <c r="BP288" t="s">
        <v>783</v>
      </c>
      <c r="BQ288" t="s">
        <v>1752</v>
      </c>
      <c r="BR288" t="s">
        <v>1910</v>
      </c>
      <c r="BS288" t="s">
        <v>1911</v>
      </c>
      <c r="BT288">
        <v>8.6958199999999999E-2</v>
      </c>
      <c r="BZ288" t="s">
        <v>787</v>
      </c>
      <c r="CA288">
        <v>330.33100000000002</v>
      </c>
      <c r="CB288" t="s">
        <v>25</v>
      </c>
      <c r="CC288" t="s">
        <v>36</v>
      </c>
      <c r="CD288" t="s">
        <v>27</v>
      </c>
      <c r="CE288">
        <v>0.77786599999999995</v>
      </c>
      <c r="CF288" t="s">
        <v>28</v>
      </c>
      <c r="CG288">
        <v>500313</v>
      </c>
      <c r="CH288" t="s">
        <v>29</v>
      </c>
      <c r="CI288">
        <v>4.9968702800000001E-2</v>
      </c>
      <c r="CJ288" t="s">
        <v>30</v>
      </c>
      <c r="CK288">
        <v>25000</v>
      </c>
      <c r="CL288" t="s">
        <v>923</v>
      </c>
      <c r="CM288">
        <v>25000</v>
      </c>
      <c r="CN288" t="s">
        <v>783</v>
      </c>
      <c r="CO288" t="s">
        <v>2496</v>
      </c>
      <c r="CP288" t="s">
        <v>2497</v>
      </c>
      <c r="CQ288" t="s">
        <v>2498</v>
      </c>
      <c r="CR288">
        <v>7.1970999999999993E-2</v>
      </c>
      <c r="CX288" t="s">
        <v>787</v>
      </c>
      <c r="CY288">
        <v>329.92599999999999</v>
      </c>
      <c r="CZ288" t="s">
        <v>25</v>
      </c>
      <c r="DA288" t="s">
        <v>36</v>
      </c>
      <c r="DB288" t="s">
        <v>27</v>
      </c>
      <c r="DC288">
        <v>0.77834199999999998</v>
      </c>
      <c r="DD288" t="s">
        <v>28</v>
      </c>
      <c r="DE288">
        <v>500313</v>
      </c>
      <c r="DF288" t="s">
        <v>29</v>
      </c>
      <c r="DG288">
        <v>6.9956174920000003E-2</v>
      </c>
      <c r="DH288" t="s">
        <v>30</v>
      </c>
      <c r="DI288">
        <v>35000</v>
      </c>
      <c r="DJ288" t="s">
        <v>923</v>
      </c>
      <c r="DK288">
        <v>35000</v>
      </c>
      <c r="DL288" t="s">
        <v>783</v>
      </c>
      <c r="DM288" t="s">
        <v>3089</v>
      </c>
      <c r="DN288" t="s">
        <v>3090</v>
      </c>
      <c r="DO288" t="s">
        <v>3091</v>
      </c>
      <c r="DP288">
        <v>6.8408999999999998E-2</v>
      </c>
      <c r="DV288" t="s">
        <v>787</v>
      </c>
      <c r="DW288">
        <v>328.39499999999998</v>
      </c>
      <c r="DX288" t="s">
        <v>25</v>
      </c>
      <c r="DY288" t="s">
        <v>36</v>
      </c>
      <c r="DZ288" t="s">
        <v>27</v>
      </c>
      <c r="EA288">
        <v>0.78057799999999999</v>
      </c>
      <c r="EB288" t="s">
        <v>28</v>
      </c>
      <c r="EC288">
        <v>499772</v>
      </c>
      <c r="ED288" t="s">
        <v>29</v>
      </c>
      <c r="EE288">
        <v>9.0041146904000002E-2</v>
      </c>
      <c r="EF288" t="s">
        <v>30</v>
      </c>
      <c r="EG288">
        <v>45000</v>
      </c>
      <c r="EH288" t="s">
        <v>923</v>
      </c>
      <c r="EI288">
        <v>45000</v>
      </c>
      <c r="EJ288" t="s">
        <v>783</v>
      </c>
      <c r="EK288" t="s">
        <v>3676</v>
      </c>
      <c r="EL288" t="s">
        <v>3677</v>
      </c>
      <c r="EM288" t="s">
        <v>3678</v>
      </c>
      <c r="EN288">
        <v>7.1742700000000006E-2</v>
      </c>
      <c r="ET288" t="s">
        <v>787</v>
      </c>
      <c r="EU288">
        <v>325.41399999999999</v>
      </c>
      <c r="EV288" t="s">
        <v>25</v>
      </c>
      <c r="EW288" t="s">
        <v>36</v>
      </c>
      <c r="EX288" t="s">
        <v>27</v>
      </c>
      <c r="EY288">
        <v>0.78406799999999999</v>
      </c>
      <c r="EZ288" t="s">
        <v>28</v>
      </c>
      <c r="FA288">
        <v>499870</v>
      </c>
      <c r="FB288" t="s">
        <v>29</v>
      </c>
      <c r="FC288">
        <v>0.110028619024</v>
      </c>
      <c r="FD288" t="s">
        <v>30</v>
      </c>
      <c r="FE288">
        <v>55000</v>
      </c>
      <c r="FF288" t="s">
        <v>923</v>
      </c>
      <c r="FG288">
        <v>55000</v>
      </c>
      <c r="FH288" t="s">
        <v>783</v>
      </c>
      <c r="FI288" t="s">
        <v>4260</v>
      </c>
      <c r="FJ288" t="s">
        <v>4261</v>
      </c>
      <c r="FK288" t="s">
        <v>4262</v>
      </c>
      <c r="FL288">
        <v>7.0406700000000003E-2</v>
      </c>
      <c r="FR288" t="s">
        <v>787</v>
      </c>
      <c r="FS288">
        <v>332.24599999999998</v>
      </c>
      <c r="FT288" t="s">
        <v>25</v>
      </c>
      <c r="FU288" t="s">
        <v>36</v>
      </c>
      <c r="FV288" t="s">
        <v>27</v>
      </c>
      <c r="FW288">
        <v>0.77562200000000003</v>
      </c>
      <c r="FX288" t="s">
        <v>28</v>
      </c>
      <c r="FY288">
        <v>500311</v>
      </c>
      <c r="FZ288" t="s">
        <v>29</v>
      </c>
      <c r="GA288">
        <v>1.9987577120000001E-3</v>
      </c>
      <c r="GB288" t="s">
        <v>30</v>
      </c>
      <c r="GC288">
        <v>1000</v>
      </c>
      <c r="GD288" t="s">
        <v>923</v>
      </c>
      <c r="GE288">
        <v>1000</v>
      </c>
      <c r="GF288" t="s">
        <v>783</v>
      </c>
      <c r="GG288" t="s">
        <v>5242</v>
      </c>
      <c r="GH288" t="s">
        <v>5243</v>
      </c>
      <c r="GI288" t="s">
        <v>5244</v>
      </c>
      <c r="GJ288">
        <v>9.3942899999999996E-2</v>
      </c>
      <c r="GP288" t="s">
        <v>787</v>
      </c>
      <c r="GQ288">
        <v>340.15600000000001</v>
      </c>
      <c r="GR288" t="s">
        <v>25</v>
      </c>
      <c r="GS288" t="s">
        <v>36</v>
      </c>
      <c r="GT288" t="s">
        <v>27</v>
      </c>
      <c r="GU288">
        <v>0.76561400000000002</v>
      </c>
      <c r="GV288" t="s">
        <v>28</v>
      </c>
      <c r="GW288">
        <v>501536</v>
      </c>
      <c r="GX288" t="s">
        <v>29</v>
      </c>
      <c r="GY288">
        <v>1.9938759688000001E-2</v>
      </c>
      <c r="GZ288" t="s">
        <v>30</v>
      </c>
      <c r="HA288">
        <v>10000</v>
      </c>
      <c r="HB288" t="s">
        <v>923</v>
      </c>
      <c r="HC288">
        <v>10000</v>
      </c>
      <c r="HD288" t="s">
        <v>783</v>
      </c>
      <c r="HE288" t="s">
        <v>5639</v>
      </c>
      <c r="HF288" t="s">
        <v>5640</v>
      </c>
      <c r="HG288" t="s">
        <v>5641</v>
      </c>
      <c r="HH288">
        <v>7.1595400000000003E-2</v>
      </c>
      <c r="HN288" t="s">
        <v>787</v>
      </c>
      <c r="HO288">
        <v>325.50900000000001</v>
      </c>
      <c r="HP288" t="s">
        <v>25</v>
      </c>
      <c r="HQ288" t="s">
        <v>36</v>
      </c>
      <c r="HR288" t="s">
        <v>27</v>
      </c>
      <c r="HS288">
        <v>0.783605</v>
      </c>
      <c r="HT288" t="s">
        <v>28</v>
      </c>
      <c r="HU288">
        <v>500313</v>
      </c>
      <c r="HV288" t="s">
        <v>29</v>
      </c>
      <c r="HW288">
        <v>0.12991859128</v>
      </c>
      <c r="HX288" t="s">
        <v>30</v>
      </c>
      <c r="HY288">
        <v>65000</v>
      </c>
      <c r="HZ288" t="s">
        <v>923</v>
      </c>
      <c r="IA288">
        <v>65000</v>
      </c>
      <c r="IB288" t="s">
        <v>783</v>
      </c>
      <c r="IC288" t="s">
        <v>6226</v>
      </c>
      <c r="ID288" t="s">
        <v>6227</v>
      </c>
      <c r="IE288" t="s">
        <v>6228</v>
      </c>
      <c r="IF288">
        <v>7.1451500000000001E-2</v>
      </c>
    </row>
    <row r="289" spans="6:240">
      <c r="F289" t="s">
        <v>777</v>
      </c>
      <c r="G289">
        <v>650.65899999999999</v>
      </c>
      <c r="H289" t="s">
        <v>25</v>
      </c>
      <c r="I289" t="s">
        <v>757</v>
      </c>
      <c r="J289" t="s">
        <v>27</v>
      </c>
      <c r="K289">
        <v>0.777227</v>
      </c>
      <c r="L289" t="s">
        <v>28</v>
      </c>
      <c r="M289">
        <v>254420</v>
      </c>
      <c r="N289" t="s">
        <v>29</v>
      </c>
      <c r="O289">
        <v>1.1791543664999999E-2</v>
      </c>
      <c r="P289" t="s">
        <v>30</v>
      </c>
      <c r="Q289">
        <v>3000</v>
      </c>
      <c r="R289" t="s">
        <v>923</v>
      </c>
      <c r="S289">
        <v>3000</v>
      </c>
      <c r="T289" t="s">
        <v>778</v>
      </c>
      <c r="U289" t="s">
        <v>4850</v>
      </c>
      <c r="V289" t="s">
        <v>4851</v>
      </c>
      <c r="W289" t="s">
        <v>4852</v>
      </c>
      <c r="X289">
        <v>7.6767600000000005E-2</v>
      </c>
      <c r="AD289" t="s">
        <v>777</v>
      </c>
      <c r="AE289">
        <v>694.322</v>
      </c>
      <c r="AF289" t="s">
        <v>25</v>
      </c>
      <c r="AG289" t="s">
        <v>757</v>
      </c>
      <c r="AH289" t="s">
        <v>27</v>
      </c>
      <c r="AI289">
        <v>0.76227500000000004</v>
      </c>
      <c r="AJ289" t="s">
        <v>28</v>
      </c>
      <c r="AK289">
        <v>247865</v>
      </c>
      <c r="AL289" t="s">
        <v>29</v>
      </c>
      <c r="AM289">
        <v>2.0172275055000001E-2</v>
      </c>
      <c r="AN289" t="s">
        <v>30</v>
      </c>
      <c r="AO289">
        <v>5000</v>
      </c>
      <c r="AP289" t="s">
        <v>923</v>
      </c>
      <c r="AQ289">
        <v>5000</v>
      </c>
      <c r="AR289" t="s">
        <v>778</v>
      </c>
      <c r="AS289" t="s">
        <v>1325</v>
      </c>
      <c r="AT289" t="s">
        <v>1326</v>
      </c>
      <c r="AU289" t="s">
        <v>1327</v>
      </c>
      <c r="AV289">
        <v>8.8748900000000006E-2</v>
      </c>
      <c r="BB289" t="s">
        <v>777</v>
      </c>
      <c r="BC289">
        <v>653.44899999999996</v>
      </c>
      <c r="BD289" t="s">
        <v>25</v>
      </c>
      <c r="BE289" t="s">
        <v>757</v>
      </c>
      <c r="BF289" t="s">
        <v>27</v>
      </c>
      <c r="BG289">
        <v>0.78448700000000005</v>
      </c>
      <c r="BH289" t="s">
        <v>28</v>
      </c>
      <c r="BI289">
        <v>248666</v>
      </c>
      <c r="BJ289" t="s">
        <v>29</v>
      </c>
      <c r="BK289">
        <v>6.0321825434999997E-2</v>
      </c>
      <c r="BL289" t="s">
        <v>30</v>
      </c>
      <c r="BM289">
        <v>15000</v>
      </c>
      <c r="BN289" t="s">
        <v>923</v>
      </c>
      <c r="BO289">
        <v>15000</v>
      </c>
      <c r="BP289" t="s">
        <v>778</v>
      </c>
      <c r="BQ289" t="s">
        <v>1912</v>
      </c>
      <c r="BR289" t="s">
        <v>1913</v>
      </c>
      <c r="BS289" t="s">
        <v>1914</v>
      </c>
      <c r="BT289">
        <v>7.3739600000000002E-2</v>
      </c>
      <c r="BZ289" t="s">
        <v>777</v>
      </c>
      <c r="CA289">
        <v>667.99</v>
      </c>
      <c r="CB289" t="s">
        <v>25</v>
      </c>
      <c r="CC289" t="s">
        <v>757</v>
      </c>
      <c r="CD289" t="s">
        <v>27</v>
      </c>
      <c r="CE289">
        <v>0.77414400000000005</v>
      </c>
      <c r="CF289" t="s">
        <v>28</v>
      </c>
      <c r="CG289">
        <v>249796</v>
      </c>
      <c r="CH289" t="s">
        <v>29</v>
      </c>
      <c r="CI289">
        <v>0.10008157435499999</v>
      </c>
      <c r="CJ289" t="s">
        <v>30</v>
      </c>
      <c r="CK289">
        <v>25000</v>
      </c>
      <c r="CL289" t="s">
        <v>923</v>
      </c>
      <c r="CM289">
        <v>25000</v>
      </c>
      <c r="CN289" t="s">
        <v>778</v>
      </c>
      <c r="CO289" t="s">
        <v>2499</v>
      </c>
      <c r="CP289" t="s">
        <v>2500</v>
      </c>
      <c r="CQ289" t="s">
        <v>2501</v>
      </c>
      <c r="CR289">
        <v>8.5293300000000002E-2</v>
      </c>
      <c r="CX289" t="s">
        <v>777</v>
      </c>
      <c r="CY289">
        <v>673.19600000000003</v>
      </c>
      <c r="CZ289" t="s">
        <v>25</v>
      </c>
      <c r="DA289" t="s">
        <v>757</v>
      </c>
      <c r="DB289" t="s">
        <v>27</v>
      </c>
      <c r="DC289">
        <v>0.77039400000000002</v>
      </c>
      <c r="DD289" t="s">
        <v>28</v>
      </c>
      <c r="DE289">
        <v>250284</v>
      </c>
      <c r="DF289" t="s">
        <v>29</v>
      </c>
      <c r="DG289">
        <v>0.13984132327500001</v>
      </c>
      <c r="DH289" t="s">
        <v>30</v>
      </c>
      <c r="DI289">
        <v>35000</v>
      </c>
      <c r="DJ289" t="s">
        <v>923</v>
      </c>
      <c r="DK289">
        <v>35000</v>
      </c>
      <c r="DL289" t="s">
        <v>778</v>
      </c>
      <c r="DM289" t="s">
        <v>2263</v>
      </c>
      <c r="DN289" t="s">
        <v>3092</v>
      </c>
      <c r="DO289" t="s">
        <v>3093</v>
      </c>
      <c r="DP289">
        <v>7.6756400000000002E-2</v>
      </c>
      <c r="DV289" t="s">
        <v>777</v>
      </c>
      <c r="DW289">
        <v>658.53399999999999</v>
      </c>
      <c r="DX289" t="s">
        <v>25</v>
      </c>
      <c r="DY289" t="s">
        <v>757</v>
      </c>
      <c r="DZ289" t="s">
        <v>27</v>
      </c>
      <c r="EA289">
        <v>0.77807800000000005</v>
      </c>
      <c r="EB289" t="s">
        <v>28</v>
      </c>
      <c r="EC289">
        <v>250827</v>
      </c>
      <c r="ED289" t="s">
        <v>29</v>
      </c>
      <c r="EE289">
        <v>0.17940617146499999</v>
      </c>
      <c r="EF289" t="s">
        <v>30</v>
      </c>
      <c r="EG289">
        <v>45000</v>
      </c>
      <c r="EH289" t="s">
        <v>923</v>
      </c>
      <c r="EI289">
        <v>45000</v>
      </c>
      <c r="EJ289" t="s">
        <v>778</v>
      </c>
      <c r="EK289" t="s">
        <v>3679</v>
      </c>
      <c r="EL289" t="s">
        <v>3680</v>
      </c>
      <c r="EM289" t="s">
        <v>3681</v>
      </c>
      <c r="EN289">
        <v>8.1654699999999997E-2</v>
      </c>
      <c r="ET289" t="s">
        <v>777</v>
      </c>
      <c r="EU289">
        <v>666.37099999999998</v>
      </c>
      <c r="EV289" t="s">
        <v>25</v>
      </c>
      <c r="EW289" t="s">
        <v>757</v>
      </c>
      <c r="EX289" t="s">
        <v>27</v>
      </c>
      <c r="EY289">
        <v>0.77467299999999994</v>
      </c>
      <c r="EZ289" t="s">
        <v>28</v>
      </c>
      <c r="FA289">
        <v>250062</v>
      </c>
      <c r="FB289" t="s">
        <v>29</v>
      </c>
      <c r="FC289">
        <v>0.219945523305</v>
      </c>
      <c r="FD289" t="s">
        <v>30</v>
      </c>
      <c r="FE289">
        <v>55000</v>
      </c>
      <c r="FF289" t="s">
        <v>923</v>
      </c>
      <c r="FG289">
        <v>55000</v>
      </c>
      <c r="FH289" t="s">
        <v>778</v>
      </c>
      <c r="FI289" t="s">
        <v>4263</v>
      </c>
      <c r="FJ289" t="s">
        <v>4264</v>
      </c>
      <c r="FK289" t="s">
        <v>4265</v>
      </c>
      <c r="FL289">
        <v>7.7984600000000001E-2</v>
      </c>
      <c r="FR289" t="s">
        <v>777</v>
      </c>
      <c r="FS289">
        <v>694.44600000000003</v>
      </c>
      <c r="FT289" t="s">
        <v>25</v>
      </c>
      <c r="FU289" t="s">
        <v>757</v>
      </c>
      <c r="FV289" t="s">
        <v>27</v>
      </c>
      <c r="FW289">
        <v>0.75851999999999997</v>
      </c>
      <c r="FX289" t="s">
        <v>28</v>
      </c>
      <c r="FY289">
        <v>250281</v>
      </c>
      <c r="FZ289" t="s">
        <v>29</v>
      </c>
      <c r="GA289">
        <v>3.9955144649999998E-3</v>
      </c>
      <c r="GB289" t="s">
        <v>30</v>
      </c>
      <c r="GC289">
        <v>1000</v>
      </c>
      <c r="GD289" t="s">
        <v>923</v>
      </c>
      <c r="GE289">
        <v>1000</v>
      </c>
      <c r="GF289" t="s">
        <v>778</v>
      </c>
      <c r="GG289" t="s">
        <v>5245</v>
      </c>
      <c r="GH289" t="s">
        <v>5246</v>
      </c>
      <c r="GI289" t="s">
        <v>5247</v>
      </c>
      <c r="GJ289">
        <v>0.123833</v>
      </c>
      <c r="GP289" t="s">
        <v>777</v>
      </c>
      <c r="GQ289">
        <v>667.10599999999999</v>
      </c>
      <c r="GR289" t="s">
        <v>25</v>
      </c>
      <c r="GS289" t="s">
        <v>757</v>
      </c>
      <c r="GT289" t="s">
        <v>27</v>
      </c>
      <c r="GU289">
        <v>0.77106600000000003</v>
      </c>
      <c r="GV289" t="s">
        <v>28</v>
      </c>
      <c r="GW289">
        <v>252128</v>
      </c>
      <c r="GX289" t="s">
        <v>29</v>
      </c>
      <c r="GY289">
        <v>3.9662348054999998E-2</v>
      </c>
      <c r="GZ289" t="s">
        <v>30</v>
      </c>
      <c r="HA289">
        <v>10000</v>
      </c>
      <c r="HB289" t="s">
        <v>923</v>
      </c>
      <c r="HC289">
        <v>10000</v>
      </c>
      <c r="HD289" t="s">
        <v>778</v>
      </c>
      <c r="HE289" t="s">
        <v>5642</v>
      </c>
      <c r="HF289" t="s">
        <v>5643</v>
      </c>
      <c r="HG289" t="s">
        <v>5644</v>
      </c>
      <c r="HH289">
        <v>6.2843800000000005E-2</v>
      </c>
      <c r="HN289" t="s">
        <v>777</v>
      </c>
      <c r="HO289">
        <v>667.73099999999999</v>
      </c>
      <c r="HP289" t="s">
        <v>25</v>
      </c>
      <c r="HQ289" t="s">
        <v>757</v>
      </c>
      <c r="HR289" t="s">
        <v>27</v>
      </c>
      <c r="HS289">
        <v>0.77470099999999997</v>
      </c>
      <c r="HT289" t="s">
        <v>28</v>
      </c>
      <c r="HU289">
        <v>249535</v>
      </c>
      <c r="HV289" t="s">
        <v>29</v>
      </c>
      <c r="HW289">
        <v>0.26048487514500002</v>
      </c>
      <c r="HX289" t="s">
        <v>30</v>
      </c>
      <c r="HY289">
        <v>65000</v>
      </c>
      <c r="HZ289" t="s">
        <v>923</v>
      </c>
      <c r="IA289">
        <v>65000</v>
      </c>
      <c r="IB289" t="s">
        <v>778</v>
      </c>
      <c r="IC289" t="s">
        <v>6229</v>
      </c>
      <c r="ID289" t="s">
        <v>6230</v>
      </c>
      <c r="IE289" t="s">
        <v>6231</v>
      </c>
      <c r="IF289">
        <v>7.9644300000000001E-2</v>
      </c>
    </row>
    <row r="290" spans="6:240">
      <c r="F290" t="s">
        <v>782</v>
      </c>
      <c r="G290">
        <v>330.726</v>
      </c>
      <c r="H290" t="s">
        <v>25</v>
      </c>
      <c r="I290" t="s">
        <v>36</v>
      </c>
      <c r="J290" t="s">
        <v>27</v>
      </c>
      <c r="K290">
        <v>0.77740100000000001</v>
      </c>
      <c r="L290" t="s">
        <v>28</v>
      </c>
      <c r="M290">
        <v>500313</v>
      </c>
      <c r="N290" t="s">
        <v>29</v>
      </c>
      <c r="O290">
        <v>5.9962481360000004E-3</v>
      </c>
      <c r="P290" t="s">
        <v>30</v>
      </c>
      <c r="Q290">
        <v>3000</v>
      </c>
      <c r="R290" t="s">
        <v>923</v>
      </c>
      <c r="S290">
        <v>3000</v>
      </c>
      <c r="T290" t="s">
        <v>783</v>
      </c>
      <c r="U290" t="s">
        <v>4853</v>
      </c>
      <c r="V290" t="s">
        <v>4854</v>
      </c>
      <c r="W290" t="s">
        <v>4855</v>
      </c>
      <c r="X290">
        <v>8.8909000000000002E-2</v>
      </c>
      <c r="AD290" t="s">
        <v>782</v>
      </c>
      <c r="AE290">
        <v>354.589</v>
      </c>
      <c r="AF290" t="s">
        <v>25</v>
      </c>
      <c r="AG290" t="s">
        <v>36</v>
      </c>
      <c r="AH290" t="s">
        <v>27</v>
      </c>
      <c r="AI290">
        <v>0.75078699999999998</v>
      </c>
      <c r="AJ290" t="s">
        <v>28</v>
      </c>
      <c r="AK290">
        <v>500313</v>
      </c>
      <c r="AL290" t="s">
        <v>29</v>
      </c>
      <c r="AM290">
        <v>9.9937425599999994E-3</v>
      </c>
      <c r="AN290" t="s">
        <v>30</v>
      </c>
      <c r="AO290">
        <v>5000</v>
      </c>
      <c r="AP290" t="s">
        <v>923</v>
      </c>
      <c r="AQ290">
        <v>5000</v>
      </c>
      <c r="AR290" t="s">
        <v>783</v>
      </c>
      <c r="AS290" t="s">
        <v>1328</v>
      </c>
      <c r="AT290" t="s">
        <v>1329</v>
      </c>
      <c r="AU290" t="s">
        <v>1330</v>
      </c>
      <c r="AV290">
        <v>8.7230000000000002E-2</v>
      </c>
      <c r="BB290" t="s">
        <v>782</v>
      </c>
      <c r="BC290">
        <v>338.16399999999999</v>
      </c>
      <c r="BD290" t="s">
        <v>25</v>
      </c>
      <c r="BE290" t="s">
        <v>36</v>
      </c>
      <c r="BF290" t="s">
        <v>27</v>
      </c>
      <c r="BG290">
        <v>0.76755200000000001</v>
      </c>
      <c r="BH290" t="s">
        <v>28</v>
      </c>
      <c r="BI290">
        <v>501945</v>
      </c>
      <c r="BJ290" t="s">
        <v>29</v>
      </c>
      <c r="BK290">
        <v>2.9883745816E-2</v>
      </c>
      <c r="BL290" t="s">
        <v>30</v>
      </c>
      <c r="BM290">
        <v>15000</v>
      </c>
      <c r="BN290" t="s">
        <v>923</v>
      </c>
      <c r="BO290">
        <v>15000</v>
      </c>
      <c r="BP290" t="s">
        <v>783</v>
      </c>
      <c r="BQ290" t="s">
        <v>1915</v>
      </c>
      <c r="BR290" t="s">
        <v>1916</v>
      </c>
      <c r="BS290" t="s">
        <v>1917</v>
      </c>
      <c r="BT290">
        <v>7.1369699999999994E-2</v>
      </c>
      <c r="BZ290" t="s">
        <v>782</v>
      </c>
      <c r="CA290">
        <v>341.387</v>
      </c>
      <c r="CB290" t="s">
        <v>25</v>
      </c>
      <c r="CC290" t="s">
        <v>36</v>
      </c>
      <c r="CD290" t="s">
        <v>27</v>
      </c>
      <c r="CE290">
        <v>0.76740200000000003</v>
      </c>
      <c r="CF290" t="s">
        <v>28</v>
      </c>
      <c r="CG290">
        <v>497402</v>
      </c>
      <c r="CH290" t="s">
        <v>29</v>
      </c>
      <c r="CI290">
        <v>5.0261186392000001E-2</v>
      </c>
      <c r="CJ290" t="s">
        <v>30</v>
      </c>
      <c r="CK290">
        <v>25000</v>
      </c>
      <c r="CL290" t="s">
        <v>923</v>
      </c>
      <c r="CM290">
        <v>25000</v>
      </c>
      <c r="CN290" t="s">
        <v>783</v>
      </c>
      <c r="CO290" t="s">
        <v>2502</v>
      </c>
      <c r="CP290" t="s">
        <v>2503</v>
      </c>
      <c r="CQ290" t="s">
        <v>2504</v>
      </c>
      <c r="CR290">
        <v>7.3782899999999998E-2</v>
      </c>
      <c r="CX290" t="s">
        <v>782</v>
      </c>
      <c r="CY290">
        <v>336.42599999999999</v>
      </c>
      <c r="CZ290" t="s">
        <v>25</v>
      </c>
      <c r="DA290" t="s">
        <v>36</v>
      </c>
      <c r="DB290" t="s">
        <v>27</v>
      </c>
      <c r="DC290">
        <v>0.77239599999999997</v>
      </c>
      <c r="DD290" t="s">
        <v>28</v>
      </c>
      <c r="DE290">
        <v>498230</v>
      </c>
      <c r="DF290" t="s">
        <v>29</v>
      </c>
      <c r="DG290">
        <v>7.0248658512000003E-2</v>
      </c>
      <c r="DH290" t="s">
        <v>30</v>
      </c>
      <c r="DI290">
        <v>35000</v>
      </c>
      <c r="DJ290" t="s">
        <v>923</v>
      </c>
      <c r="DK290">
        <v>35000</v>
      </c>
      <c r="DL290" t="s">
        <v>783</v>
      </c>
      <c r="DM290" t="s">
        <v>3094</v>
      </c>
      <c r="DN290" t="s">
        <v>3095</v>
      </c>
      <c r="DO290" t="s">
        <v>3096</v>
      </c>
      <c r="DP290">
        <v>7.4049699999999996E-2</v>
      </c>
      <c r="DV290" t="s">
        <v>782</v>
      </c>
      <c r="DW290">
        <v>336.98</v>
      </c>
      <c r="DX290" t="s">
        <v>25</v>
      </c>
      <c r="DY290" t="s">
        <v>36</v>
      </c>
      <c r="DZ290" t="s">
        <v>27</v>
      </c>
      <c r="EA290">
        <v>0.77098699999999998</v>
      </c>
      <c r="EB290" t="s">
        <v>28</v>
      </c>
      <c r="EC290">
        <v>499231</v>
      </c>
      <c r="ED290" t="s">
        <v>29</v>
      </c>
      <c r="EE290">
        <v>9.0138630767999994E-2</v>
      </c>
      <c r="EF290" t="s">
        <v>30</v>
      </c>
      <c r="EG290">
        <v>45000</v>
      </c>
      <c r="EH290" t="s">
        <v>923</v>
      </c>
      <c r="EI290">
        <v>45000</v>
      </c>
      <c r="EJ290" t="s">
        <v>783</v>
      </c>
      <c r="EK290" t="s">
        <v>3682</v>
      </c>
      <c r="EL290" t="s">
        <v>3683</v>
      </c>
      <c r="EM290" t="s">
        <v>3684</v>
      </c>
      <c r="EN290">
        <v>7.5692200000000001E-2</v>
      </c>
      <c r="ET290" t="s">
        <v>782</v>
      </c>
      <c r="EU290">
        <v>335.68</v>
      </c>
      <c r="EV290" t="s">
        <v>25</v>
      </c>
      <c r="EW290" t="s">
        <v>36</v>
      </c>
      <c r="EX290" t="s">
        <v>27</v>
      </c>
      <c r="EY290">
        <v>0.77300999999999997</v>
      </c>
      <c r="EZ290" t="s">
        <v>28</v>
      </c>
      <c r="FA290">
        <v>498545</v>
      </c>
      <c r="FB290" t="s">
        <v>29</v>
      </c>
      <c r="FC290">
        <v>0.11032110261600001</v>
      </c>
      <c r="FD290" t="s">
        <v>30</v>
      </c>
      <c r="FE290">
        <v>55000</v>
      </c>
      <c r="FF290" t="s">
        <v>923</v>
      </c>
      <c r="FG290">
        <v>55000</v>
      </c>
      <c r="FH290" t="s">
        <v>783</v>
      </c>
      <c r="FI290" t="s">
        <v>4266</v>
      </c>
      <c r="FJ290" t="s">
        <v>4267</v>
      </c>
      <c r="FK290" t="s">
        <v>4268</v>
      </c>
      <c r="FL290">
        <v>7.5562500000000005E-2</v>
      </c>
      <c r="FR290" t="s">
        <v>782</v>
      </c>
      <c r="FS290">
        <v>339.72</v>
      </c>
      <c r="FT290" t="s">
        <v>25</v>
      </c>
      <c r="FU290" t="s">
        <v>36</v>
      </c>
      <c r="FV290" t="s">
        <v>27</v>
      </c>
      <c r="FW290">
        <v>0.78553300000000004</v>
      </c>
      <c r="FX290" t="s">
        <v>28</v>
      </c>
      <c r="FY290">
        <v>477035</v>
      </c>
      <c r="FZ290" t="s">
        <v>29</v>
      </c>
      <c r="GA290">
        <v>2.0962815760000001E-3</v>
      </c>
      <c r="GB290" t="s">
        <v>30</v>
      </c>
      <c r="GC290">
        <v>1000</v>
      </c>
      <c r="GD290" t="s">
        <v>923</v>
      </c>
      <c r="GE290">
        <v>1000</v>
      </c>
      <c r="GF290" t="s">
        <v>783</v>
      </c>
      <c r="GG290" t="s">
        <v>5248</v>
      </c>
      <c r="GH290" t="s">
        <v>5249</v>
      </c>
      <c r="GI290" t="s">
        <v>5250</v>
      </c>
      <c r="GJ290">
        <v>0.113692</v>
      </c>
      <c r="GP290" t="s">
        <v>782</v>
      </c>
      <c r="GQ290">
        <v>327.60700000000003</v>
      </c>
      <c r="GR290" t="s">
        <v>25</v>
      </c>
      <c r="GS290" t="s">
        <v>36</v>
      </c>
      <c r="GT290" t="s">
        <v>27</v>
      </c>
      <c r="GU290">
        <v>0.77822999999999998</v>
      </c>
      <c r="GV290" t="s">
        <v>28</v>
      </c>
      <c r="GW290">
        <v>504001</v>
      </c>
      <c r="GX290" t="s">
        <v>29</v>
      </c>
      <c r="GY290">
        <v>1.9841237824000001E-2</v>
      </c>
      <c r="GZ290" t="s">
        <v>30</v>
      </c>
      <c r="HA290">
        <v>10000</v>
      </c>
      <c r="HB290" t="s">
        <v>923</v>
      </c>
      <c r="HC290">
        <v>10000</v>
      </c>
      <c r="HD290" t="s">
        <v>783</v>
      </c>
      <c r="HE290" t="s">
        <v>5645</v>
      </c>
      <c r="HF290" t="s">
        <v>5646</v>
      </c>
      <c r="HG290" t="s">
        <v>5647</v>
      </c>
      <c r="HH290">
        <v>7.9304700000000006E-2</v>
      </c>
      <c r="HN290" t="s">
        <v>782</v>
      </c>
      <c r="HO290">
        <v>335.536</v>
      </c>
      <c r="HP290" t="s">
        <v>25</v>
      </c>
      <c r="HQ290" t="s">
        <v>36</v>
      </c>
      <c r="HR290" t="s">
        <v>27</v>
      </c>
      <c r="HS290">
        <v>0.77267699999999995</v>
      </c>
      <c r="HT290" t="s">
        <v>28</v>
      </c>
      <c r="HU290">
        <v>499189</v>
      </c>
      <c r="HV290" t="s">
        <v>29</v>
      </c>
      <c r="HW290">
        <v>0.13021107487200001</v>
      </c>
      <c r="HX290" t="s">
        <v>30</v>
      </c>
      <c r="HY290">
        <v>65000</v>
      </c>
      <c r="HZ290" t="s">
        <v>923</v>
      </c>
      <c r="IA290">
        <v>65000</v>
      </c>
      <c r="IB290" t="s">
        <v>783</v>
      </c>
      <c r="IC290" t="s">
        <v>6232</v>
      </c>
      <c r="ID290" t="s">
        <v>6233</v>
      </c>
      <c r="IE290" t="s">
        <v>6234</v>
      </c>
      <c r="IF290">
        <v>7.49475E-2</v>
      </c>
    </row>
    <row r="291" spans="6:240">
      <c r="F291" t="s">
        <v>787</v>
      </c>
      <c r="G291">
        <v>650.65899999999999</v>
      </c>
      <c r="H291" t="s">
        <v>25</v>
      </c>
      <c r="I291" t="s">
        <v>757</v>
      </c>
      <c r="J291" t="s">
        <v>27</v>
      </c>
      <c r="K291">
        <v>0.777227</v>
      </c>
      <c r="L291" t="s">
        <v>28</v>
      </c>
      <c r="M291">
        <v>254420</v>
      </c>
      <c r="N291" t="s">
        <v>29</v>
      </c>
      <c r="O291">
        <v>1.1791543664999999E-2</v>
      </c>
      <c r="P291" t="s">
        <v>30</v>
      </c>
      <c r="Q291">
        <v>3000</v>
      </c>
      <c r="R291" t="s">
        <v>923</v>
      </c>
      <c r="S291">
        <v>3000</v>
      </c>
      <c r="T291" t="s">
        <v>788</v>
      </c>
      <c r="U291" t="s">
        <v>4850</v>
      </c>
      <c r="V291" t="s">
        <v>4851</v>
      </c>
      <c r="W291" t="s">
        <v>4852</v>
      </c>
      <c r="X291">
        <v>7.6767600000000005E-2</v>
      </c>
      <c r="AD291" t="s">
        <v>787</v>
      </c>
      <c r="AE291">
        <v>694.322</v>
      </c>
      <c r="AF291" t="s">
        <v>25</v>
      </c>
      <c r="AG291" t="s">
        <v>757</v>
      </c>
      <c r="AH291" t="s">
        <v>27</v>
      </c>
      <c r="AI291">
        <v>0.76227500000000004</v>
      </c>
      <c r="AJ291" t="s">
        <v>28</v>
      </c>
      <c r="AK291">
        <v>247865</v>
      </c>
      <c r="AL291" t="s">
        <v>29</v>
      </c>
      <c r="AM291">
        <v>2.0172275055000001E-2</v>
      </c>
      <c r="AN291" t="s">
        <v>30</v>
      </c>
      <c r="AO291">
        <v>5000</v>
      </c>
      <c r="AP291" t="s">
        <v>923</v>
      </c>
      <c r="AQ291">
        <v>5000</v>
      </c>
      <c r="AR291" t="s">
        <v>788</v>
      </c>
      <c r="AS291" t="s">
        <v>1325</v>
      </c>
      <c r="AT291" t="s">
        <v>1326</v>
      </c>
      <c r="AU291" t="s">
        <v>1327</v>
      </c>
      <c r="AV291">
        <v>8.8748900000000006E-2</v>
      </c>
      <c r="BB291" t="s">
        <v>787</v>
      </c>
      <c r="BC291">
        <v>653.44899999999996</v>
      </c>
      <c r="BD291" t="s">
        <v>25</v>
      </c>
      <c r="BE291" t="s">
        <v>757</v>
      </c>
      <c r="BF291" t="s">
        <v>27</v>
      </c>
      <c r="BG291">
        <v>0.78448700000000005</v>
      </c>
      <c r="BH291" t="s">
        <v>28</v>
      </c>
      <c r="BI291">
        <v>248666</v>
      </c>
      <c r="BJ291" t="s">
        <v>29</v>
      </c>
      <c r="BK291">
        <v>6.0321825434999997E-2</v>
      </c>
      <c r="BL291" t="s">
        <v>30</v>
      </c>
      <c r="BM291">
        <v>15000</v>
      </c>
      <c r="BN291" t="s">
        <v>923</v>
      </c>
      <c r="BO291">
        <v>15000</v>
      </c>
      <c r="BP291" t="s">
        <v>788</v>
      </c>
      <c r="BQ291" t="s">
        <v>1912</v>
      </c>
      <c r="BR291" t="s">
        <v>1913</v>
      </c>
      <c r="BS291" t="s">
        <v>1914</v>
      </c>
      <c r="BT291">
        <v>7.3739600000000002E-2</v>
      </c>
      <c r="BZ291" t="s">
        <v>787</v>
      </c>
      <c r="CA291">
        <v>667.99</v>
      </c>
      <c r="CB291" t="s">
        <v>25</v>
      </c>
      <c r="CC291" t="s">
        <v>757</v>
      </c>
      <c r="CD291" t="s">
        <v>27</v>
      </c>
      <c r="CE291">
        <v>0.77414400000000005</v>
      </c>
      <c r="CF291" t="s">
        <v>28</v>
      </c>
      <c r="CG291">
        <v>249796</v>
      </c>
      <c r="CH291" t="s">
        <v>29</v>
      </c>
      <c r="CI291">
        <v>0.10008157435499999</v>
      </c>
      <c r="CJ291" t="s">
        <v>30</v>
      </c>
      <c r="CK291">
        <v>25000</v>
      </c>
      <c r="CL291" t="s">
        <v>923</v>
      </c>
      <c r="CM291">
        <v>25000</v>
      </c>
      <c r="CN291" t="s">
        <v>788</v>
      </c>
      <c r="CO291" t="s">
        <v>2499</v>
      </c>
      <c r="CP291" t="s">
        <v>2500</v>
      </c>
      <c r="CQ291" t="s">
        <v>2501</v>
      </c>
      <c r="CR291">
        <v>8.5293300000000002E-2</v>
      </c>
      <c r="CX291" t="s">
        <v>787</v>
      </c>
      <c r="CY291">
        <v>673.19600000000003</v>
      </c>
      <c r="CZ291" t="s">
        <v>25</v>
      </c>
      <c r="DA291" t="s">
        <v>757</v>
      </c>
      <c r="DB291" t="s">
        <v>27</v>
      </c>
      <c r="DC291">
        <v>0.77039400000000002</v>
      </c>
      <c r="DD291" t="s">
        <v>28</v>
      </c>
      <c r="DE291">
        <v>250284</v>
      </c>
      <c r="DF291" t="s">
        <v>29</v>
      </c>
      <c r="DG291">
        <v>0.13984132327500001</v>
      </c>
      <c r="DH291" t="s">
        <v>30</v>
      </c>
      <c r="DI291">
        <v>35000</v>
      </c>
      <c r="DJ291" t="s">
        <v>923</v>
      </c>
      <c r="DK291">
        <v>35000</v>
      </c>
      <c r="DL291" t="s">
        <v>788</v>
      </c>
      <c r="DM291" t="s">
        <v>2263</v>
      </c>
      <c r="DN291" t="s">
        <v>3092</v>
      </c>
      <c r="DO291" t="s">
        <v>3093</v>
      </c>
      <c r="DP291">
        <v>7.6756400000000002E-2</v>
      </c>
      <c r="DV291" t="s">
        <v>787</v>
      </c>
      <c r="DW291">
        <v>658.53399999999999</v>
      </c>
      <c r="DX291" t="s">
        <v>25</v>
      </c>
      <c r="DY291" t="s">
        <v>757</v>
      </c>
      <c r="DZ291" t="s">
        <v>27</v>
      </c>
      <c r="EA291">
        <v>0.77807800000000005</v>
      </c>
      <c r="EB291" t="s">
        <v>28</v>
      </c>
      <c r="EC291">
        <v>250827</v>
      </c>
      <c r="ED291" t="s">
        <v>29</v>
      </c>
      <c r="EE291">
        <v>0.17940617146499999</v>
      </c>
      <c r="EF291" t="s">
        <v>30</v>
      </c>
      <c r="EG291">
        <v>45000</v>
      </c>
      <c r="EH291" t="s">
        <v>923</v>
      </c>
      <c r="EI291">
        <v>45000</v>
      </c>
      <c r="EJ291" t="s">
        <v>788</v>
      </c>
      <c r="EK291" t="s">
        <v>3679</v>
      </c>
      <c r="EL291" t="s">
        <v>3680</v>
      </c>
      <c r="EM291" t="s">
        <v>3681</v>
      </c>
      <c r="EN291">
        <v>8.1654699999999997E-2</v>
      </c>
      <c r="ET291" t="s">
        <v>787</v>
      </c>
      <c r="EU291">
        <v>666.37099999999998</v>
      </c>
      <c r="EV291" t="s">
        <v>25</v>
      </c>
      <c r="EW291" t="s">
        <v>757</v>
      </c>
      <c r="EX291" t="s">
        <v>27</v>
      </c>
      <c r="EY291">
        <v>0.77467299999999994</v>
      </c>
      <c r="EZ291" t="s">
        <v>28</v>
      </c>
      <c r="FA291">
        <v>250062</v>
      </c>
      <c r="FB291" t="s">
        <v>29</v>
      </c>
      <c r="FC291">
        <v>0.219945523305</v>
      </c>
      <c r="FD291" t="s">
        <v>30</v>
      </c>
      <c r="FE291">
        <v>55000</v>
      </c>
      <c r="FF291" t="s">
        <v>923</v>
      </c>
      <c r="FG291">
        <v>55000</v>
      </c>
      <c r="FH291" t="s">
        <v>788</v>
      </c>
      <c r="FI291" t="s">
        <v>4263</v>
      </c>
      <c r="FJ291" t="s">
        <v>4264</v>
      </c>
      <c r="FK291" t="s">
        <v>4265</v>
      </c>
      <c r="FL291">
        <v>7.7984600000000001E-2</v>
      </c>
      <c r="FR291" t="s">
        <v>787</v>
      </c>
      <c r="FS291">
        <v>694.44600000000003</v>
      </c>
      <c r="FT291" t="s">
        <v>25</v>
      </c>
      <c r="FU291" t="s">
        <v>757</v>
      </c>
      <c r="FV291" t="s">
        <v>27</v>
      </c>
      <c r="FW291">
        <v>0.75851999999999997</v>
      </c>
      <c r="FX291" t="s">
        <v>28</v>
      </c>
      <c r="FY291">
        <v>250281</v>
      </c>
      <c r="FZ291" t="s">
        <v>29</v>
      </c>
      <c r="GA291">
        <v>3.9955144649999998E-3</v>
      </c>
      <c r="GB291" t="s">
        <v>30</v>
      </c>
      <c r="GC291">
        <v>1000</v>
      </c>
      <c r="GD291" t="s">
        <v>923</v>
      </c>
      <c r="GE291">
        <v>1000</v>
      </c>
      <c r="GF291" t="s">
        <v>788</v>
      </c>
      <c r="GG291" t="s">
        <v>5245</v>
      </c>
      <c r="GH291" t="s">
        <v>5246</v>
      </c>
      <c r="GI291" t="s">
        <v>5247</v>
      </c>
      <c r="GJ291">
        <v>0.123833</v>
      </c>
      <c r="GP291" t="s">
        <v>787</v>
      </c>
      <c r="GQ291">
        <v>667.10599999999999</v>
      </c>
      <c r="GR291" t="s">
        <v>25</v>
      </c>
      <c r="GS291" t="s">
        <v>757</v>
      </c>
      <c r="GT291" t="s">
        <v>27</v>
      </c>
      <c r="GU291">
        <v>0.77106600000000003</v>
      </c>
      <c r="GV291" t="s">
        <v>28</v>
      </c>
      <c r="GW291">
        <v>252128</v>
      </c>
      <c r="GX291" t="s">
        <v>29</v>
      </c>
      <c r="GY291">
        <v>3.9662348054999998E-2</v>
      </c>
      <c r="GZ291" t="s">
        <v>30</v>
      </c>
      <c r="HA291">
        <v>10000</v>
      </c>
      <c r="HB291" t="s">
        <v>923</v>
      </c>
      <c r="HC291">
        <v>10000</v>
      </c>
      <c r="HD291" t="s">
        <v>788</v>
      </c>
      <c r="HE291" t="s">
        <v>5642</v>
      </c>
      <c r="HF291" t="s">
        <v>5643</v>
      </c>
      <c r="HG291" t="s">
        <v>5644</v>
      </c>
      <c r="HH291">
        <v>6.2843800000000005E-2</v>
      </c>
      <c r="HN291" t="s">
        <v>787</v>
      </c>
      <c r="HO291">
        <v>667.73099999999999</v>
      </c>
      <c r="HP291" t="s">
        <v>25</v>
      </c>
      <c r="HQ291" t="s">
        <v>757</v>
      </c>
      <c r="HR291" t="s">
        <v>27</v>
      </c>
      <c r="HS291">
        <v>0.77470099999999997</v>
      </c>
      <c r="HT291" t="s">
        <v>28</v>
      </c>
      <c r="HU291">
        <v>249535</v>
      </c>
      <c r="HV291" t="s">
        <v>29</v>
      </c>
      <c r="HW291">
        <v>0.26048487514500002</v>
      </c>
      <c r="HX291" t="s">
        <v>30</v>
      </c>
      <c r="HY291">
        <v>65000</v>
      </c>
      <c r="HZ291" t="s">
        <v>923</v>
      </c>
      <c r="IA291">
        <v>65000</v>
      </c>
      <c r="IB291" t="s">
        <v>788</v>
      </c>
      <c r="IC291" t="s">
        <v>6229</v>
      </c>
      <c r="ID291" t="s">
        <v>6230</v>
      </c>
      <c r="IE291" t="s">
        <v>6231</v>
      </c>
      <c r="IF291">
        <v>7.9644300000000001E-2</v>
      </c>
    </row>
    <row r="292" spans="6:240">
      <c r="F292" t="s">
        <v>787</v>
      </c>
      <c r="G292">
        <v>330.726</v>
      </c>
      <c r="H292" t="s">
        <v>25</v>
      </c>
      <c r="I292" t="s">
        <v>36</v>
      </c>
      <c r="J292" t="s">
        <v>27</v>
      </c>
      <c r="K292">
        <v>0.77740100000000001</v>
      </c>
      <c r="L292" t="s">
        <v>28</v>
      </c>
      <c r="M292">
        <v>500313</v>
      </c>
      <c r="N292" t="s">
        <v>29</v>
      </c>
      <c r="O292">
        <v>5.9962481360000004E-3</v>
      </c>
      <c r="P292" t="s">
        <v>30</v>
      </c>
      <c r="Q292">
        <v>3000</v>
      </c>
      <c r="R292" t="s">
        <v>923</v>
      </c>
      <c r="S292">
        <v>3000</v>
      </c>
      <c r="T292" t="s">
        <v>783</v>
      </c>
      <c r="U292" t="s">
        <v>4853</v>
      </c>
      <c r="V292" t="s">
        <v>4854</v>
      </c>
      <c r="W292" t="s">
        <v>4855</v>
      </c>
      <c r="X292">
        <v>8.8909000000000002E-2</v>
      </c>
      <c r="AD292" t="s">
        <v>787</v>
      </c>
      <c r="AE292">
        <v>354.589</v>
      </c>
      <c r="AF292" t="s">
        <v>25</v>
      </c>
      <c r="AG292" t="s">
        <v>36</v>
      </c>
      <c r="AH292" t="s">
        <v>27</v>
      </c>
      <c r="AI292">
        <v>0.75078699999999998</v>
      </c>
      <c r="AJ292" t="s">
        <v>28</v>
      </c>
      <c r="AK292">
        <v>500313</v>
      </c>
      <c r="AL292" t="s">
        <v>29</v>
      </c>
      <c r="AM292">
        <v>9.9937425599999994E-3</v>
      </c>
      <c r="AN292" t="s">
        <v>30</v>
      </c>
      <c r="AO292">
        <v>5000</v>
      </c>
      <c r="AP292" t="s">
        <v>923</v>
      </c>
      <c r="AQ292">
        <v>5000</v>
      </c>
      <c r="AR292" t="s">
        <v>783</v>
      </c>
      <c r="AS292" t="s">
        <v>1328</v>
      </c>
      <c r="AT292" t="s">
        <v>1329</v>
      </c>
      <c r="AU292" t="s">
        <v>1330</v>
      </c>
      <c r="AV292">
        <v>8.7230000000000002E-2</v>
      </c>
      <c r="BB292" t="s">
        <v>787</v>
      </c>
      <c r="BC292">
        <v>338.16399999999999</v>
      </c>
      <c r="BD292" t="s">
        <v>25</v>
      </c>
      <c r="BE292" t="s">
        <v>36</v>
      </c>
      <c r="BF292" t="s">
        <v>27</v>
      </c>
      <c r="BG292">
        <v>0.76755200000000001</v>
      </c>
      <c r="BH292" t="s">
        <v>28</v>
      </c>
      <c r="BI292">
        <v>501945</v>
      </c>
      <c r="BJ292" t="s">
        <v>29</v>
      </c>
      <c r="BK292">
        <v>2.9883745816E-2</v>
      </c>
      <c r="BL292" t="s">
        <v>30</v>
      </c>
      <c r="BM292">
        <v>15000</v>
      </c>
      <c r="BN292" t="s">
        <v>923</v>
      </c>
      <c r="BO292">
        <v>15000</v>
      </c>
      <c r="BP292" t="s">
        <v>783</v>
      </c>
      <c r="BQ292" t="s">
        <v>1915</v>
      </c>
      <c r="BR292" t="s">
        <v>1916</v>
      </c>
      <c r="BS292" t="s">
        <v>1917</v>
      </c>
      <c r="BT292">
        <v>7.1369699999999994E-2</v>
      </c>
      <c r="BZ292" t="s">
        <v>787</v>
      </c>
      <c r="CA292">
        <v>341.387</v>
      </c>
      <c r="CB292" t="s">
        <v>25</v>
      </c>
      <c r="CC292" t="s">
        <v>36</v>
      </c>
      <c r="CD292" t="s">
        <v>27</v>
      </c>
      <c r="CE292">
        <v>0.76740200000000003</v>
      </c>
      <c r="CF292" t="s">
        <v>28</v>
      </c>
      <c r="CG292">
        <v>497402</v>
      </c>
      <c r="CH292" t="s">
        <v>29</v>
      </c>
      <c r="CI292">
        <v>5.0261186392000001E-2</v>
      </c>
      <c r="CJ292" t="s">
        <v>30</v>
      </c>
      <c r="CK292">
        <v>25000</v>
      </c>
      <c r="CL292" t="s">
        <v>923</v>
      </c>
      <c r="CM292">
        <v>25000</v>
      </c>
      <c r="CN292" t="s">
        <v>783</v>
      </c>
      <c r="CO292" t="s">
        <v>2502</v>
      </c>
      <c r="CP292" t="s">
        <v>2503</v>
      </c>
      <c r="CQ292" t="s">
        <v>2504</v>
      </c>
      <c r="CR292">
        <v>7.3782899999999998E-2</v>
      </c>
      <c r="CX292" t="s">
        <v>787</v>
      </c>
      <c r="CY292">
        <v>336.42599999999999</v>
      </c>
      <c r="CZ292" t="s">
        <v>25</v>
      </c>
      <c r="DA292" t="s">
        <v>36</v>
      </c>
      <c r="DB292" t="s">
        <v>27</v>
      </c>
      <c r="DC292">
        <v>0.77239599999999997</v>
      </c>
      <c r="DD292" t="s">
        <v>28</v>
      </c>
      <c r="DE292">
        <v>498230</v>
      </c>
      <c r="DF292" t="s">
        <v>29</v>
      </c>
      <c r="DG292">
        <v>7.0248658512000003E-2</v>
      </c>
      <c r="DH292" t="s">
        <v>30</v>
      </c>
      <c r="DI292">
        <v>35000</v>
      </c>
      <c r="DJ292" t="s">
        <v>923</v>
      </c>
      <c r="DK292">
        <v>35000</v>
      </c>
      <c r="DL292" t="s">
        <v>783</v>
      </c>
      <c r="DM292" t="s">
        <v>3094</v>
      </c>
      <c r="DN292" t="s">
        <v>3095</v>
      </c>
      <c r="DO292" t="s">
        <v>3096</v>
      </c>
      <c r="DP292">
        <v>7.4049699999999996E-2</v>
      </c>
      <c r="DV292" t="s">
        <v>787</v>
      </c>
      <c r="DW292">
        <v>336.98</v>
      </c>
      <c r="DX292" t="s">
        <v>25</v>
      </c>
      <c r="DY292" t="s">
        <v>36</v>
      </c>
      <c r="DZ292" t="s">
        <v>27</v>
      </c>
      <c r="EA292">
        <v>0.77098699999999998</v>
      </c>
      <c r="EB292" t="s">
        <v>28</v>
      </c>
      <c r="EC292">
        <v>499231</v>
      </c>
      <c r="ED292" t="s">
        <v>29</v>
      </c>
      <c r="EE292">
        <v>9.0138630767999994E-2</v>
      </c>
      <c r="EF292" t="s">
        <v>30</v>
      </c>
      <c r="EG292">
        <v>45000</v>
      </c>
      <c r="EH292" t="s">
        <v>923</v>
      </c>
      <c r="EI292">
        <v>45000</v>
      </c>
      <c r="EJ292" t="s">
        <v>783</v>
      </c>
      <c r="EK292" t="s">
        <v>3682</v>
      </c>
      <c r="EL292" t="s">
        <v>3683</v>
      </c>
      <c r="EM292" t="s">
        <v>3684</v>
      </c>
      <c r="EN292">
        <v>7.5692200000000001E-2</v>
      </c>
      <c r="ET292" t="s">
        <v>787</v>
      </c>
      <c r="EU292">
        <v>335.68</v>
      </c>
      <c r="EV292" t="s">
        <v>25</v>
      </c>
      <c r="EW292" t="s">
        <v>36</v>
      </c>
      <c r="EX292" t="s">
        <v>27</v>
      </c>
      <c r="EY292">
        <v>0.77300999999999997</v>
      </c>
      <c r="EZ292" t="s">
        <v>28</v>
      </c>
      <c r="FA292">
        <v>498545</v>
      </c>
      <c r="FB292" t="s">
        <v>29</v>
      </c>
      <c r="FC292">
        <v>0.11032110261600001</v>
      </c>
      <c r="FD292" t="s">
        <v>30</v>
      </c>
      <c r="FE292">
        <v>55000</v>
      </c>
      <c r="FF292" t="s">
        <v>923</v>
      </c>
      <c r="FG292">
        <v>55000</v>
      </c>
      <c r="FH292" t="s">
        <v>783</v>
      </c>
      <c r="FI292" t="s">
        <v>4266</v>
      </c>
      <c r="FJ292" t="s">
        <v>4267</v>
      </c>
      <c r="FK292" t="s">
        <v>4268</v>
      </c>
      <c r="FL292">
        <v>7.5562500000000005E-2</v>
      </c>
      <c r="FR292" t="s">
        <v>787</v>
      </c>
      <c r="FS292">
        <v>339.72</v>
      </c>
      <c r="FT292" t="s">
        <v>25</v>
      </c>
      <c r="FU292" t="s">
        <v>36</v>
      </c>
      <c r="FV292" t="s">
        <v>27</v>
      </c>
      <c r="FW292">
        <v>0.78553300000000004</v>
      </c>
      <c r="FX292" t="s">
        <v>28</v>
      </c>
      <c r="FY292">
        <v>477035</v>
      </c>
      <c r="FZ292" t="s">
        <v>29</v>
      </c>
      <c r="GA292">
        <v>2.0962815760000001E-3</v>
      </c>
      <c r="GB292" t="s">
        <v>30</v>
      </c>
      <c r="GC292">
        <v>1000</v>
      </c>
      <c r="GD292" t="s">
        <v>923</v>
      </c>
      <c r="GE292">
        <v>1000</v>
      </c>
      <c r="GF292" t="s">
        <v>783</v>
      </c>
      <c r="GG292" t="s">
        <v>5248</v>
      </c>
      <c r="GH292" t="s">
        <v>5249</v>
      </c>
      <c r="GI292" t="s">
        <v>5250</v>
      </c>
      <c r="GJ292">
        <v>0.113692</v>
      </c>
      <c r="GP292" t="s">
        <v>787</v>
      </c>
      <c r="GQ292">
        <v>327.60700000000003</v>
      </c>
      <c r="GR292" t="s">
        <v>25</v>
      </c>
      <c r="GS292" t="s">
        <v>36</v>
      </c>
      <c r="GT292" t="s">
        <v>27</v>
      </c>
      <c r="GU292">
        <v>0.77822999999999998</v>
      </c>
      <c r="GV292" t="s">
        <v>28</v>
      </c>
      <c r="GW292">
        <v>504001</v>
      </c>
      <c r="GX292" t="s">
        <v>29</v>
      </c>
      <c r="GY292">
        <v>1.9841237824000001E-2</v>
      </c>
      <c r="GZ292" t="s">
        <v>30</v>
      </c>
      <c r="HA292">
        <v>10000</v>
      </c>
      <c r="HB292" t="s">
        <v>923</v>
      </c>
      <c r="HC292">
        <v>10000</v>
      </c>
      <c r="HD292" t="s">
        <v>783</v>
      </c>
      <c r="HE292" t="s">
        <v>5645</v>
      </c>
      <c r="HF292" t="s">
        <v>5646</v>
      </c>
      <c r="HG292" t="s">
        <v>5647</v>
      </c>
      <c r="HH292">
        <v>7.9304700000000006E-2</v>
      </c>
      <c r="HN292" t="s">
        <v>787</v>
      </c>
      <c r="HO292">
        <v>335.536</v>
      </c>
      <c r="HP292" t="s">
        <v>25</v>
      </c>
      <c r="HQ292" t="s">
        <v>36</v>
      </c>
      <c r="HR292" t="s">
        <v>27</v>
      </c>
      <c r="HS292">
        <v>0.77267699999999995</v>
      </c>
      <c r="HT292" t="s">
        <v>28</v>
      </c>
      <c r="HU292">
        <v>499189</v>
      </c>
      <c r="HV292" t="s">
        <v>29</v>
      </c>
      <c r="HW292">
        <v>0.13021107487200001</v>
      </c>
      <c r="HX292" t="s">
        <v>30</v>
      </c>
      <c r="HY292">
        <v>65000</v>
      </c>
      <c r="HZ292" t="s">
        <v>923</v>
      </c>
      <c r="IA292">
        <v>65000</v>
      </c>
      <c r="IB292" t="s">
        <v>783</v>
      </c>
      <c r="IC292" t="s">
        <v>6232</v>
      </c>
      <c r="ID292" t="s">
        <v>6233</v>
      </c>
      <c r="IE292" t="s">
        <v>6234</v>
      </c>
      <c r="IF292">
        <v>7.49475E-2</v>
      </c>
    </row>
    <row r="293" spans="6:240">
      <c r="F293" t="s">
        <v>777</v>
      </c>
      <c r="G293">
        <v>677.452</v>
      </c>
      <c r="H293" t="s">
        <v>25</v>
      </c>
      <c r="I293" t="s">
        <v>757</v>
      </c>
      <c r="J293" t="s">
        <v>27</v>
      </c>
      <c r="K293">
        <v>0.76797199999999999</v>
      </c>
      <c r="L293" t="s">
        <v>28</v>
      </c>
      <c r="M293">
        <v>250283</v>
      </c>
      <c r="N293" t="s">
        <v>29</v>
      </c>
      <c r="O293">
        <v>1.1986444395E-2</v>
      </c>
      <c r="P293" t="s">
        <v>30</v>
      </c>
      <c r="Q293">
        <v>3000</v>
      </c>
      <c r="R293" t="s">
        <v>923</v>
      </c>
      <c r="S293">
        <v>3000</v>
      </c>
      <c r="T293" t="s">
        <v>778</v>
      </c>
      <c r="U293" t="s">
        <v>4856</v>
      </c>
      <c r="V293" t="s">
        <v>4857</v>
      </c>
      <c r="W293" t="s">
        <v>4858</v>
      </c>
      <c r="X293">
        <v>9.9720299999999998E-2</v>
      </c>
      <c r="AD293" t="s">
        <v>777</v>
      </c>
      <c r="AE293">
        <v>704.39800000000002</v>
      </c>
      <c r="AF293" t="s">
        <v>25</v>
      </c>
      <c r="AG293" t="s">
        <v>757</v>
      </c>
      <c r="AH293" t="s">
        <v>27</v>
      </c>
      <c r="AI293">
        <v>0.753139</v>
      </c>
      <c r="AJ293" t="s">
        <v>28</v>
      </c>
      <c r="AK293">
        <v>250283</v>
      </c>
      <c r="AL293" t="s">
        <v>29</v>
      </c>
      <c r="AM293">
        <v>1.9977374324999998E-2</v>
      </c>
      <c r="AN293" t="s">
        <v>30</v>
      </c>
      <c r="AO293">
        <v>5000</v>
      </c>
      <c r="AP293" t="s">
        <v>923</v>
      </c>
      <c r="AQ293">
        <v>5000</v>
      </c>
      <c r="AR293" t="s">
        <v>778</v>
      </c>
      <c r="AS293" t="s">
        <v>1331</v>
      </c>
      <c r="AT293" t="s">
        <v>1332</v>
      </c>
      <c r="AU293" t="s">
        <v>1333</v>
      </c>
      <c r="AV293">
        <v>0.116662</v>
      </c>
      <c r="BB293" t="s">
        <v>777</v>
      </c>
      <c r="BC293">
        <v>656.27099999999996</v>
      </c>
      <c r="BD293" t="s">
        <v>25</v>
      </c>
      <c r="BE293" t="s">
        <v>757</v>
      </c>
      <c r="BF293" t="s">
        <v>27</v>
      </c>
      <c r="BG293">
        <v>0.77899600000000002</v>
      </c>
      <c r="BH293" t="s">
        <v>28</v>
      </c>
      <c r="BI293">
        <v>251100</v>
      </c>
      <c r="BJ293" t="s">
        <v>29</v>
      </c>
      <c r="BK293">
        <v>5.9737123245000003E-2</v>
      </c>
      <c r="BL293" t="s">
        <v>30</v>
      </c>
      <c r="BM293">
        <v>15000</v>
      </c>
      <c r="BN293" t="s">
        <v>923</v>
      </c>
      <c r="BO293">
        <v>15000</v>
      </c>
      <c r="BP293" t="s">
        <v>778</v>
      </c>
      <c r="BQ293" t="s">
        <v>1918</v>
      </c>
      <c r="BR293" t="s">
        <v>1919</v>
      </c>
      <c r="BS293" t="s">
        <v>1920</v>
      </c>
      <c r="BT293">
        <v>5.3083199999999997E-2</v>
      </c>
      <c r="BZ293" t="s">
        <v>777</v>
      </c>
      <c r="CA293">
        <v>665.10900000000004</v>
      </c>
      <c r="CB293" t="s">
        <v>25</v>
      </c>
      <c r="CC293" t="s">
        <v>757</v>
      </c>
      <c r="CD293" t="s">
        <v>27</v>
      </c>
      <c r="CE293">
        <v>0.77581900000000004</v>
      </c>
      <c r="CF293" t="s">
        <v>28</v>
      </c>
      <c r="CG293">
        <v>249796</v>
      </c>
      <c r="CH293" t="s">
        <v>29</v>
      </c>
      <c r="CI293">
        <v>0.10008157435499999</v>
      </c>
      <c r="CJ293" t="s">
        <v>30</v>
      </c>
      <c r="CK293">
        <v>25000</v>
      </c>
      <c r="CL293" t="s">
        <v>923</v>
      </c>
      <c r="CM293">
        <v>25000</v>
      </c>
      <c r="CN293" t="s">
        <v>778</v>
      </c>
      <c r="CO293" t="s">
        <v>2505</v>
      </c>
      <c r="CP293" t="s">
        <v>2506</v>
      </c>
      <c r="CQ293" t="s">
        <v>2507</v>
      </c>
      <c r="CR293">
        <v>8.4474800000000003E-2</v>
      </c>
      <c r="CX293" t="s">
        <v>777</v>
      </c>
      <c r="CY293">
        <v>682.39599999999996</v>
      </c>
      <c r="CZ293" t="s">
        <v>25</v>
      </c>
      <c r="DA293" t="s">
        <v>757</v>
      </c>
      <c r="DB293" t="s">
        <v>27</v>
      </c>
      <c r="DC293">
        <v>0.76571599999999995</v>
      </c>
      <c r="DD293" t="s">
        <v>28</v>
      </c>
      <c r="DE293">
        <v>249935</v>
      </c>
      <c r="DF293" t="s">
        <v>29</v>
      </c>
      <c r="DG293">
        <v>0.14003622400499999</v>
      </c>
      <c r="DH293" t="s">
        <v>30</v>
      </c>
      <c r="DI293">
        <v>35000</v>
      </c>
      <c r="DJ293" t="s">
        <v>923</v>
      </c>
      <c r="DK293">
        <v>35000</v>
      </c>
      <c r="DL293" t="s">
        <v>778</v>
      </c>
      <c r="DM293" t="s">
        <v>3097</v>
      </c>
      <c r="DN293" t="s">
        <v>3098</v>
      </c>
      <c r="DO293" t="s">
        <v>3099</v>
      </c>
      <c r="DP293">
        <v>8.4831400000000001E-2</v>
      </c>
      <c r="DV293" t="s">
        <v>777</v>
      </c>
      <c r="DW293">
        <v>654.846</v>
      </c>
      <c r="DX293" t="s">
        <v>25</v>
      </c>
      <c r="DY293" t="s">
        <v>757</v>
      </c>
      <c r="DZ293" t="s">
        <v>27</v>
      </c>
      <c r="EA293">
        <v>0.77941800000000006</v>
      </c>
      <c r="EB293" t="s">
        <v>28</v>
      </c>
      <c r="EC293">
        <v>251374</v>
      </c>
      <c r="ED293" t="s">
        <v>29</v>
      </c>
      <c r="EE293">
        <v>0.17901637000500001</v>
      </c>
      <c r="EF293" t="s">
        <v>30</v>
      </c>
      <c r="EG293">
        <v>45000</v>
      </c>
      <c r="EH293" t="s">
        <v>923</v>
      </c>
      <c r="EI293">
        <v>45000</v>
      </c>
      <c r="EJ293" t="s">
        <v>778</v>
      </c>
      <c r="EK293" t="s">
        <v>3685</v>
      </c>
      <c r="EL293" t="s">
        <v>3686</v>
      </c>
      <c r="EM293" t="s">
        <v>3687</v>
      </c>
      <c r="EN293">
        <v>7.5821E-2</v>
      </c>
      <c r="ET293" t="s">
        <v>777</v>
      </c>
      <c r="EU293">
        <v>664.22699999999998</v>
      </c>
      <c r="EV293" t="s">
        <v>25</v>
      </c>
      <c r="EW293" t="s">
        <v>757</v>
      </c>
      <c r="EX293" t="s">
        <v>27</v>
      </c>
      <c r="EY293">
        <v>0.77523399999999998</v>
      </c>
      <c r="EZ293" t="s">
        <v>28</v>
      </c>
      <c r="FA293">
        <v>250506</v>
      </c>
      <c r="FB293" t="s">
        <v>29</v>
      </c>
      <c r="FC293">
        <v>0.219555721845</v>
      </c>
      <c r="FD293" t="s">
        <v>30</v>
      </c>
      <c r="FE293">
        <v>55000</v>
      </c>
      <c r="FF293" t="s">
        <v>923</v>
      </c>
      <c r="FG293">
        <v>55000</v>
      </c>
      <c r="FH293" t="s">
        <v>778</v>
      </c>
      <c r="FI293" t="s">
        <v>4269</v>
      </c>
      <c r="FJ293" t="s">
        <v>4270</v>
      </c>
      <c r="FK293" t="s">
        <v>4271</v>
      </c>
      <c r="FL293">
        <v>7.8227699999999997E-2</v>
      </c>
      <c r="FR293" t="s">
        <v>777</v>
      </c>
      <c r="FS293">
        <v>685.38599999999997</v>
      </c>
      <c r="FT293" t="s">
        <v>25</v>
      </c>
      <c r="FU293" t="s">
        <v>757</v>
      </c>
      <c r="FV293" t="s">
        <v>27</v>
      </c>
      <c r="FW293">
        <v>0.74466200000000005</v>
      </c>
      <c r="FX293" t="s">
        <v>28</v>
      </c>
      <c r="FY293">
        <v>263115</v>
      </c>
      <c r="FZ293" t="s">
        <v>29</v>
      </c>
      <c r="GA293">
        <v>3.8006137350000001E-3</v>
      </c>
      <c r="GB293" t="s">
        <v>30</v>
      </c>
      <c r="GC293">
        <v>1000</v>
      </c>
      <c r="GD293" t="s">
        <v>923</v>
      </c>
      <c r="GE293">
        <v>1000</v>
      </c>
      <c r="GF293" t="s">
        <v>778</v>
      </c>
      <c r="GG293" t="s">
        <v>5047</v>
      </c>
      <c r="GH293" t="s">
        <v>5048</v>
      </c>
      <c r="GI293" t="s">
        <v>5049</v>
      </c>
      <c r="GJ293">
        <v>6.08934E-2</v>
      </c>
      <c r="GP293" t="s">
        <v>777</v>
      </c>
      <c r="GQ293">
        <v>682.88099999999997</v>
      </c>
      <c r="GR293" t="s">
        <v>25</v>
      </c>
      <c r="GS293" t="s">
        <v>757</v>
      </c>
      <c r="GT293" t="s">
        <v>27</v>
      </c>
      <c r="GU293">
        <v>0.76770499999999997</v>
      </c>
      <c r="GV293" t="s">
        <v>28</v>
      </c>
      <c r="GW293">
        <v>248465</v>
      </c>
      <c r="GX293" t="s">
        <v>29</v>
      </c>
      <c r="GY293">
        <v>4.0247050244999999E-2</v>
      </c>
      <c r="GZ293" t="s">
        <v>30</v>
      </c>
      <c r="HA293">
        <v>10000</v>
      </c>
      <c r="HB293" t="s">
        <v>923</v>
      </c>
      <c r="HC293">
        <v>10000</v>
      </c>
      <c r="HD293" t="s">
        <v>778</v>
      </c>
      <c r="HE293" t="s">
        <v>5648</v>
      </c>
      <c r="HF293" t="s">
        <v>5649</v>
      </c>
      <c r="HG293" t="s">
        <v>5650</v>
      </c>
      <c r="HH293">
        <v>8.1351199999999999E-2</v>
      </c>
      <c r="HN293" t="s">
        <v>777</v>
      </c>
      <c r="HO293">
        <v>669.82399999999996</v>
      </c>
      <c r="HP293" t="s">
        <v>25</v>
      </c>
      <c r="HQ293" t="s">
        <v>757</v>
      </c>
      <c r="HR293" t="s">
        <v>27</v>
      </c>
      <c r="HS293">
        <v>0.77204099999999998</v>
      </c>
      <c r="HT293" t="s">
        <v>28</v>
      </c>
      <c r="HU293">
        <v>250472</v>
      </c>
      <c r="HV293" t="s">
        <v>29</v>
      </c>
      <c r="HW293">
        <v>0.259510371495</v>
      </c>
      <c r="HX293" t="s">
        <v>30</v>
      </c>
      <c r="HY293">
        <v>65000</v>
      </c>
      <c r="HZ293" t="s">
        <v>923</v>
      </c>
      <c r="IA293">
        <v>65000</v>
      </c>
      <c r="IB293" t="s">
        <v>778</v>
      </c>
      <c r="IC293" t="s">
        <v>2553</v>
      </c>
      <c r="ID293" t="s">
        <v>6235</v>
      </c>
      <c r="IE293" t="s">
        <v>6236</v>
      </c>
      <c r="IF293">
        <v>7.9421599999999995E-2</v>
      </c>
    </row>
    <row r="294" spans="6:240">
      <c r="F294" t="s">
        <v>782</v>
      </c>
      <c r="G294">
        <v>335.84100000000001</v>
      </c>
      <c r="H294" t="s">
        <v>25</v>
      </c>
      <c r="I294" t="s">
        <v>36</v>
      </c>
      <c r="J294" t="s">
        <v>27</v>
      </c>
      <c r="K294">
        <v>0.77145900000000001</v>
      </c>
      <c r="L294" t="s">
        <v>28</v>
      </c>
      <c r="M294">
        <v>500311</v>
      </c>
      <c r="N294" t="s">
        <v>29</v>
      </c>
      <c r="O294">
        <v>5.9962691359999997E-3</v>
      </c>
      <c r="P294" t="s">
        <v>30</v>
      </c>
      <c r="Q294">
        <v>3000</v>
      </c>
      <c r="R294" t="s">
        <v>923</v>
      </c>
      <c r="S294">
        <v>3000</v>
      </c>
      <c r="T294" t="s">
        <v>783</v>
      </c>
      <c r="U294" t="s">
        <v>4859</v>
      </c>
      <c r="V294" t="s">
        <v>4860</v>
      </c>
      <c r="W294" t="s">
        <v>4861</v>
      </c>
      <c r="X294">
        <v>6.7701499999999998E-2</v>
      </c>
      <c r="AD294" t="s">
        <v>782</v>
      </c>
      <c r="AE294">
        <v>330.375</v>
      </c>
      <c r="AF294" t="s">
        <v>25</v>
      </c>
      <c r="AG294" t="s">
        <v>36</v>
      </c>
      <c r="AH294" t="s">
        <v>27</v>
      </c>
      <c r="AI294">
        <v>0.77781400000000001</v>
      </c>
      <c r="AJ294" t="s">
        <v>28</v>
      </c>
      <c r="AK294">
        <v>500312</v>
      </c>
      <c r="AL294" t="s">
        <v>29</v>
      </c>
      <c r="AM294">
        <v>9.9937635600000005E-3</v>
      </c>
      <c r="AN294" t="s">
        <v>30</v>
      </c>
      <c r="AO294">
        <v>5000</v>
      </c>
      <c r="AP294" t="s">
        <v>923</v>
      </c>
      <c r="AQ294">
        <v>5000</v>
      </c>
      <c r="AR294" t="s">
        <v>783</v>
      </c>
      <c r="AS294" t="s">
        <v>1334</v>
      </c>
      <c r="AT294" t="s">
        <v>1335</v>
      </c>
      <c r="AU294" t="s">
        <v>1336</v>
      </c>
      <c r="AV294">
        <v>6.5998899999999999E-2</v>
      </c>
      <c r="BB294" t="s">
        <v>782</v>
      </c>
      <c r="BC294">
        <v>331.29</v>
      </c>
      <c r="BD294" t="s">
        <v>25</v>
      </c>
      <c r="BE294" t="s">
        <v>36</v>
      </c>
      <c r="BF294" t="s">
        <v>27</v>
      </c>
      <c r="BG294">
        <v>0.77420900000000004</v>
      </c>
      <c r="BH294" t="s">
        <v>28</v>
      </c>
      <c r="BI294">
        <v>503589</v>
      </c>
      <c r="BJ294" t="s">
        <v>29</v>
      </c>
      <c r="BK294">
        <v>2.9786223952E-2</v>
      </c>
      <c r="BL294" t="s">
        <v>30</v>
      </c>
      <c r="BM294">
        <v>15000</v>
      </c>
      <c r="BN294" t="s">
        <v>923</v>
      </c>
      <c r="BO294">
        <v>15000</v>
      </c>
      <c r="BP294" t="s">
        <v>783</v>
      </c>
      <c r="BQ294" t="s">
        <v>1921</v>
      </c>
      <c r="BR294" t="s">
        <v>1922</v>
      </c>
      <c r="BS294" t="s">
        <v>1923</v>
      </c>
      <c r="BT294">
        <v>7.1289900000000003E-2</v>
      </c>
      <c r="BZ294" t="s">
        <v>782</v>
      </c>
      <c r="CA294">
        <v>324.73200000000003</v>
      </c>
      <c r="CB294" t="s">
        <v>25</v>
      </c>
      <c r="CC294" t="s">
        <v>36</v>
      </c>
      <c r="CD294" t="s">
        <v>27</v>
      </c>
      <c r="CE294">
        <v>0.78224300000000002</v>
      </c>
      <c r="CF294" t="s">
        <v>28</v>
      </c>
      <c r="CG294">
        <v>503259</v>
      </c>
      <c r="CH294" t="s">
        <v>29</v>
      </c>
      <c r="CI294">
        <v>4.9676208207999999E-2</v>
      </c>
      <c r="CJ294" t="s">
        <v>30</v>
      </c>
      <c r="CK294">
        <v>25000</v>
      </c>
      <c r="CL294" t="s">
        <v>923</v>
      </c>
      <c r="CM294">
        <v>25000</v>
      </c>
      <c r="CN294" t="s">
        <v>783</v>
      </c>
      <c r="CO294" t="s">
        <v>2508</v>
      </c>
      <c r="CP294" t="s">
        <v>2509</v>
      </c>
      <c r="CQ294" t="s">
        <v>2510</v>
      </c>
      <c r="CR294">
        <v>8.3203899999999997E-2</v>
      </c>
      <c r="CX294" t="s">
        <v>782</v>
      </c>
      <c r="CY294">
        <v>324.02699999999999</v>
      </c>
      <c r="CZ294" t="s">
        <v>25</v>
      </c>
      <c r="DA294" t="s">
        <v>36</v>
      </c>
      <c r="DB294" t="s">
        <v>27</v>
      </c>
      <c r="DC294">
        <v>0.78539499999999995</v>
      </c>
      <c r="DD294" t="s">
        <v>28</v>
      </c>
      <c r="DE294">
        <v>500313</v>
      </c>
      <c r="DF294" t="s">
        <v>29</v>
      </c>
      <c r="DG294">
        <v>6.995617992E-2</v>
      </c>
      <c r="DH294" t="s">
        <v>30</v>
      </c>
      <c r="DI294">
        <v>35000</v>
      </c>
      <c r="DJ294" t="s">
        <v>923</v>
      </c>
      <c r="DK294">
        <v>35000</v>
      </c>
      <c r="DL294" t="s">
        <v>783</v>
      </c>
      <c r="DM294" t="s">
        <v>3100</v>
      </c>
      <c r="DN294" t="s">
        <v>3101</v>
      </c>
      <c r="DO294" t="s">
        <v>3102</v>
      </c>
      <c r="DP294">
        <v>7.8874200000000005E-2</v>
      </c>
      <c r="DV294" t="s">
        <v>782</v>
      </c>
      <c r="DW294">
        <v>326.63099999999997</v>
      </c>
      <c r="DX294" t="s">
        <v>25</v>
      </c>
      <c r="DY294" t="s">
        <v>36</v>
      </c>
      <c r="DZ294" t="s">
        <v>27</v>
      </c>
      <c r="EA294">
        <v>0.78310599999999997</v>
      </c>
      <c r="EB294" t="s">
        <v>28</v>
      </c>
      <c r="EC294">
        <v>499231</v>
      </c>
      <c r="ED294" t="s">
        <v>29</v>
      </c>
      <c r="EE294">
        <v>9.0138651767999997E-2</v>
      </c>
      <c r="EF294" t="s">
        <v>30</v>
      </c>
      <c r="EG294">
        <v>45000</v>
      </c>
      <c r="EH294" t="s">
        <v>923</v>
      </c>
      <c r="EI294">
        <v>45000</v>
      </c>
      <c r="EJ294" t="s">
        <v>783</v>
      </c>
      <c r="EK294" t="s">
        <v>3688</v>
      </c>
      <c r="EL294" t="s">
        <v>3689</v>
      </c>
      <c r="EM294" t="s">
        <v>3690</v>
      </c>
      <c r="EN294">
        <v>7.7752799999999997E-2</v>
      </c>
      <c r="ET294" t="s">
        <v>782</v>
      </c>
      <c r="EU294">
        <v>327.93900000000002</v>
      </c>
      <c r="EV294" t="s">
        <v>25</v>
      </c>
      <c r="EW294" t="s">
        <v>36</v>
      </c>
      <c r="EX294" t="s">
        <v>27</v>
      </c>
      <c r="EY294">
        <v>0.78173499999999996</v>
      </c>
      <c r="EZ294" t="s">
        <v>28</v>
      </c>
      <c r="FA294">
        <v>498986</v>
      </c>
      <c r="FB294" t="s">
        <v>29</v>
      </c>
      <c r="FC294">
        <v>0.110223623752</v>
      </c>
      <c r="FD294" t="s">
        <v>30</v>
      </c>
      <c r="FE294">
        <v>55000</v>
      </c>
      <c r="FF294" t="s">
        <v>923</v>
      </c>
      <c r="FG294">
        <v>55000</v>
      </c>
      <c r="FH294" t="s">
        <v>783</v>
      </c>
      <c r="FI294" t="s">
        <v>4272</v>
      </c>
      <c r="FJ294" t="s">
        <v>4273</v>
      </c>
      <c r="FK294" t="s">
        <v>4274</v>
      </c>
      <c r="FL294">
        <v>7.8128299999999998E-2</v>
      </c>
      <c r="FR294" t="s">
        <v>782</v>
      </c>
      <c r="FS294">
        <v>321.74700000000001</v>
      </c>
      <c r="FT294" t="s">
        <v>25</v>
      </c>
      <c r="FU294" t="s">
        <v>36</v>
      </c>
      <c r="FV294" t="s">
        <v>27</v>
      </c>
      <c r="FW294">
        <v>0.78817800000000005</v>
      </c>
      <c r="FX294" t="s">
        <v>28</v>
      </c>
      <c r="FY294">
        <v>500308</v>
      </c>
      <c r="FZ294" t="s">
        <v>29</v>
      </c>
      <c r="GA294">
        <v>1.9987707120000002E-3</v>
      </c>
      <c r="GB294" t="s">
        <v>30</v>
      </c>
      <c r="GC294">
        <v>1000</v>
      </c>
      <c r="GD294" t="s">
        <v>923</v>
      </c>
      <c r="GE294">
        <v>1000</v>
      </c>
      <c r="GF294" t="s">
        <v>783</v>
      </c>
      <c r="GG294" t="s">
        <v>5050</v>
      </c>
      <c r="GH294" t="s">
        <v>5051</v>
      </c>
      <c r="GI294" t="s">
        <v>5052</v>
      </c>
      <c r="GJ294">
        <v>0.10467899999999999</v>
      </c>
      <c r="GP294" t="s">
        <v>782</v>
      </c>
      <c r="GQ294">
        <v>335.04399999999998</v>
      </c>
      <c r="GR294" t="s">
        <v>25</v>
      </c>
      <c r="GS294" t="s">
        <v>36</v>
      </c>
      <c r="GT294" t="s">
        <v>27</v>
      </c>
      <c r="GU294">
        <v>0.773316</v>
      </c>
      <c r="GV294" t="s">
        <v>28</v>
      </c>
      <c r="GW294">
        <v>499095</v>
      </c>
      <c r="GX294" t="s">
        <v>29</v>
      </c>
      <c r="GY294">
        <v>2.0036250552E-2</v>
      </c>
      <c r="GZ294" t="s">
        <v>30</v>
      </c>
      <c r="HA294">
        <v>10000</v>
      </c>
      <c r="HB294" t="s">
        <v>923</v>
      </c>
      <c r="HC294">
        <v>10000</v>
      </c>
      <c r="HD294" t="s">
        <v>783</v>
      </c>
      <c r="HE294" t="s">
        <v>5651</v>
      </c>
      <c r="HF294" t="s">
        <v>5652</v>
      </c>
      <c r="HG294" t="s">
        <v>5653</v>
      </c>
      <c r="HH294">
        <v>6.0932899999999998E-2</v>
      </c>
      <c r="HN294" t="s">
        <v>782</v>
      </c>
      <c r="HO294">
        <v>330.649</v>
      </c>
      <c r="HP294" t="s">
        <v>25</v>
      </c>
      <c r="HQ294" t="s">
        <v>36</v>
      </c>
      <c r="HR294" t="s">
        <v>27</v>
      </c>
      <c r="HS294">
        <v>0.77952999999999995</v>
      </c>
      <c r="HT294" t="s">
        <v>28</v>
      </c>
      <c r="HU294">
        <v>497699</v>
      </c>
      <c r="HV294" t="s">
        <v>29</v>
      </c>
      <c r="HW294">
        <v>0.13060109532799999</v>
      </c>
      <c r="HX294" t="s">
        <v>30</v>
      </c>
      <c r="HY294">
        <v>65000</v>
      </c>
      <c r="HZ294" t="s">
        <v>923</v>
      </c>
      <c r="IA294">
        <v>65000</v>
      </c>
      <c r="IB294" t="s">
        <v>783</v>
      </c>
      <c r="IC294" t="s">
        <v>6237</v>
      </c>
      <c r="ID294" t="s">
        <v>6238</v>
      </c>
      <c r="IE294" t="s">
        <v>6239</v>
      </c>
      <c r="IF294">
        <v>7.9192399999999996E-2</v>
      </c>
    </row>
    <row r="295" spans="6:240">
      <c r="F295" t="s">
        <v>787</v>
      </c>
      <c r="G295">
        <v>677.452</v>
      </c>
      <c r="H295" t="s">
        <v>25</v>
      </c>
      <c r="I295" t="s">
        <v>757</v>
      </c>
      <c r="J295" t="s">
        <v>27</v>
      </c>
      <c r="K295">
        <v>0.76797199999999999</v>
      </c>
      <c r="L295" t="s">
        <v>28</v>
      </c>
      <c r="M295">
        <v>250283</v>
      </c>
      <c r="N295" t="s">
        <v>29</v>
      </c>
      <c r="O295">
        <v>1.1986444395E-2</v>
      </c>
      <c r="P295" t="s">
        <v>30</v>
      </c>
      <c r="Q295">
        <v>3000</v>
      </c>
      <c r="R295" t="s">
        <v>923</v>
      </c>
      <c r="S295">
        <v>3000</v>
      </c>
      <c r="T295" t="s">
        <v>788</v>
      </c>
      <c r="U295" t="s">
        <v>4856</v>
      </c>
      <c r="V295" t="s">
        <v>4857</v>
      </c>
      <c r="W295" t="s">
        <v>4858</v>
      </c>
      <c r="X295">
        <v>9.9720299999999998E-2</v>
      </c>
      <c r="AD295" t="s">
        <v>787</v>
      </c>
      <c r="AE295">
        <v>704.39800000000002</v>
      </c>
      <c r="AF295" t="s">
        <v>25</v>
      </c>
      <c r="AG295" t="s">
        <v>757</v>
      </c>
      <c r="AH295" t="s">
        <v>27</v>
      </c>
      <c r="AI295">
        <v>0.753139</v>
      </c>
      <c r="AJ295" t="s">
        <v>28</v>
      </c>
      <c r="AK295">
        <v>250283</v>
      </c>
      <c r="AL295" t="s">
        <v>29</v>
      </c>
      <c r="AM295">
        <v>1.9977374324999998E-2</v>
      </c>
      <c r="AN295" t="s">
        <v>30</v>
      </c>
      <c r="AO295">
        <v>5000</v>
      </c>
      <c r="AP295" t="s">
        <v>923</v>
      </c>
      <c r="AQ295">
        <v>5000</v>
      </c>
      <c r="AR295" t="s">
        <v>788</v>
      </c>
      <c r="AS295" t="s">
        <v>1331</v>
      </c>
      <c r="AT295" t="s">
        <v>1332</v>
      </c>
      <c r="AU295" t="s">
        <v>1333</v>
      </c>
      <c r="AV295">
        <v>0.116662</v>
      </c>
      <c r="BB295" t="s">
        <v>787</v>
      </c>
      <c r="BC295">
        <v>656.27099999999996</v>
      </c>
      <c r="BD295" t="s">
        <v>25</v>
      </c>
      <c r="BE295" t="s">
        <v>757</v>
      </c>
      <c r="BF295" t="s">
        <v>27</v>
      </c>
      <c r="BG295">
        <v>0.77899600000000002</v>
      </c>
      <c r="BH295" t="s">
        <v>28</v>
      </c>
      <c r="BI295">
        <v>251100</v>
      </c>
      <c r="BJ295" t="s">
        <v>29</v>
      </c>
      <c r="BK295">
        <v>5.9737123245000003E-2</v>
      </c>
      <c r="BL295" t="s">
        <v>30</v>
      </c>
      <c r="BM295">
        <v>15000</v>
      </c>
      <c r="BN295" t="s">
        <v>923</v>
      </c>
      <c r="BO295">
        <v>15000</v>
      </c>
      <c r="BP295" t="s">
        <v>788</v>
      </c>
      <c r="BQ295" t="s">
        <v>1918</v>
      </c>
      <c r="BR295" t="s">
        <v>1919</v>
      </c>
      <c r="BS295" t="s">
        <v>1920</v>
      </c>
      <c r="BT295">
        <v>5.3083199999999997E-2</v>
      </c>
      <c r="BZ295" t="s">
        <v>787</v>
      </c>
      <c r="CA295">
        <v>665.10900000000004</v>
      </c>
      <c r="CB295" t="s">
        <v>25</v>
      </c>
      <c r="CC295" t="s">
        <v>757</v>
      </c>
      <c r="CD295" t="s">
        <v>27</v>
      </c>
      <c r="CE295">
        <v>0.77581900000000004</v>
      </c>
      <c r="CF295" t="s">
        <v>28</v>
      </c>
      <c r="CG295">
        <v>249796</v>
      </c>
      <c r="CH295" t="s">
        <v>29</v>
      </c>
      <c r="CI295">
        <v>0.10008157435499999</v>
      </c>
      <c r="CJ295" t="s">
        <v>30</v>
      </c>
      <c r="CK295">
        <v>25000</v>
      </c>
      <c r="CL295" t="s">
        <v>923</v>
      </c>
      <c r="CM295">
        <v>25000</v>
      </c>
      <c r="CN295" t="s">
        <v>788</v>
      </c>
      <c r="CO295" t="s">
        <v>2505</v>
      </c>
      <c r="CP295" t="s">
        <v>2506</v>
      </c>
      <c r="CQ295" t="s">
        <v>2507</v>
      </c>
      <c r="CR295">
        <v>8.4474800000000003E-2</v>
      </c>
      <c r="CX295" t="s">
        <v>787</v>
      </c>
      <c r="CY295">
        <v>682.39599999999996</v>
      </c>
      <c r="CZ295" t="s">
        <v>25</v>
      </c>
      <c r="DA295" t="s">
        <v>757</v>
      </c>
      <c r="DB295" t="s">
        <v>27</v>
      </c>
      <c r="DC295">
        <v>0.76571599999999995</v>
      </c>
      <c r="DD295" t="s">
        <v>28</v>
      </c>
      <c r="DE295">
        <v>249935</v>
      </c>
      <c r="DF295" t="s">
        <v>29</v>
      </c>
      <c r="DG295">
        <v>0.14003622400499999</v>
      </c>
      <c r="DH295" t="s">
        <v>30</v>
      </c>
      <c r="DI295">
        <v>35000</v>
      </c>
      <c r="DJ295" t="s">
        <v>923</v>
      </c>
      <c r="DK295">
        <v>35000</v>
      </c>
      <c r="DL295" t="s">
        <v>788</v>
      </c>
      <c r="DM295" t="s">
        <v>3097</v>
      </c>
      <c r="DN295" t="s">
        <v>3098</v>
      </c>
      <c r="DO295" t="s">
        <v>3099</v>
      </c>
      <c r="DP295">
        <v>8.4831400000000001E-2</v>
      </c>
      <c r="DV295" t="s">
        <v>787</v>
      </c>
      <c r="DW295">
        <v>654.846</v>
      </c>
      <c r="DX295" t="s">
        <v>25</v>
      </c>
      <c r="DY295" t="s">
        <v>757</v>
      </c>
      <c r="DZ295" t="s">
        <v>27</v>
      </c>
      <c r="EA295">
        <v>0.77941800000000006</v>
      </c>
      <c r="EB295" t="s">
        <v>28</v>
      </c>
      <c r="EC295">
        <v>251374</v>
      </c>
      <c r="ED295" t="s">
        <v>29</v>
      </c>
      <c r="EE295">
        <v>0.17901637000500001</v>
      </c>
      <c r="EF295" t="s">
        <v>30</v>
      </c>
      <c r="EG295">
        <v>45000</v>
      </c>
      <c r="EH295" t="s">
        <v>923</v>
      </c>
      <c r="EI295">
        <v>45000</v>
      </c>
      <c r="EJ295" t="s">
        <v>788</v>
      </c>
      <c r="EK295" t="s">
        <v>3685</v>
      </c>
      <c r="EL295" t="s">
        <v>3686</v>
      </c>
      <c r="EM295" t="s">
        <v>3687</v>
      </c>
      <c r="EN295">
        <v>7.5821E-2</v>
      </c>
      <c r="ET295" t="s">
        <v>787</v>
      </c>
      <c r="EU295">
        <v>664.22699999999998</v>
      </c>
      <c r="EV295" t="s">
        <v>25</v>
      </c>
      <c r="EW295" t="s">
        <v>757</v>
      </c>
      <c r="EX295" t="s">
        <v>27</v>
      </c>
      <c r="EY295">
        <v>0.77523399999999998</v>
      </c>
      <c r="EZ295" t="s">
        <v>28</v>
      </c>
      <c r="FA295">
        <v>250506</v>
      </c>
      <c r="FB295" t="s">
        <v>29</v>
      </c>
      <c r="FC295">
        <v>0.219555721845</v>
      </c>
      <c r="FD295" t="s">
        <v>30</v>
      </c>
      <c r="FE295">
        <v>55000</v>
      </c>
      <c r="FF295" t="s">
        <v>923</v>
      </c>
      <c r="FG295">
        <v>55000</v>
      </c>
      <c r="FH295" t="s">
        <v>788</v>
      </c>
      <c r="FI295" t="s">
        <v>4269</v>
      </c>
      <c r="FJ295" t="s">
        <v>4270</v>
      </c>
      <c r="FK295" t="s">
        <v>4271</v>
      </c>
      <c r="FL295">
        <v>7.8227699999999997E-2</v>
      </c>
      <c r="FR295" t="s">
        <v>787</v>
      </c>
      <c r="FS295">
        <v>685.38599999999997</v>
      </c>
      <c r="FT295" t="s">
        <v>25</v>
      </c>
      <c r="FU295" t="s">
        <v>757</v>
      </c>
      <c r="FV295" t="s">
        <v>27</v>
      </c>
      <c r="FW295">
        <v>0.74466200000000005</v>
      </c>
      <c r="FX295" t="s">
        <v>28</v>
      </c>
      <c r="FY295">
        <v>263115</v>
      </c>
      <c r="FZ295" t="s">
        <v>29</v>
      </c>
      <c r="GA295">
        <v>3.8006137350000001E-3</v>
      </c>
      <c r="GB295" t="s">
        <v>30</v>
      </c>
      <c r="GC295">
        <v>1000</v>
      </c>
      <c r="GD295" t="s">
        <v>923</v>
      </c>
      <c r="GE295">
        <v>1000</v>
      </c>
      <c r="GF295" t="s">
        <v>788</v>
      </c>
      <c r="GG295" t="s">
        <v>5047</v>
      </c>
      <c r="GH295" t="s">
        <v>5048</v>
      </c>
      <c r="GI295" t="s">
        <v>5049</v>
      </c>
      <c r="GJ295">
        <v>6.08934E-2</v>
      </c>
      <c r="GP295" t="s">
        <v>787</v>
      </c>
      <c r="GQ295">
        <v>682.88099999999997</v>
      </c>
      <c r="GR295" t="s">
        <v>25</v>
      </c>
      <c r="GS295" t="s">
        <v>757</v>
      </c>
      <c r="GT295" t="s">
        <v>27</v>
      </c>
      <c r="GU295">
        <v>0.76770499999999997</v>
      </c>
      <c r="GV295" t="s">
        <v>28</v>
      </c>
      <c r="GW295">
        <v>248465</v>
      </c>
      <c r="GX295" t="s">
        <v>29</v>
      </c>
      <c r="GY295">
        <v>4.0247050244999999E-2</v>
      </c>
      <c r="GZ295" t="s">
        <v>30</v>
      </c>
      <c r="HA295">
        <v>10000</v>
      </c>
      <c r="HB295" t="s">
        <v>923</v>
      </c>
      <c r="HC295">
        <v>10000</v>
      </c>
      <c r="HD295" t="s">
        <v>788</v>
      </c>
      <c r="HE295" t="s">
        <v>5648</v>
      </c>
      <c r="HF295" t="s">
        <v>5649</v>
      </c>
      <c r="HG295" t="s">
        <v>5650</v>
      </c>
      <c r="HH295">
        <v>8.1351199999999999E-2</v>
      </c>
      <c r="HN295" t="s">
        <v>787</v>
      </c>
      <c r="HO295">
        <v>669.82399999999996</v>
      </c>
      <c r="HP295" t="s">
        <v>25</v>
      </c>
      <c r="HQ295" t="s">
        <v>757</v>
      </c>
      <c r="HR295" t="s">
        <v>27</v>
      </c>
      <c r="HS295">
        <v>0.77204099999999998</v>
      </c>
      <c r="HT295" t="s">
        <v>28</v>
      </c>
      <c r="HU295">
        <v>250472</v>
      </c>
      <c r="HV295" t="s">
        <v>29</v>
      </c>
      <c r="HW295">
        <v>0.259510371495</v>
      </c>
      <c r="HX295" t="s">
        <v>30</v>
      </c>
      <c r="HY295">
        <v>65000</v>
      </c>
      <c r="HZ295" t="s">
        <v>923</v>
      </c>
      <c r="IA295">
        <v>65000</v>
      </c>
      <c r="IB295" t="s">
        <v>788</v>
      </c>
      <c r="IC295" t="s">
        <v>2553</v>
      </c>
      <c r="ID295" t="s">
        <v>6235</v>
      </c>
      <c r="IE295" t="s">
        <v>6236</v>
      </c>
      <c r="IF295">
        <v>7.9421599999999995E-2</v>
      </c>
    </row>
    <row r="296" spans="6:240">
      <c r="F296" t="s">
        <v>787</v>
      </c>
      <c r="G296">
        <v>335.84100000000001</v>
      </c>
      <c r="H296" t="s">
        <v>25</v>
      </c>
      <c r="I296" t="s">
        <v>36</v>
      </c>
      <c r="J296" t="s">
        <v>27</v>
      </c>
      <c r="K296">
        <v>0.77145900000000001</v>
      </c>
      <c r="L296" t="s">
        <v>28</v>
      </c>
      <c r="M296">
        <v>500311</v>
      </c>
      <c r="N296" t="s">
        <v>29</v>
      </c>
      <c r="O296">
        <v>5.9962691359999997E-3</v>
      </c>
      <c r="P296" t="s">
        <v>30</v>
      </c>
      <c r="Q296">
        <v>3000</v>
      </c>
      <c r="R296" t="s">
        <v>923</v>
      </c>
      <c r="S296">
        <v>3000</v>
      </c>
      <c r="T296" t="s">
        <v>783</v>
      </c>
      <c r="U296" t="s">
        <v>4859</v>
      </c>
      <c r="V296" t="s">
        <v>4860</v>
      </c>
      <c r="W296" t="s">
        <v>4861</v>
      </c>
      <c r="X296">
        <v>6.7701499999999998E-2</v>
      </c>
      <c r="AD296" t="s">
        <v>787</v>
      </c>
      <c r="AE296">
        <v>330.375</v>
      </c>
      <c r="AF296" t="s">
        <v>25</v>
      </c>
      <c r="AG296" t="s">
        <v>36</v>
      </c>
      <c r="AH296" t="s">
        <v>27</v>
      </c>
      <c r="AI296">
        <v>0.77781400000000001</v>
      </c>
      <c r="AJ296" t="s">
        <v>28</v>
      </c>
      <c r="AK296">
        <v>500312</v>
      </c>
      <c r="AL296" t="s">
        <v>29</v>
      </c>
      <c r="AM296">
        <v>9.9937635600000005E-3</v>
      </c>
      <c r="AN296" t="s">
        <v>30</v>
      </c>
      <c r="AO296">
        <v>5000</v>
      </c>
      <c r="AP296" t="s">
        <v>923</v>
      </c>
      <c r="AQ296">
        <v>5000</v>
      </c>
      <c r="AR296" t="s">
        <v>783</v>
      </c>
      <c r="AS296" t="s">
        <v>1334</v>
      </c>
      <c r="AT296" t="s">
        <v>1335</v>
      </c>
      <c r="AU296" t="s">
        <v>1336</v>
      </c>
      <c r="AV296">
        <v>6.5998899999999999E-2</v>
      </c>
      <c r="BB296" t="s">
        <v>787</v>
      </c>
      <c r="BC296">
        <v>331.29</v>
      </c>
      <c r="BD296" t="s">
        <v>25</v>
      </c>
      <c r="BE296" t="s">
        <v>36</v>
      </c>
      <c r="BF296" t="s">
        <v>27</v>
      </c>
      <c r="BG296">
        <v>0.77420900000000004</v>
      </c>
      <c r="BH296" t="s">
        <v>28</v>
      </c>
      <c r="BI296">
        <v>503589</v>
      </c>
      <c r="BJ296" t="s">
        <v>29</v>
      </c>
      <c r="BK296">
        <v>2.9786223952E-2</v>
      </c>
      <c r="BL296" t="s">
        <v>30</v>
      </c>
      <c r="BM296">
        <v>15000</v>
      </c>
      <c r="BN296" t="s">
        <v>923</v>
      </c>
      <c r="BO296">
        <v>15000</v>
      </c>
      <c r="BP296" t="s">
        <v>783</v>
      </c>
      <c r="BQ296" t="s">
        <v>1921</v>
      </c>
      <c r="BR296" t="s">
        <v>1922</v>
      </c>
      <c r="BS296" t="s">
        <v>1923</v>
      </c>
      <c r="BT296">
        <v>7.1289900000000003E-2</v>
      </c>
      <c r="BZ296" t="s">
        <v>787</v>
      </c>
      <c r="CA296">
        <v>324.73200000000003</v>
      </c>
      <c r="CB296" t="s">
        <v>25</v>
      </c>
      <c r="CC296" t="s">
        <v>36</v>
      </c>
      <c r="CD296" t="s">
        <v>27</v>
      </c>
      <c r="CE296">
        <v>0.78224300000000002</v>
      </c>
      <c r="CF296" t="s">
        <v>28</v>
      </c>
      <c r="CG296">
        <v>503259</v>
      </c>
      <c r="CH296" t="s">
        <v>29</v>
      </c>
      <c r="CI296">
        <v>4.9676208207999999E-2</v>
      </c>
      <c r="CJ296" t="s">
        <v>30</v>
      </c>
      <c r="CK296">
        <v>25000</v>
      </c>
      <c r="CL296" t="s">
        <v>923</v>
      </c>
      <c r="CM296">
        <v>25000</v>
      </c>
      <c r="CN296" t="s">
        <v>783</v>
      </c>
      <c r="CO296" t="s">
        <v>2508</v>
      </c>
      <c r="CP296" t="s">
        <v>2509</v>
      </c>
      <c r="CQ296" t="s">
        <v>2510</v>
      </c>
      <c r="CR296">
        <v>8.3203899999999997E-2</v>
      </c>
      <c r="CX296" t="s">
        <v>787</v>
      </c>
      <c r="CY296">
        <v>324.02699999999999</v>
      </c>
      <c r="CZ296" t="s">
        <v>25</v>
      </c>
      <c r="DA296" t="s">
        <v>36</v>
      </c>
      <c r="DB296" t="s">
        <v>27</v>
      </c>
      <c r="DC296">
        <v>0.78539499999999995</v>
      </c>
      <c r="DD296" t="s">
        <v>28</v>
      </c>
      <c r="DE296">
        <v>500313</v>
      </c>
      <c r="DF296" t="s">
        <v>29</v>
      </c>
      <c r="DG296">
        <v>6.995617992E-2</v>
      </c>
      <c r="DH296" t="s">
        <v>30</v>
      </c>
      <c r="DI296">
        <v>35000</v>
      </c>
      <c r="DJ296" t="s">
        <v>923</v>
      </c>
      <c r="DK296">
        <v>35000</v>
      </c>
      <c r="DL296" t="s">
        <v>783</v>
      </c>
      <c r="DM296" t="s">
        <v>3100</v>
      </c>
      <c r="DN296" t="s">
        <v>3101</v>
      </c>
      <c r="DO296" t="s">
        <v>3102</v>
      </c>
      <c r="DP296">
        <v>7.8874200000000005E-2</v>
      </c>
      <c r="DV296" t="s">
        <v>787</v>
      </c>
      <c r="DW296">
        <v>326.63099999999997</v>
      </c>
      <c r="DX296" t="s">
        <v>25</v>
      </c>
      <c r="DY296" t="s">
        <v>36</v>
      </c>
      <c r="DZ296" t="s">
        <v>27</v>
      </c>
      <c r="EA296">
        <v>0.78310599999999997</v>
      </c>
      <c r="EB296" t="s">
        <v>28</v>
      </c>
      <c r="EC296">
        <v>499231</v>
      </c>
      <c r="ED296" t="s">
        <v>29</v>
      </c>
      <c r="EE296">
        <v>9.0138651767999997E-2</v>
      </c>
      <c r="EF296" t="s">
        <v>30</v>
      </c>
      <c r="EG296">
        <v>45000</v>
      </c>
      <c r="EH296" t="s">
        <v>923</v>
      </c>
      <c r="EI296">
        <v>45000</v>
      </c>
      <c r="EJ296" t="s">
        <v>783</v>
      </c>
      <c r="EK296" t="s">
        <v>3688</v>
      </c>
      <c r="EL296" t="s">
        <v>3689</v>
      </c>
      <c r="EM296" t="s">
        <v>3690</v>
      </c>
      <c r="EN296">
        <v>7.7752799999999997E-2</v>
      </c>
      <c r="ET296" t="s">
        <v>787</v>
      </c>
      <c r="EU296">
        <v>327.93900000000002</v>
      </c>
      <c r="EV296" t="s">
        <v>25</v>
      </c>
      <c r="EW296" t="s">
        <v>36</v>
      </c>
      <c r="EX296" t="s">
        <v>27</v>
      </c>
      <c r="EY296">
        <v>0.78173499999999996</v>
      </c>
      <c r="EZ296" t="s">
        <v>28</v>
      </c>
      <c r="FA296">
        <v>498986</v>
      </c>
      <c r="FB296" t="s">
        <v>29</v>
      </c>
      <c r="FC296">
        <v>0.110223623752</v>
      </c>
      <c r="FD296" t="s">
        <v>30</v>
      </c>
      <c r="FE296">
        <v>55000</v>
      </c>
      <c r="FF296" t="s">
        <v>923</v>
      </c>
      <c r="FG296">
        <v>55000</v>
      </c>
      <c r="FH296" t="s">
        <v>783</v>
      </c>
      <c r="FI296" t="s">
        <v>4272</v>
      </c>
      <c r="FJ296" t="s">
        <v>4273</v>
      </c>
      <c r="FK296" t="s">
        <v>4274</v>
      </c>
      <c r="FL296">
        <v>7.8128299999999998E-2</v>
      </c>
      <c r="FR296" t="s">
        <v>787</v>
      </c>
      <c r="FS296">
        <v>321.74700000000001</v>
      </c>
      <c r="FT296" t="s">
        <v>25</v>
      </c>
      <c r="FU296" t="s">
        <v>36</v>
      </c>
      <c r="FV296" t="s">
        <v>27</v>
      </c>
      <c r="FW296">
        <v>0.78817800000000005</v>
      </c>
      <c r="FX296" t="s">
        <v>28</v>
      </c>
      <c r="FY296">
        <v>500308</v>
      </c>
      <c r="FZ296" t="s">
        <v>29</v>
      </c>
      <c r="GA296">
        <v>1.9987707120000002E-3</v>
      </c>
      <c r="GB296" t="s">
        <v>30</v>
      </c>
      <c r="GC296">
        <v>1000</v>
      </c>
      <c r="GD296" t="s">
        <v>923</v>
      </c>
      <c r="GE296">
        <v>1000</v>
      </c>
      <c r="GF296" t="s">
        <v>783</v>
      </c>
      <c r="GG296" t="s">
        <v>5050</v>
      </c>
      <c r="GH296" t="s">
        <v>5051</v>
      </c>
      <c r="GI296" t="s">
        <v>5052</v>
      </c>
      <c r="GJ296">
        <v>0.10467899999999999</v>
      </c>
      <c r="GP296" t="s">
        <v>787</v>
      </c>
      <c r="GQ296">
        <v>335.04399999999998</v>
      </c>
      <c r="GR296" t="s">
        <v>25</v>
      </c>
      <c r="GS296" t="s">
        <v>36</v>
      </c>
      <c r="GT296" t="s">
        <v>27</v>
      </c>
      <c r="GU296">
        <v>0.773316</v>
      </c>
      <c r="GV296" t="s">
        <v>28</v>
      </c>
      <c r="GW296">
        <v>499095</v>
      </c>
      <c r="GX296" t="s">
        <v>29</v>
      </c>
      <c r="GY296">
        <v>2.0036250552E-2</v>
      </c>
      <c r="GZ296" t="s">
        <v>30</v>
      </c>
      <c r="HA296">
        <v>10000</v>
      </c>
      <c r="HB296" t="s">
        <v>923</v>
      </c>
      <c r="HC296">
        <v>10000</v>
      </c>
      <c r="HD296" t="s">
        <v>783</v>
      </c>
      <c r="HE296" t="s">
        <v>5651</v>
      </c>
      <c r="HF296" t="s">
        <v>5652</v>
      </c>
      <c r="HG296" t="s">
        <v>5653</v>
      </c>
      <c r="HH296">
        <v>6.0932899999999998E-2</v>
      </c>
      <c r="HN296" t="s">
        <v>787</v>
      </c>
      <c r="HO296">
        <v>330.649</v>
      </c>
      <c r="HP296" t="s">
        <v>25</v>
      </c>
      <c r="HQ296" t="s">
        <v>36</v>
      </c>
      <c r="HR296" t="s">
        <v>27</v>
      </c>
      <c r="HS296">
        <v>0.77952999999999995</v>
      </c>
      <c r="HT296" t="s">
        <v>28</v>
      </c>
      <c r="HU296">
        <v>497699</v>
      </c>
      <c r="HV296" t="s">
        <v>29</v>
      </c>
      <c r="HW296">
        <v>0.13060109532799999</v>
      </c>
      <c r="HX296" t="s">
        <v>30</v>
      </c>
      <c r="HY296">
        <v>65000</v>
      </c>
      <c r="HZ296" t="s">
        <v>923</v>
      </c>
      <c r="IA296">
        <v>65000</v>
      </c>
      <c r="IB296" t="s">
        <v>783</v>
      </c>
      <c r="IC296" t="s">
        <v>6237</v>
      </c>
      <c r="ID296" t="s">
        <v>6238</v>
      </c>
      <c r="IE296" t="s">
        <v>6239</v>
      </c>
      <c r="IF296">
        <v>7.9192399999999996E-2</v>
      </c>
    </row>
    <row r="297" spans="6:240">
      <c r="F297" t="s">
        <v>777</v>
      </c>
      <c r="G297">
        <v>681.71</v>
      </c>
      <c r="H297" t="s">
        <v>25</v>
      </c>
      <c r="I297" t="s">
        <v>757</v>
      </c>
      <c r="J297" t="s">
        <v>27</v>
      </c>
      <c r="K297">
        <v>0.77176900000000004</v>
      </c>
      <c r="L297" t="s">
        <v>28</v>
      </c>
      <c r="M297">
        <v>246278</v>
      </c>
      <c r="N297" t="s">
        <v>29</v>
      </c>
      <c r="O297">
        <v>1.2181345125E-2</v>
      </c>
      <c r="P297" t="s">
        <v>30</v>
      </c>
      <c r="Q297">
        <v>3000</v>
      </c>
      <c r="R297" t="s">
        <v>923</v>
      </c>
      <c r="S297">
        <v>3000</v>
      </c>
      <c r="T297" t="s">
        <v>778</v>
      </c>
      <c r="U297" t="s">
        <v>4862</v>
      </c>
      <c r="V297" t="s">
        <v>4863</v>
      </c>
      <c r="W297" t="s">
        <v>4864</v>
      </c>
      <c r="X297">
        <v>6.0035400000000003E-2</v>
      </c>
      <c r="AD297" t="s">
        <v>777</v>
      </c>
      <c r="AE297">
        <v>656.21400000000006</v>
      </c>
      <c r="AF297" t="s">
        <v>25</v>
      </c>
      <c r="AG297" t="s">
        <v>757</v>
      </c>
      <c r="AH297" t="s">
        <v>27</v>
      </c>
      <c r="AI297">
        <v>0.78029999999999999</v>
      </c>
      <c r="AJ297" t="s">
        <v>28</v>
      </c>
      <c r="AK297">
        <v>250283</v>
      </c>
      <c r="AL297" t="s">
        <v>29</v>
      </c>
      <c r="AM297">
        <v>1.9977374324999998E-2</v>
      </c>
      <c r="AN297" t="s">
        <v>30</v>
      </c>
      <c r="AO297">
        <v>5000</v>
      </c>
      <c r="AP297" t="s">
        <v>923</v>
      </c>
      <c r="AQ297">
        <v>5000</v>
      </c>
      <c r="AR297" t="s">
        <v>778</v>
      </c>
      <c r="AS297" t="s">
        <v>1337</v>
      </c>
      <c r="AT297" t="s">
        <v>1338</v>
      </c>
      <c r="AU297" t="s">
        <v>1339</v>
      </c>
      <c r="AV297">
        <v>7.6842900000000006E-2</v>
      </c>
      <c r="BB297" t="s">
        <v>777</v>
      </c>
      <c r="BC297">
        <v>656.72500000000002</v>
      </c>
      <c r="BD297" t="s">
        <v>25</v>
      </c>
      <c r="BE297" t="s">
        <v>757</v>
      </c>
      <c r="BF297" t="s">
        <v>27</v>
      </c>
      <c r="BG297">
        <v>0.782528</v>
      </c>
      <c r="BH297" t="s">
        <v>28</v>
      </c>
      <c r="BI297">
        <v>248666</v>
      </c>
      <c r="BJ297" t="s">
        <v>29</v>
      </c>
      <c r="BK297">
        <v>6.0321825434999997E-2</v>
      </c>
      <c r="BL297" t="s">
        <v>30</v>
      </c>
      <c r="BM297">
        <v>15000</v>
      </c>
      <c r="BN297" t="s">
        <v>923</v>
      </c>
      <c r="BO297">
        <v>15000</v>
      </c>
      <c r="BP297" t="s">
        <v>778</v>
      </c>
      <c r="BQ297" t="s">
        <v>1924</v>
      </c>
      <c r="BR297" t="s">
        <v>1925</v>
      </c>
      <c r="BS297" t="s">
        <v>1926</v>
      </c>
      <c r="BT297">
        <v>7.7184299999999997E-2</v>
      </c>
      <c r="BZ297" t="s">
        <v>777</v>
      </c>
      <c r="CA297">
        <v>689.59100000000001</v>
      </c>
      <c r="CB297" t="s">
        <v>25</v>
      </c>
      <c r="CC297" t="s">
        <v>757</v>
      </c>
      <c r="CD297" t="s">
        <v>27</v>
      </c>
      <c r="CE297">
        <v>0.76414599999999999</v>
      </c>
      <c r="CF297" t="s">
        <v>28</v>
      </c>
      <c r="CG297">
        <v>248345</v>
      </c>
      <c r="CH297" t="s">
        <v>29</v>
      </c>
      <c r="CI297">
        <v>0.100666276545</v>
      </c>
      <c r="CJ297" t="s">
        <v>30</v>
      </c>
      <c r="CK297">
        <v>25000</v>
      </c>
      <c r="CL297" t="s">
        <v>923</v>
      </c>
      <c r="CM297">
        <v>25000</v>
      </c>
      <c r="CN297" t="s">
        <v>778</v>
      </c>
      <c r="CO297" t="s">
        <v>2511</v>
      </c>
      <c r="CP297" t="s">
        <v>2512</v>
      </c>
      <c r="CQ297" t="s">
        <v>2513</v>
      </c>
      <c r="CR297">
        <v>8.4317100000000006E-2</v>
      </c>
      <c r="CX297" t="s">
        <v>777</v>
      </c>
      <c r="CY297">
        <v>676.70399999999995</v>
      </c>
      <c r="CZ297" t="s">
        <v>25</v>
      </c>
      <c r="DA297" t="s">
        <v>757</v>
      </c>
      <c r="DB297" t="s">
        <v>27</v>
      </c>
      <c r="DC297">
        <v>0.76785899999999996</v>
      </c>
      <c r="DD297" t="s">
        <v>28</v>
      </c>
      <c r="DE297">
        <v>250633</v>
      </c>
      <c r="DF297" t="s">
        <v>29</v>
      </c>
      <c r="DG297">
        <v>0.13964642254500001</v>
      </c>
      <c r="DH297" t="s">
        <v>30</v>
      </c>
      <c r="DI297">
        <v>35000</v>
      </c>
      <c r="DJ297" t="s">
        <v>923</v>
      </c>
      <c r="DK297">
        <v>35000</v>
      </c>
      <c r="DL297" t="s">
        <v>778</v>
      </c>
      <c r="DM297" t="s">
        <v>3103</v>
      </c>
      <c r="DN297" t="s">
        <v>3104</v>
      </c>
      <c r="DO297" t="s">
        <v>3105</v>
      </c>
      <c r="DP297">
        <v>7.6642199999999994E-2</v>
      </c>
      <c r="DV297" t="s">
        <v>777</v>
      </c>
      <c r="DW297">
        <v>665.30700000000002</v>
      </c>
      <c r="DX297" t="s">
        <v>25</v>
      </c>
      <c r="DY297" t="s">
        <v>757</v>
      </c>
      <c r="DZ297" t="s">
        <v>27</v>
      </c>
      <c r="EA297">
        <v>0.77494799999999997</v>
      </c>
      <c r="EB297" t="s">
        <v>28</v>
      </c>
      <c r="EC297">
        <v>250284</v>
      </c>
      <c r="ED297" t="s">
        <v>29</v>
      </c>
      <c r="EE297">
        <v>0.17979597292499999</v>
      </c>
      <c r="EF297" t="s">
        <v>30</v>
      </c>
      <c r="EG297">
        <v>45000</v>
      </c>
      <c r="EH297" t="s">
        <v>923</v>
      </c>
      <c r="EI297">
        <v>45000</v>
      </c>
      <c r="EJ297" t="s">
        <v>778</v>
      </c>
      <c r="EK297" t="s">
        <v>3691</v>
      </c>
      <c r="EL297" t="s">
        <v>3692</v>
      </c>
      <c r="EM297" t="s">
        <v>3693</v>
      </c>
      <c r="EN297">
        <v>7.7138100000000001E-2</v>
      </c>
      <c r="ET297" t="s">
        <v>777</v>
      </c>
      <c r="EU297">
        <v>665.98599999999999</v>
      </c>
      <c r="EV297" t="s">
        <v>25</v>
      </c>
      <c r="EW297" t="s">
        <v>757</v>
      </c>
      <c r="EX297" t="s">
        <v>27</v>
      </c>
      <c r="EY297">
        <v>0.77695400000000003</v>
      </c>
      <c r="EZ297" t="s">
        <v>28</v>
      </c>
      <c r="FA297">
        <v>248739</v>
      </c>
      <c r="FB297" t="s">
        <v>29</v>
      </c>
      <c r="FC297">
        <v>0.22111492768499999</v>
      </c>
      <c r="FD297" t="s">
        <v>30</v>
      </c>
      <c r="FE297">
        <v>55000</v>
      </c>
      <c r="FF297" t="s">
        <v>923</v>
      </c>
      <c r="FG297">
        <v>55000</v>
      </c>
      <c r="FH297" t="s">
        <v>778</v>
      </c>
      <c r="FI297" t="s">
        <v>4275</v>
      </c>
      <c r="FJ297" t="s">
        <v>4276</v>
      </c>
      <c r="FK297" t="s">
        <v>4277</v>
      </c>
      <c r="FL297">
        <v>7.4988600000000002E-2</v>
      </c>
      <c r="FR297" t="s">
        <v>777</v>
      </c>
      <c r="FS297">
        <v>707.61599999999999</v>
      </c>
      <c r="FT297" t="s">
        <v>25</v>
      </c>
      <c r="FU297" t="s">
        <v>757</v>
      </c>
      <c r="FV297" t="s">
        <v>27</v>
      </c>
      <c r="FW297">
        <v>0.75142799999999998</v>
      </c>
      <c r="FX297" t="s">
        <v>28</v>
      </c>
      <c r="FY297">
        <v>250281</v>
      </c>
      <c r="FZ297" t="s">
        <v>29</v>
      </c>
      <c r="GA297">
        <v>3.9955144649999998E-3</v>
      </c>
      <c r="GB297" t="s">
        <v>30</v>
      </c>
      <c r="GC297">
        <v>1000</v>
      </c>
      <c r="GD297" t="s">
        <v>923</v>
      </c>
      <c r="GE297">
        <v>1000</v>
      </c>
      <c r="GF297" t="s">
        <v>778</v>
      </c>
      <c r="GG297" t="s">
        <v>5053</v>
      </c>
      <c r="GH297" t="s">
        <v>5054</v>
      </c>
      <c r="GI297" t="s">
        <v>5055</v>
      </c>
      <c r="GJ297">
        <v>5.4397099999999997E-2</v>
      </c>
      <c r="GP297" t="s">
        <v>777</v>
      </c>
      <c r="GQ297">
        <v>672.38599999999997</v>
      </c>
      <c r="GR297" t="s">
        <v>25</v>
      </c>
      <c r="GS297" t="s">
        <v>757</v>
      </c>
      <c r="GT297" t="s">
        <v>27</v>
      </c>
      <c r="GU297">
        <v>0.77179799999999998</v>
      </c>
      <c r="GV297" t="s">
        <v>28</v>
      </c>
      <c r="GW297">
        <v>249674</v>
      </c>
      <c r="GX297" t="s">
        <v>29</v>
      </c>
      <c r="GY297">
        <v>4.0052149515000003E-2</v>
      </c>
      <c r="GZ297" t="s">
        <v>30</v>
      </c>
      <c r="HA297">
        <v>10000</v>
      </c>
      <c r="HB297" t="s">
        <v>923</v>
      </c>
      <c r="HC297">
        <v>10000</v>
      </c>
      <c r="HD297" t="s">
        <v>778</v>
      </c>
      <c r="HE297" t="s">
        <v>5654</v>
      </c>
      <c r="HF297" t="s">
        <v>5655</v>
      </c>
      <c r="HG297" t="s">
        <v>5656</v>
      </c>
      <c r="HH297">
        <v>7.3141899999999996E-2</v>
      </c>
      <c r="HN297" t="s">
        <v>777</v>
      </c>
      <c r="HO297">
        <v>667.29600000000005</v>
      </c>
      <c r="HP297" t="s">
        <v>25</v>
      </c>
      <c r="HQ297" t="s">
        <v>757</v>
      </c>
      <c r="HR297" t="s">
        <v>27</v>
      </c>
      <c r="HS297">
        <v>0.77379200000000004</v>
      </c>
      <c r="HT297" t="s">
        <v>28</v>
      </c>
      <c r="HU297">
        <v>250284</v>
      </c>
      <c r="HV297" t="s">
        <v>29</v>
      </c>
      <c r="HW297">
        <v>0.25970527222500001</v>
      </c>
      <c r="HX297" t="s">
        <v>30</v>
      </c>
      <c r="HY297">
        <v>65000</v>
      </c>
      <c r="HZ297" t="s">
        <v>923</v>
      </c>
      <c r="IA297">
        <v>65000</v>
      </c>
      <c r="IB297" t="s">
        <v>778</v>
      </c>
      <c r="IC297" t="s">
        <v>6240</v>
      </c>
      <c r="ID297" t="s">
        <v>6241</v>
      </c>
      <c r="IE297" t="s">
        <v>6242</v>
      </c>
      <c r="IF297">
        <v>7.8059400000000001E-2</v>
      </c>
    </row>
    <row r="298" spans="6:240">
      <c r="F298" t="s">
        <v>782</v>
      </c>
      <c r="G298">
        <v>339.77199999999999</v>
      </c>
      <c r="H298" t="s">
        <v>25</v>
      </c>
      <c r="I298" t="s">
        <v>36</v>
      </c>
      <c r="J298" t="s">
        <v>27</v>
      </c>
      <c r="K298">
        <v>0.76072200000000001</v>
      </c>
      <c r="L298" t="s">
        <v>28</v>
      </c>
      <c r="M298">
        <v>508581</v>
      </c>
      <c r="N298" t="s">
        <v>29</v>
      </c>
      <c r="O298">
        <v>5.898770272E-3</v>
      </c>
      <c r="P298" t="s">
        <v>30</v>
      </c>
      <c r="Q298">
        <v>3000</v>
      </c>
      <c r="R298" t="s">
        <v>923</v>
      </c>
      <c r="S298">
        <v>3000</v>
      </c>
      <c r="T298" t="s">
        <v>783</v>
      </c>
      <c r="U298" t="s">
        <v>4865</v>
      </c>
      <c r="V298" t="s">
        <v>4866</v>
      </c>
      <c r="W298" t="s">
        <v>4867</v>
      </c>
      <c r="X298">
        <v>9.2869099999999996E-2</v>
      </c>
      <c r="AD298" t="s">
        <v>782</v>
      </c>
      <c r="AE298">
        <v>340.51100000000002</v>
      </c>
      <c r="AF298" t="s">
        <v>25</v>
      </c>
      <c r="AG298" t="s">
        <v>36</v>
      </c>
      <c r="AH298" t="s">
        <v>27</v>
      </c>
      <c r="AI298">
        <v>0.76240399999999997</v>
      </c>
      <c r="AJ298" t="s">
        <v>28</v>
      </c>
      <c r="AK298">
        <v>505241</v>
      </c>
      <c r="AL298" t="s">
        <v>29</v>
      </c>
      <c r="AM298">
        <v>9.8962646960000008E-3</v>
      </c>
      <c r="AN298" t="s">
        <v>30</v>
      </c>
      <c r="AO298">
        <v>5000</v>
      </c>
      <c r="AP298" t="s">
        <v>923</v>
      </c>
      <c r="AQ298">
        <v>5000</v>
      </c>
      <c r="AR298" t="s">
        <v>783</v>
      </c>
      <c r="AS298" t="s">
        <v>1340</v>
      </c>
      <c r="AT298" t="s">
        <v>1341</v>
      </c>
      <c r="AU298" t="s">
        <v>1342</v>
      </c>
      <c r="AV298">
        <v>0.102784</v>
      </c>
      <c r="BB298" t="s">
        <v>782</v>
      </c>
      <c r="BC298">
        <v>331.52100000000002</v>
      </c>
      <c r="BD298" t="s">
        <v>25</v>
      </c>
      <c r="BE298" t="s">
        <v>36</v>
      </c>
      <c r="BF298" t="s">
        <v>27</v>
      </c>
      <c r="BG298">
        <v>0.78024700000000002</v>
      </c>
      <c r="BH298" t="s">
        <v>28</v>
      </c>
      <c r="BI298">
        <v>495479</v>
      </c>
      <c r="BJ298" t="s">
        <v>29</v>
      </c>
      <c r="BK298">
        <v>3.0273736272000001E-2</v>
      </c>
      <c r="BL298" t="s">
        <v>30</v>
      </c>
      <c r="BM298">
        <v>15000</v>
      </c>
      <c r="BN298" t="s">
        <v>923</v>
      </c>
      <c r="BO298">
        <v>15000</v>
      </c>
      <c r="BP298" t="s">
        <v>783</v>
      </c>
      <c r="BQ298" t="s">
        <v>1927</v>
      </c>
      <c r="BR298" t="s">
        <v>1928</v>
      </c>
      <c r="BS298" t="s">
        <v>1929</v>
      </c>
      <c r="BT298">
        <v>6.3148300000000004E-2</v>
      </c>
      <c r="BZ298" t="s">
        <v>782</v>
      </c>
      <c r="CA298">
        <v>322.55200000000002</v>
      </c>
      <c r="CB298" t="s">
        <v>25</v>
      </c>
      <c r="CC298" t="s">
        <v>36</v>
      </c>
      <c r="CD298" t="s">
        <v>27</v>
      </c>
      <c r="CE298">
        <v>0.78488100000000005</v>
      </c>
      <c r="CF298" t="s">
        <v>28</v>
      </c>
      <c r="CG298">
        <v>503259</v>
      </c>
      <c r="CH298" t="s">
        <v>29</v>
      </c>
      <c r="CI298">
        <v>4.9676209207999998E-2</v>
      </c>
      <c r="CJ298" t="s">
        <v>30</v>
      </c>
      <c r="CK298">
        <v>25000</v>
      </c>
      <c r="CL298" t="s">
        <v>923</v>
      </c>
      <c r="CM298">
        <v>25000</v>
      </c>
      <c r="CN298" t="s">
        <v>783</v>
      </c>
      <c r="CO298" t="s">
        <v>2514</v>
      </c>
      <c r="CP298" t="s">
        <v>2515</v>
      </c>
      <c r="CQ298" t="s">
        <v>2516</v>
      </c>
      <c r="CR298">
        <v>7.5650599999999998E-2</v>
      </c>
      <c r="CX298" t="s">
        <v>782</v>
      </c>
      <c r="CY298">
        <v>323.89999999999998</v>
      </c>
      <c r="CZ298" t="s">
        <v>25</v>
      </c>
      <c r="DA298" t="s">
        <v>36</v>
      </c>
      <c r="DB298" t="s">
        <v>27</v>
      </c>
      <c r="DC298">
        <v>0.78445299999999996</v>
      </c>
      <c r="DD298" t="s">
        <v>28</v>
      </c>
      <c r="DE298">
        <v>501712</v>
      </c>
      <c r="DF298" t="s">
        <v>29</v>
      </c>
      <c r="DG298">
        <v>6.9761181192000005E-2</v>
      </c>
      <c r="DH298" t="s">
        <v>30</v>
      </c>
      <c r="DI298">
        <v>35000</v>
      </c>
      <c r="DJ298" t="s">
        <v>923</v>
      </c>
      <c r="DK298">
        <v>35000</v>
      </c>
      <c r="DL298" t="s">
        <v>783</v>
      </c>
      <c r="DM298" t="s">
        <v>3106</v>
      </c>
      <c r="DN298" t="s">
        <v>3107</v>
      </c>
      <c r="DO298" t="s">
        <v>3108</v>
      </c>
      <c r="DP298">
        <v>7.2876099999999999E-2</v>
      </c>
      <c r="DV298" t="s">
        <v>782</v>
      </c>
      <c r="DW298">
        <v>325.82100000000003</v>
      </c>
      <c r="DX298" t="s">
        <v>25</v>
      </c>
      <c r="DY298" t="s">
        <v>36</v>
      </c>
      <c r="DZ298" t="s">
        <v>27</v>
      </c>
      <c r="EA298">
        <v>0.78110500000000005</v>
      </c>
      <c r="EB298" t="s">
        <v>28</v>
      </c>
      <c r="EC298">
        <v>503040</v>
      </c>
      <c r="ED298" t="s">
        <v>29</v>
      </c>
      <c r="EE298">
        <v>8.9456153720000001E-2</v>
      </c>
      <c r="EF298" t="s">
        <v>30</v>
      </c>
      <c r="EG298">
        <v>45000</v>
      </c>
      <c r="EH298" t="s">
        <v>923</v>
      </c>
      <c r="EI298">
        <v>45000</v>
      </c>
      <c r="EJ298" t="s">
        <v>783</v>
      </c>
      <c r="EK298" t="s">
        <v>3694</v>
      </c>
      <c r="EL298" t="s">
        <v>3695</v>
      </c>
      <c r="EM298" t="s">
        <v>3696</v>
      </c>
      <c r="EN298">
        <v>7.6009300000000002E-2</v>
      </c>
      <c r="ET298" t="s">
        <v>782</v>
      </c>
      <c r="EU298">
        <v>327.58800000000002</v>
      </c>
      <c r="EV298" t="s">
        <v>25</v>
      </c>
      <c r="EW298" t="s">
        <v>36</v>
      </c>
      <c r="EX298" t="s">
        <v>27</v>
      </c>
      <c r="EY298">
        <v>0.77903299999999998</v>
      </c>
      <c r="EZ298" t="s">
        <v>28</v>
      </c>
      <c r="FA298">
        <v>502990</v>
      </c>
      <c r="FB298" t="s">
        <v>29</v>
      </c>
      <c r="FC298">
        <v>0.10934612597600001</v>
      </c>
      <c r="FD298" t="s">
        <v>30</v>
      </c>
      <c r="FE298">
        <v>55000</v>
      </c>
      <c r="FF298" t="s">
        <v>923</v>
      </c>
      <c r="FG298">
        <v>55000</v>
      </c>
      <c r="FH298" t="s">
        <v>783</v>
      </c>
      <c r="FI298" t="s">
        <v>4278</v>
      </c>
      <c r="FJ298" t="s">
        <v>4279</v>
      </c>
      <c r="FK298" t="s">
        <v>4280</v>
      </c>
      <c r="FL298">
        <v>7.6675699999999999E-2</v>
      </c>
      <c r="FR298" t="s">
        <v>782</v>
      </c>
      <c r="FS298">
        <v>324.10199999999998</v>
      </c>
      <c r="FT298" t="s">
        <v>25</v>
      </c>
      <c r="FU298" t="s">
        <v>36</v>
      </c>
      <c r="FV298" t="s">
        <v>27</v>
      </c>
      <c r="FW298">
        <v>0.78530800000000001</v>
      </c>
      <c r="FX298" t="s">
        <v>28</v>
      </c>
      <c r="FY298">
        <v>500309</v>
      </c>
      <c r="FZ298" t="s">
        <v>29</v>
      </c>
      <c r="GA298">
        <v>1.9987667120000001E-3</v>
      </c>
      <c r="GB298" t="s">
        <v>30</v>
      </c>
      <c r="GC298">
        <v>1000</v>
      </c>
      <c r="GD298" t="s">
        <v>923</v>
      </c>
      <c r="GE298">
        <v>1000</v>
      </c>
      <c r="GF298" t="s">
        <v>783</v>
      </c>
      <c r="GG298" t="s">
        <v>5056</v>
      </c>
      <c r="GH298" t="s">
        <v>5057</v>
      </c>
      <c r="GI298" t="s">
        <v>5058</v>
      </c>
      <c r="GJ298">
        <v>8.1358899999999998E-2</v>
      </c>
      <c r="GP298" t="s">
        <v>782</v>
      </c>
      <c r="GQ298">
        <v>332.38499999999999</v>
      </c>
      <c r="GR298" t="s">
        <v>25</v>
      </c>
      <c r="GS298" t="s">
        <v>36</v>
      </c>
      <c r="GT298" t="s">
        <v>27</v>
      </c>
      <c r="GU298">
        <v>0.77451199999999998</v>
      </c>
      <c r="GV298" t="s">
        <v>28</v>
      </c>
      <c r="GW298">
        <v>501536</v>
      </c>
      <c r="GX298" t="s">
        <v>29</v>
      </c>
      <c r="GY298">
        <v>1.9938736687999999E-2</v>
      </c>
      <c r="GZ298" t="s">
        <v>30</v>
      </c>
      <c r="HA298">
        <v>10000</v>
      </c>
      <c r="HB298" t="s">
        <v>923</v>
      </c>
      <c r="HC298">
        <v>10000</v>
      </c>
      <c r="HD298" t="s">
        <v>783</v>
      </c>
      <c r="HE298" t="s">
        <v>5369</v>
      </c>
      <c r="HF298" t="s">
        <v>5657</v>
      </c>
      <c r="HG298" t="s">
        <v>5658</v>
      </c>
      <c r="HH298">
        <v>7.9968899999999996E-2</v>
      </c>
      <c r="HN298" t="s">
        <v>782</v>
      </c>
      <c r="HO298">
        <v>328.27499999999998</v>
      </c>
      <c r="HP298" t="s">
        <v>25</v>
      </c>
      <c r="HQ298" t="s">
        <v>36</v>
      </c>
      <c r="HR298" t="s">
        <v>27</v>
      </c>
      <c r="HS298">
        <v>0.77765799999999996</v>
      </c>
      <c r="HT298" t="s">
        <v>28</v>
      </c>
      <c r="HU298">
        <v>503715</v>
      </c>
      <c r="HV298" t="s">
        <v>29</v>
      </c>
      <c r="HW298">
        <v>0.129041098504</v>
      </c>
      <c r="HX298" t="s">
        <v>30</v>
      </c>
      <c r="HY298">
        <v>65000</v>
      </c>
      <c r="HZ298" t="s">
        <v>923</v>
      </c>
      <c r="IA298">
        <v>65000</v>
      </c>
      <c r="IB298" t="s">
        <v>783</v>
      </c>
      <c r="IC298" t="s">
        <v>6243</v>
      </c>
      <c r="ID298" t="s">
        <v>6244</v>
      </c>
      <c r="IE298" t="s">
        <v>6245</v>
      </c>
      <c r="IF298">
        <v>7.3346599999999998E-2</v>
      </c>
    </row>
    <row r="299" spans="6:240">
      <c r="F299" t="s">
        <v>787</v>
      </c>
      <c r="G299">
        <v>681.71</v>
      </c>
      <c r="H299" t="s">
        <v>25</v>
      </c>
      <c r="I299" t="s">
        <v>757</v>
      </c>
      <c r="J299" t="s">
        <v>27</v>
      </c>
      <c r="K299">
        <v>0.77176900000000004</v>
      </c>
      <c r="L299" t="s">
        <v>28</v>
      </c>
      <c r="M299">
        <v>246278</v>
      </c>
      <c r="N299" t="s">
        <v>29</v>
      </c>
      <c r="O299">
        <v>1.2181345125E-2</v>
      </c>
      <c r="P299" t="s">
        <v>30</v>
      </c>
      <c r="Q299">
        <v>3000</v>
      </c>
      <c r="R299" t="s">
        <v>923</v>
      </c>
      <c r="S299">
        <v>3000</v>
      </c>
      <c r="T299" t="s">
        <v>788</v>
      </c>
      <c r="U299" t="s">
        <v>4862</v>
      </c>
      <c r="V299" t="s">
        <v>4863</v>
      </c>
      <c r="W299" t="s">
        <v>4864</v>
      </c>
      <c r="X299">
        <v>6.0035400000000003E-2</v>
      </c>
      <c r="AD299" t="s">
        <v>787</v>
      </c>
      <c r="AE299">
        <v>656.21400000000006</v>
      </c>
      <c r="AF299" t="s">
        <v>25</v>
      </c>
      <c r="AG299" t="s">
        <v>757</v>
      </c>
      <c r="AH299" t="s">
        <v>27</v>
      </c>
      <c r="AI299">
        <v>0.78029999999999999</v>
      </c>
      <c r="AJ299" t="s">
        <v>28</v>
      </c>
      <c r="AK299">
        <v>250283</v>
      </c>
      <c r="AL299" t="s">
        <v>29</v>
      </c>
      <c r="AM299">
        <v>1.9977374324999998E-2</v>
      </c>
      <c r="AN299" t="s">
        <v>30</v>
      </c>
      <c r="AO299">
        <v>5000</v>
      </c>
      <c r="AP299" t="s">
        <v>923</v>
      </c>
      <c r="AQ299">
        <v>5000</v>
      </c>
      <c r="AR299" t="s">
        <v>788</v>
      </c>
      <c r="AS299" t="s">
        <v>1337</v>
      </c>
      <c r="AT299" t="s">
        <v>1338</v>
      </c>
      <c r="AU299" t="s">
        <v>1339</v>
      </c>
      <c r="AV299">
        <v>7.6842900000000006E-2</v>
      </c>
      <c r="BB299" t="s">
        <v>787</v>
      </c>
      <c r="BC299">
        <v>656.72500000000002</v>
      </c>
      <c r="BD299" t="s">
        <v>25</v>
      </c>
      <c r="BE299" t="s">
        <v>757</v>
      </c>
      <c r="BF299" t="s">
        <v>27</v>
      </c>
      <c r="BG299">
        <v>0.782528</v>
      </c>
      <c r="BH299" t="s">
        <v>28</v>
      </c>
      <c r="BI299">
        <v>248666</v>
      </c>
      <c r="BJ299" t="s">
        <v>29</v>
      </c>
      <c r="BK299">
        <v>6.0321825434999997E-2</v>
      </c>
      <c r="BL299" t="s">
        <v>30</v>
      </c>
      <c r="BM299">
        <v>15000</v>
      </c>
      <c r="BN299" t="s">
        <v>923</v>
      </c>
      <c r="BO299">
        <v>15000</v>
      </c>
      <c r="BP299" t="s">
        <v>788</v>
      </c>
      <c r="BQ299" t="s">
        <v>1924</v>
      </c>
      <c r="BR299" t="s">
        <v>1925</v>
      </c>
      <c r="BS299" t="s">
        <v>1926</v>
      </c>
      <c r="BT299">
        <v>7.7184299999999997E-2</v>
      </c>
      <c r="BZ299" t="s">
        <v>787</v>
      </c>
      <c r="CA299">
        <v>689.59100000000001</v>
      </c>
      <c r="CB299" t="s">
        <v>25</v>
      </c>
      <c r="CC299" t="s">
        <v>757</v>
      </c>
      <c r="CD299" t="s">
        <v>27</v>
      </c>
      <c r="CE299">
        <v>0.76414599999999999</v>
      </c>
      <c r="CF299" t="s">
        <v>28</v>
      </c>
      <c r="CG299">
        <v>248345</v>
      </c>
      <c r="CH299" t="s">
        <v>29</v>
      </c>
      <c r="CI299">
        <v>0.100666276545</v>
      </c>
      <c r="CJ299" t="s">
        <v>30</v>
      </c>
      <c r="CK299">
        <v>25000</v>
      </c>
      <c r="CL299" t="s">
        <v>923</v>
      </c>
      <c r="CM299">
        <v>25000</v>
      </c>
      <c r="CN299" t="s">
        <v>788</v>
      </c>
      <c r="CO299" t="s">
        <v>2511</v>
      </c>
      <c r="CP299" t="s">
        <v>2512</v>
      </c>
      <c r="CQ299" t="s">
        <v>2513</v>
      </c>
      <c r="CR299">
        <v>8.4317100000000006E-2</v>
      </c>
      <c r="CX299" t="s">
        <v>787</v>
      </c>
      <c r="CY299">
        <v>676.70399999999995</v>
      </c>
      <c r="CZ299" t="s">
        <v>25</v>
      </c>
      <c r="DA299" t="s">
        <v>757</v>
      </c>
      <c r="DB299" t="s">
        <v>27</v>
      </c>
      <c r="DC299">
        <v>0.76785899999999996</v>
      </c>
      <c r="DD299" t="s">
        <v>28</v>
      </c>
      <c r="DE299">
        <v>250633</v>
      </c>
      <c r="DF299" t="s">
        <v>29</v>
      </c>
      <c r="DG299">
        <v>0.13964642254500001</v>
      </c>
      <c r="DH299" t="s">
        <v>30</v>
      </c>
      <c r="DI299">
        <v>35000</v>
      </c>
      <c r="DJ299" t="s">
        <v>923</v>
      </c>
      <c r="DK299">
        <v>35000</v>
      </c>
      <c r="DL299" t="s">
        <v>788</v>
      </c>
      <c r="DM299" t="s">
        <v>3103</v>
      </c>
      <c r="DN299" t="s">
        <v>3104</v>
      </c>
      <c r="DO299" t="s">
        <v>3105</v>
      </c>
      <c r="DP299">
        <v>7.6642199999999994E-2</v>
      </c>
      <c r="DV299" t="s">
        <v>787</v>
      </c>
      <c r="DW299">
        <v>665.30700000000002</v>
      </c>
      <c r="DX299" t="s">
        <v>25</v>
      </c>
      <c r="DY299" t="s">
        <v>757</v>
      </c>
      <c r="DZ299" t="s">
        <v>27</v>
      </c>
      <c r="EA299">
        <v>0.77494799999999997</v>
      </c>
      <c r="EB299" t="s">
        <v>28</v>
      </c>
      <c r="EC299">
        <v>250284</v>
      </c>
      <c r="ED299" t="s">
        <v>29</v>
      </c>
      <c r="EE299">
        <v>0.17979597292499999</v>
      </c>
      <c r="EF299" t="s">
        <v>30</v>
      </c>
      <c r="EG299">
        <v>45000</v>
      </c>
      <c r="EH299" t="s">
        <v>923</v>
      </c>
      <c r="EI299">
        <v>45000</v>
      </c>
      <c r="EJ299" t="s">
        <v>788</v>
      </c>
      <c r="EK299" t="s">
        <v>3691</v>
      </c>
      <c r="EL299" t="s">
        <v>3692</v>
      </c>
      <c r="EM299" t="s">
        <v>3693</v>
      </c>
      <c r="EN299">
        <v>7.7138100000000001E-2</v>
      </c>
      <c r="ET299" t="s">
        <v>787</v>
      </c>
      <c r="EU299">
        <v>665.98599999999999</v>
      </c>
      <c r="EV299" t="s">
        <v>25</v>
      </c>
      <c r="EW299" t="s">
        <v>757</v>
      </c>
      <c r="EX299" t="s">
        <v>27</v>
      </c>
      <c r="EY299">
        <v>0.77695400000000003</v>
      </c>
      <c r="EZ299" t="s">
        <v>28</v>
      </c>
      <c r="FA299">
        <v>248739</v>
      </c>
      <c r="FB299" t="s">
        <v>29</v>
      </c>
      <c r="FC299">
        <v>0.22111492768499999</v>
      </c>
      <c r="FD299" t="s">
        <v>30</v>
      </c>
      <c r="FE299">
        <v>55000</v>
      </c>
      <c r="FF299" t="s">
        <v>923</v>
      </c>
      <c r="FG299">
        <v>55000</v>
      </c>
      <c r="FH299" t="s">
        <v>788</v>
      </c>
      <c r="FI299" t="s">
        <v>4275</v>
      </c>
      <c r="FJ299" t="s">
        <v>4276</v>
      </c>
      <c r="FK299" t="s">
        <v>4277</v>
      </c>
      <c r="FL299">
        <v>7.4988600000000002E-2</v>
      </c>
      <c r="FR299" t="s">
        <v>787</v>
      </c>
      <c r="FS299">
        <v>707.61599999999999</v>
      </c>
      <c r="FT299" t="s">
        <v>25</v>
      </c>
      <c r="FU299" t="s">
        <v>757</v>
      </c>
      <c r="FV299" t="s">
        <v>27</v>
      </c>
      <c r="FW299">
        <v>0.75142799999999998</v>
      </c>
      <c r="FX299" t="s">
        <v>28</v>
      </c>
      <c r="FY299">
        <v>250281</v>
      </c>
      <c r="FZ299" t="s">
        <v>29</v>
      </c>
      <c r="GA299">
        <v>3.9955144649999998E-3</v>
      </c>
      <c r="GB299" t="s">
        <v>30</v>
      </c>
      <c r="GC299">
        <v>1000</v>
      </c>
      <c r="GD299" t="s">
        <v>923</v>
      </c>
      <c r="GE299">
        <v>1000</v>
      </c>
      <c r="GF299" t="s">
        <v>788</v>
      </c>
      <c r="GG299" t="s">
        <v>5053</v>
      </c>
      <c r="GH299" t="s">
        <v>5054</v>
      </c>
      <c r="GI299" t="s">
        <v>5055</v>
      </c>
      <c r="GJ299">
        <v>5.4397099999999997E-2</v>
      </c>
      <c r="GP299" t="s">
        <v>787</v>
      </c>
      <c r="GQ299">
        <v>672.38599999999997</v>
      </c>
      <c r="GR299" t="s">
        <v>25</v>
      </c>
      <c r="GS299" t="s">
        <v>757</v>
      </c>
      <c r="GT299" t="s">
        <v>27</v>
      </c>
      <c r="GU299">
        <v>0.77179799999999998</v>
      </c>
      <c r="GV299" t="s">
        <v>28</v>
      </c>
      <c r="GW299">
        <v>249674</v>
      </c>
      <c r="GX299" t="s">
        <v>29</v>
      </c>
      <c r="GY299">
        <v>4.0052149515000003E-2</v>
      </c>
      <c r="GZ299" t="s">
        <v>30</v>
      </c>
      <c r="HA299">
        <v>10000</v>
      </c>
      <c r="HB299" t="s">
        <v>923</v>
      </c>
      <c r="HC299">
        <v>10000</v>
      </c>
      <c r="HD299" t="s">
        <v>788</v>
      </c>
      <c r="HE299" t="s">
        <v>5654</v>
      </c>
      <c r="HF299" t="s">
        <v>5655</v>
      </c>
      <c r="HG299" t="s">
        <v>5656</v>
      </c>
      <c r="HH299">
        <v>7.3141899999999996E-2</v>
      </c>
      <c r="HN299" t="s">
        <v>787</v>
      </c>
      <c r="HO299">
        <v>667.29600000000005</v>
      </c>
      <c r="HP299" t="s">
        <v>25</v>
      </c>
      <c r="HQ299" t="s">
        <v>757</v>
      </c>
      <c r="HR299" t="s">
        <v>27</v>
      </c>
      <c r="HS299">
        <v>0.77379200000000004</v>
      </c>
      <c r="HT299" t="s">
        <v>28</v>
      </c>
      <c r="HU299">
        <v>250284</v>
      </c>
      <c r="HV299" t="s">
        <v>29</v>
      </c>
      <c r="HW299">
        <v>0.25970527222500001</v>
      </c>
      <c r="HX299" t="s">
        <v>30</v>
      </c>
      <c r="HY299">
        <v>65000</v>
      </c>
      <c r="HZ299" t="s">
        <v>923</v>
      </c>
      <c r="IA299">
        <v>65000</v>
      </c>
      <c r="IB299" t="s">
        <v>788</v>
      </c>
      <c r="IC299" t="s">
        <v>6240</v>
      </c>
      <c r="ID299" t="s">
        <v>6241</v>
      </c>
      <c r="IE299" t="s">
        <v>6242</v>
      </c>
      <c r="IF299">
        <v>7.8059400000000001E-2</v>
      </c>
    </row>
    <row r="300" spans="6:240">
      <c r="F300" t="s">
        <v>787</v>
      </c>
      <c r="G300">
        <v>339.77199999999999</v>
      </c>
      <c r="H300" t="s">
        <v>25</v>
      </c>
      <c r="I300" t="s">
        <v>36</v>
      </c>
      <c r="J300" t="s">
        <v>27</v>
      </c>
      <c r="K300">
        <v>0.76072200000000001</v>
      </c>
      <c r="L300" t="s">
        <v>28</v>
      </c>
      <c r="M300">
        <v>508581</v>
      </c>
      <c r="N300" t="s">
        <v>29</v>
      </c>
      <c r="O300">
        <v>5.898770272E-3</v>
      </c>
      <c r="P300" t="s">
        <v>30</v>
      </c>
      <c r="Q300">
        <v>3000</v>
      </c>
      <c r="R300" t="s">
        <v>923</v>
      </c>
      <c r="S300">
        <v>3000</v>
      </c>
      <c r="T300" t="s">
        <v>783</v>
      </c>
      <c r="U300" t="s">
        <v>4865</v>
      </c>
      <c r="V300" t="s">
        <v>4866</v>
      </c>
      <c r="W300" t="s">
        <v>4867</v>
      </c>
      <c r="X300">
        <v>9.2869099999999996E-2</v>
      </c>
      <c r="AD300" t="s">
        <v>787</v>
      </c>
      <c r="AE300">
        <v>340.51100000000002</v>
      </c>
      <c r="AF300" t="s">
        <v>25</v>
      </c>
      <c r="AG300" t="s">
        <v>36</v>
      </c>
      <c r="AH300" t="s">
        <v>27</v>
      </c>
      <c r="AI300">
        <v>0.76240399999999997</v>
      </c>
      <c r="AJ300" t="s">
        <v>28</v>
      </c>
      <c r="AK300">
        <v>505241</v>
      </c>
      <c r="AL300" t="s">
        <v>29</v>
      </c>
      <c r="AM300">
        <v>9.8962646960000008E-3</v>
      </c>
      <c r="AN300" t="s">
        <v>30</v>
      </c>
      <c r="AO300">
        <v>5000</v>
      </c>
      <c r="AP300" t="s">
        <v>923</v>
      </c>
      <c r="AQ300">
        <v>5000</v>
      </c>
      <c r="AR300" t="s">
        <v>783</v>
      </c>
      <c r="AS300" t="s">
        <v>1340</v>
      </c>
      <c r="AT300" t="s">
        <v>1341</v>
      </c>
      <c r="AU300" t="s">
        <v>1342</v>
      </c>
      <c r="AV300">
        <v>0.102784</v>
      </c>
      <c r="BB300" t="s">
        <v>787</v>
      </c>
      <c r="BC300">
        <v>331.52100000000002</v>
      </c>
      <c r="BD300" t="s">
        <v>25</v>
      </c>
      <c r="BE300" t="s">
        <v>36</v>
      </c>
      <c r="BF300" t="s">
        <v>27</v>
      </c>
      <c r="BG300">
        <v>0.78024700000000002</v>
      </c>
      <c r="BH300" t="s">
        <v>28</v>
      </c>
      <c r="BI300">
        <v>495479</v>
      </c>
      <c r="BJ300" t="s">
        <v>29</v>
      </c>
      <c r="BK300">
        <v>3.0273736272000001E-2</v>
      </c>
      <c r="BL300" t="s">
        <v>30</v>
      </c>
      <c r="BM300">
        <v>15000</v>
      </c>
      <c r="BN300" t="s">
        <v>923</v>
      </c>
      <c r="BO300">
        <v>15000</v>
      </c>
      <c r="BP300" t="s">
        <v>783</v>
      </c>
      <c r="BQ300" t="s">
        <v>1927</v>
      </c>
      <c r="BR300" t="s">
        <v>1928</v>
      </c>
      <c r="BS300" t="s">
        <v>1929</v>
      </c>
      <c r="BT300">
        <v>6.3148300000000004E-2</v>
      </c>
      <c r="BZ300" t="s">
        <v>787</v>
      </c>
      <c r="CA300">
        <v>322.55200000000002</v>
      </c>
      <c r="CB300" t="s">
        <v>25</v>
      </c>
      <c r="CC300" t="s">
        <v>36</v>
      </c>
      <c r="CD300" t="s">
        <v>27</v>
      </c>
      <c r="CE300">
        <v>0.78488100000000005</v>
      </c>
      <c r="CF300" t="s">
        <v>28</v>
      </c>
      <c r="CG300">
        <v>503259</v>
      </c>
      <c r="CH300" t="s">
        <v>29</v>
      </c>
      <c r="CI300">
        <v>4.9676209207999998E-2</v>
      </c>
      <c r="CJ300" t="s">
        <v>30</v>
      </c>
      <c r="CK300">
        <v>25000</v>
      </c>
      <c r="CL300" t="s">
        <v>923</v>
      </c>
      <c r="CM300">
        <v>25000</v>
      </c>
      <c r="CN300" t="s">
        <v>783</v>
      </c>
      <c r="CO300" t="s">
        <v>2514</v>
      </c>
      <c r="CP300" t="s">
        <v>2515</v>
      </c>
      <c r="CQ300" t="s">
        <v>2516</v>
      </c>
      <c r="CR300">
        <v>7.5650599999999998E-2</v>
      </c>
      <c r="CX300" t="s">
        <v>787</v>
      </c>
      <c r="CY300">
        <v>323.89999999999998</v>
      </c>
      <c r="CZ300" t="s">
        <v>25</v>
      </c>
      <c r="DA300" t="s">
        <v>36</v>
      </c>
      <c r="DB300" t="s">
        <v>27</v>
      </c>
      <c r="DC300">
        <v>0.78445299999999996</v>
      </c>
      <c r="DD300" t="s">
        <v>28</v>
      </c>
      <c r="DE300">
        <v>501712</v>
      </c>
      <c r="DF300" t="s">
        <v>29</v>
      </c>
      <c r="DG300">
        <v>6.9761181192000005E-2</v>
      </c>
      <c r="DH300" t="s">
        <v>30</v>
      </c>
      <c r="DI300">
        <v>35000</v>
      </c>
      <c r="DJ300" t="s">
        <v>923</v>
      </c>
      <c r="DK300">
        <v>35000</v>
      </c>
      <c r="DL300" t="s">
        <v>783</v>
      </c>
      <c r="DM300" t="s">
        <v>3106</v>
      </c>
      <c r="DN300" t="s">
        <v>3107</v>
      </c>
      <c r="DO300" t="s">
        <v>3108</v>
      </c>
      <c r="DP300">
        <v>7.2876099999999999E-2</v>
      </c>
      <c r="DV300" t="s">
        <v>787</v>
      </c>
      <c r="DW300">
        <v>325.82100000000003</v>
      </c>
      <c r="DX300" t="s">
        <v>25</v>
      </c>
      <c r="DY300" t="s">
        <v>36</v>
      </c>
      <c r="DZ300" t="s">
        <v>27</v>
      </c>
      <c r="EA300">
        <v>0.78110500000000005</v>
      </c>
      <c r="EB300" t="s">
        <v>28</v>
      </c>
      <c r="EC300">
        <v>503040</v>
      </c>
      <c r="ED300" t="s">
        <v>29</v>
      </c>
      <c r="EE300">
        <v>8.9456153720000001E-2</v>
      </c>
      <c r="EF300" t="s">
        <v>30</v>
      </c>
      <c r="EG300">
        <v>45000</v>
      </c>
      <c r="EH300" t="s">
        <v>923</v>
      </c>
      <c r="EI300">
        <v>45000</v>
      </c>
      <c r="EJ300" t="s">
        <v>783</v>
      </c>
      <c r="EK300" t="s">
        <v>3694</v>
      </c>
      <c r="EL300" t="s">
        <v>3695</v>
      </c>
      <c r="EM300" t="s">
        <v>3696</v>
      </c>
      <c r="EN300">
        <v>7.6009300000000002E-2</v>
      </c>
      <c r="ET300" t="s">
        <v>787</v>
      </c>
      <c r="EU300">
        <v>327.58800000000002</v>
      </c>
      <c r="EV300" t="s">
        <v>25</v>
      </c>
      <c r="EW300" t="s">
        <v>36</v>
      </c>
      <c r="EX300" t="s">
        <v>27</v>
      </c>
      <c r="EY300">
        <v>0.77903299999999998</v>
      </c>
      <c r="EZ300" t="s">
        <v>28</v>
      </c>
      <c r="FA300">
        <v>502990</v>
      </c>
      <c r="FB300" t="s">
        <v>29</v>
      </c>
      <c r="FC300">
        <v>0.10934612597600001</v>
      </c>
      <c r="FD300" t="s">
        <v>30</v>
      </c>
      <c r="FE300">
        <v>55000</v>
      </c>
      <c r="FF300" t="s">
        <v>923</v>
      </c>
      <c r="FG300">
        <v>55000</v>
      </c>
      <c r="FH300" t="s">
        <v>783</v>
      </c>
      <c r="FI300" t="s">
        <v>4278</v>
      </c>
      <c r="FJ300" t="s">
        <v>4279</v>
      </c>
      <c r="FK300" t="s">
        <v>4280</v>
      </c>
      <c r="FL300">
        <v>7.6675699999999999E-2</v>
      </c>
      <c r="FR300" t="s">
        <v>787</v>
      </c>
      <c r="FS300">
        <v>324.10199999999998</v>
      </c>
      <c r="FT300" t="s">
        <v>25</v>
      </c>
      <c r="FU300" t="s">
        <v>36</v>
      </c>
      <c r="FV300" t="s">
        <v>27</v>
      </c>
      <c r="FW300">
        <v>0.78530800000000001</v>
      </c>
      <c r="FX300" t="s">
        <v>28</v>
      </c>
      <c r="FY300">
        <v>500309</v>
      </c>
      <c r="FZ300" t="s">
        <v>29</v>
      </c>
      <c r="GA300">
        <v>1.9987667120000001E-3</v>
      </c>
      <c r="GB300" t="s">
        <v>30</v>
      </c>
      <c r="GC300">
        <v>1000</v>
      </c>
      <c r="GD300" t="s">
        <v>923</v>
      </c>
      <c r="GE300">
        <v>1000</v>
      </c>
      <c r="GF300" t="s">
        <v>783</v>
      </c>
      <c r="GG300" t="s">
        <v>5056</v>
      </c>
      <c r="GH300" t="s">
        <v>5057</v>
      </c>
      <c r="GI300" t="s">
        <v>5058</v>
      </c>
      <c r="GJ300">
        <v>8.1358899999999998E-2</v>
      </c>
      <c r="GP300" t="s">
        <v>787</v>
      </c>
      <c r="GQ300">
        <v>332.38499999999999</v>
      </c>
      <c r="GR300" t="s">
        <v>25</v>
      </c>
      <c r="GS300" t="s">
        <v>36</v>
      </c>
      <c r="GT300" t="s">
        <v>27</v>
      </c>
      <c r="GU300">
        <v>0.77451199999999998</v>
      </c>
      <c r="GV300" t="s">
        <v>28</v>
      </c>
      <c r="GW300">
        <v>501536</v>
      </c>
      <c r="GX300" t="s">
        <v>29</v>
      </c>
      <c r="GY300">
        <v>1.9938736687999999E-2</v>
      </c>
      <c r="GZ300" t="s">
        <v>30</v>
      </c>
      <c r="HA300">
        <v>10000</v>
      </c>
      <c r="HB300" t="s">
        <v>923</v>
      </c>
      <c r="HC300">
        <v>10000</v>
      </c>
      <c r="HD300" t="s">
        <v>783</v>
      </c>
      <c r="HE300" t="s">
        <v>5369</v>
      </c>
      <c r="HF300" t="s">
        <v>5657</v>
      </c>
      <c r="HG300" t="s">
        <v>5658</v>
      </c>
      <c r="HH300">
        <v>7.9968899999999996E-2</v>
      </c>
      <c r="HN300" t="s">
        <v>787</v>
      </c>
      <c r="HO300">
        <v>328.27499999999998</v>
      </c>
      <c r="HP300" t="s">
        <v>25</v>
      </c>
      <c r="HQ300" t="s">
        <v>36</v>
      </c>
      <c r="HR300" t="s">
        <v>27</v>
      </c>
      <c r="HS300">
        <v>0.77765799999999996</v>
      </c>
      <c r="HT300" t="s">
        <v>28</v>
      </c>
      <c r="HU300">
        <v>503715</v>
      </c>
      <c r="HV300" t="s">
        <v>29</v>
      </c>
      <c r="HW300">
        <v>0.129041098504</v>
      </c>
      <c r="HX300" t="s">
        <v>30</v>
      </c>
      <c r="HY300">
        <v>65000</v>
      </c>
      <c r="HZ300" t="s">
        <v>923</v>
      </c>
      <c r="IA300">
        <v>65000</v>
      </c>
      <c r="IB300" t="s">
        <v>783</v>
      </c>
      <c r="IC300" t="s">
        <v>6243</v>
      </c>
      <c r="ID300" t="s">
        <v>6244</v>
      </c>
      <c r="IE300" t="s">
        <v>6245</v>
      </c>
      <c r="IF300">
        <v>7.3346599999999998E-2</v>
      </c>
    </row>
    <row r="301" spans="6:240">
      <c r="F301" t="s">
        <v>777</v>
      </c>
      <c r="G301">
        <v>692.553</v>
      </c>
      <c r="H301" t="s">
        <v>25</v>
      </c>
      <c r="I301" t="s">
        <v>757</v>
      </c>
      <c r="J301" t="s">
        <v>27</v>
      </c>
      <c r="K301">
        <v>0.75955300000000003</v>
      </c>
      <c r="L301" t="s">
        <v>28</v>
      </c>
      <c r="M301">
        <v>250283</v>
      </c>
      <c r="N301" t="s">
        <v>29</v>
      </c>
      <c r="O301">
        <v>1.1986444395E-2</v>
      </c>
      <c r="P301" t="s">
        <v>30</v>
      </c>
      <c r="Q301">
        <v>3000</v>
      </c>
      <c r="R301" t="s">
        <v>923</v>
      </c>
      <c r="S301">
        <v>3000</v>
      </c>
      <c r="T301" t="s">
        <v>778</v>
      </c>
      <c r="U301" t="s">
        <v>4868</v>
      </c>
      <c r="V301" t="s">
        <v>4869</v>
      </c>
      <c r="W301" t="s">
        <v>4870</v>
      </c>
      <c r="X301">
        <v>4.6714800000000001E-2</v>
      </c>
      <c r="AD301" t="s">
        <v>777</v>
      </c>
      <c r="AE301">
        <v>667.90800000000002</v>
      </c>
      <c r="AF301" t="s">
        <v>25</v>
      </c>
      <c r="AG301" t="s">
        <v>757</v>
      </c>
      <c r="AH301" t="s">
        <v>27</v>
      </c>
      <c r="AI301">
        <v>0.77343899999999999</v>
      </c>
      <c r="AJ301" t="s">
        <v>28</v>
      </c>
      <c r="AK301">
        <v>250283</v>
      </c>
      <c r="AL301" t="s">
        <v>29</v>
      </c>
      <c r="AM301">
        <v>1.9977374324999998E-2</v>
      </c>
      <c r="AN301" t="s">
        <v>30</v>
      </c>
      <c r="AO301">
        <v>5000</v>
      </c>
      <c r="AP301" t="s">
        <v>923</v>
      </c>
      <c r="AQ301">
        <v>5000</v>
      </c>
      <c r="AR301" t="s">
        <v>778</v>
      </c>
      <c r="AS301" t="s">
        <v>1343</v>
      </c>
      <c r="AT301" t="s">
        <v>1344</v>
      </c>
      <c r="AU301" t="s">
        <v>1345</v>
      </c>
      <c r="AV301">
        <v>3.52255E-2</v>
      </c>
      <c r="BB301" t="s">
        <v>777</v>
      </c>
      <c r="BC301">
        <v>679.31700000000001</v>
      </c>
      <c r="BD301" t="s">
        <v>25</v>
      </c>
      <c r="BE301" t="s">
        <v>757</v>
      </c>
      <c r="BF301" t="s">
        <v>27</v>
      </c>
      <c r="BG301">
        <v>0.76691600000000004</v>
      </c>
      <c r="BH301" t="s">
        <v>28</v>
      </c>
      <c r="BI301">
        <v>250284</v>
      </c>
      <c r="BJ301" t="s">
        <v>29</v>
      </c>
      <c r="BK301">
        <v>5.9932023974999998E-2</v>
      </c>
      <c r="BL301" t="s">
        <v>30</v>
      </c>
      <c r="BM301">
        <v>15000</v>
      </c>
      <c r="BN301" t="s">
        <v>923</v>
      </c>
      <c r="BO301">
        <v>15000</v>
      </c>
      <c r="BP301" t="s">
        <v>778</v>
      </c>
      <c r="BQ301" t="s">
        <v>1930</v>
      </c>
      <c r="BR301" t="s">
        <v>1931</v>
      </c>
      <c r="BS301" t="s">
        <v>1932</v>
      </c>
      <c r="BT301">
        <v>6.7903199999999997E-2</v>
      </c>
      <c r="BZ301" t="s">
        <v>777</v>
      </c>
      <c r="CA301">
        <v>679.97299999999996</v>
      </c>
      <c r="CB301" t="s">
        <v>25</v>
      </c>
      <c r="CC301" t="s">
        <v>757</v>
      </c>
      <c r="CD301" t="s">
        <v>27</v>
      </c>
      <c r="CE301">
        <v>0.76803999999999994</v>
      </c>
      <c r="CF301" t="s">
        <v>28</v>
      </c>
      <c r="CG301">
        <v>249311</v>
      </c>
      <c r="CH301" t="s">
        <v>29</v>
      </c>
      <c r="CI301">
        <v>0.100276475085</v>
      </c>
      <c r="CJ301" t="s">
        <v>30</v>
      </c>
      <c r="CK301">
        <v>25000</v>
      </c>
      <c r="CL301" t="s">
        <v>923</v>
      </c>
      <c r="CM301">
        <v>25000</v>
      </c>
      <c r="CN301" t="s">
        <v>778</v>
      </c>
      <c r="CO301" t="s">
        <v>2517</v>
      </c>
      <c r="CP301" t="s">
        <v>2518</v>
      </c>
      <c r="CQ301" t="s">
        <v>2519</v>
      </c>
      <c r="CR301">
        <v>6.9260500000000003E-2</v>
      </c>
      <c r="CX301" t="s">
        <v>777</v>
      </c>
      <c r="CY301">
        <v>665.35900000000004</v>
      </c>
      <c r="CZ301" t="s">
        <v>25</v>
      </c>
      <c r="DA301" t="s">
        <v>757</v>
      </c>
      <c r="DB301" t="s">
        <v>27</v>
      </c>
      <c r="DC301">
        <v>0.77329599999999998</v>
      </c>
      <c r="DD301" t="s">
        <v>28</v>
      </c>
      <c r="DE301">
        <v>251335</v>
      </c>
      <c r="DF301" t="s">
        <v>29</v>
      </c>
      <c r="DG301">
        <v>0.139256621085</v>
      </c>
      <c r="DH301" t="s">
        <v>30</v>
      </c>
      <c r="DI301">
        <v>35000</v>
      </c>
      <c r="DJ301" t="s">
        <v>923</v>
      </c>
      <c r="DK301">
        <v>35000</v>
      </c>
      <c r="DL301" t="s">
        <v>778</v>
      </c>
      <c r="DM301" t="s">
        <v>3109</v>
      </c>
      <c r="DN301" t="s">
        <v>3110</v>
      </c>
      <c r="DO301" t="s">
        <v>3111</v>
      </c>
      <c r="DP301">
        <v>7.7329700000000001E-2</v>
      </c>
      <c r="DV301" t="s">
        <v>777</v>
      </c>
      <c r="DW301">
        <v>657.62400000000002</v>
      </c>
      <c r="DX301" t="s">
        <v>25</v>
      </c>
      <c r="DY301" t="s">
        <v>757</v>
      </c>
      <c r="DZ301" t="s">
        <v>27</v>
      </c>
      <c r="EA301">
        <v>0.77946199999999999</v>
      </c>
      <c r="EB301" t="s">
        <v>28</v>
      </c>
      <c r="EC301">
        <v>250284</v>
      </c>
      <c r="ED301" t="s">
        <v>29</v>
      </c>
      <c r="EE301">
        <v>0.17979597292499999</v>
      </c>
      <c r="EF301" t="s">
        <v>30</v>
      </c>
      <c r="EG301">
        <v>45000</v>
      </c>
      <c r="EH301" t="s">
        <v>923</v>
      </c>
      <c r="EI301">
        <v>45000</v>
      </c>
      <c r="EJ301" t="s">
        <v>778</v>
      </c>
      <c r="EK301" t="s">
        <v>3697</v>
      </c>
      <c r="EL301" t="s">
        <v>3698</v>
      </c>
      <c r="EM301" t="s">
        <v>3699</v>
      </c>
      <c r="EN301">
        <v>6.9598599999999997E-2</v>
      </c>
      <c r="ET301" t="s">
        <v>777</v>
      </c>
      <c r="EU301">
        <v>674.18600000000004</v>
      </c>
      <c r="EV301" t="s">
        <v>25</v>
      </c>
      <c r="EW301" t="s">
        <v>757</v>
      </c>
      <c r="EX301" t="s">
        <v>27</v>
      </c>
      <c r="EY301">
        <v>0.76948700000000003</v>
      </c>
      <c r="EZ301" t="s">
        <v>28</v>
      </c>
      <c r="FA301">
        <v>250506</v>
      </c>
      <c r="FB301" t="s">
        <v>29</v>
      </c>
      <c r="FC301">
        <v>0.219555721845</v>
      </c>
      <c r="FD301" t="s">
        <v>30</v>
      </c>
      <c r="FE301">
        <v>55000</v>
      </c>
      <c r="FF301" t="s">
        <v>923</v>
      </c>
      <c r="FG301">
        <v>55000</v>
      </c>
      <c r="FH301" t="s">
        <v>778</v>
      </c>
      <c r="FI301" t="s">
        <v>4281</v>
      </c>
      <c r="FJ301" t="s">
        <v>4282</v>
      </c>
      <c r="FK301" t="s">
        <v>4283</v>
      </c>
      <c r="FL301">
        <v>7.5021500000000005E-2</v>
      </c>
      <c r="FR301" t="s">
        <v>777</v>
      </c>
      <c r="FS301">
        <v>661.92499999999995</v>
      </c>
      <c r="FT301" t="s">
        <v>25</v>
      </c>
      <c r="FU301" t="s">
        <v>757</v>
      </c>
      <c r="FV301" t="s">
        <v>27</v>
      </c>
      <c r="FW301">
        <v>0.79565399999999997</v>
      </c>
      <c r="FX301" t="s">
        <v>28</v>
      </c>
      <c r="FY301">
        <v>238640</v>
      </c>
      <c r="FZ301" t="s">
        <v>29</v>
      </c>
      <c r="GA301">
        <v>4.1904151949999999E-3</v>
      </c>
      <c r="GB301" t="s">
        <v>30</v>
      </c>
      <c r="GC301">
        <v>1000</v>
      </c>
      <c r="GD301" t="s">
        <v>923</v>
      </c>
      <c r="GE301">
        <v>1000</v>
      </c>
      <c r="GF301" t="s">
        <v>778</v>
      </c>
      <c r="GG301" t="s">
        <v>5059</v>
      </c>
      <c r="GH301" t="s">
        <v>5060</v>
      </c>
      <c r="GI301" t="s">
        <v>5061</v>
      </c>
      <c r="GJ301">
        <v>8.6699200000000004E-2</v>
      </c>
      <c r="GP301" t="s">
        <v>777</v>
      </c>
      <c r="GQ301">
        <v>678.404</v>
      </c>
      <c r="GR301" t="s">
        <v>25</v>
      </c>
      <c r="GS301" t="s">
        <v>757</v>
      </c>
      <c r="GT301" t="s">
        <v>27</v>
      </c>
      <c r="GU301">
        <v>0.77023399999999997</v>
      </c>
      <c r="GV301" t="s">
        <v>28</v>
      </c>
      <c r="GW301">
        <v>248465</v>
      </c>
      <c r="GX301" t="s">
        <v>29</v>
      </c>
      <c r="GY301">
        <v>4.0247050244999999E-2</v>
      </c>
      <c r="GZ301" t="s">
        <v>30</v>
      </c>
      <c r="HA301">
        <v>10000</v>
      </c>
      <c r="HB301" t="s">
        <v>923</v>
      </c>
      <c r="HC301">
        <v>10000</v>
      </c>
      <c r="HD301" t="s">
        <v>778</v>
      </c>
      <c r="HE301" t="s">
        <v>5659</v>
      </c>
      <c r="HF301" t="s">
        <v>5660</v>
      </c>
      <c r="HG301" t="s">
        <v>5661</v>
      </c>
      <c r="HH301">
        <v>7.7193700000000004E-2</v>
      </c>
      <c r="HN301" t="s">
        <v>777</v>
      </c>
      <c r="HO301">
        <v>665.59500000000003</v>
      </c>
      <c r="HP301" t="s">
        <v>25</v>
      </c>
      <c r="HQ301" t="s">
        <v>757</v>
      </c>
      <c r="HR301" t="s">
        <v>27</v>
      </c>
      <c r="HS301">
        <v>0.77507099999999995</v>
      </c>
      <c r="HT301" t="s">
        <v>28</v>
      </c>
      <c r="HU301">
        <v>250096</v>
      </c>
      <c r="HV301" t="s">
        <v>29</v>
      </c>
      <c r="HW301">
        <v>0.25990017295500001</v>
      </c>
      <c r="HX301" t="s">
        <v>30</v>
      </c>
      <c r="HY301">
        <v>65000</v>
      </c>
      <c r="HZ301" t="s">
        <v>923</v>
      </c>
      <c r="IA301">
        <v>65000</v>
      </c>
      <c r="IB301" t="s">
        <v>778</v>
      </c>
      <c r="IC301" t="s">
        <v>6246</v>
      </c>
      <c r="ID301" t="s">
        <v>6247</v>
      </c>
      <c r="IE301" t="s">
        <v>6248</v>
      </c>
      <c r="IF301">
        <v>6.9676500000000002E-2</v>
      </c>
    </row>
    <row r="302" spans="6:240">
      <c r="F302" t="s">
        <v>782</v>
      </c>
      <c r="G302">
        <v>360.62599999999998</v>
      </c>
      <c r="H302" t="s">
        <v>25</v>
      </c>
      <c r="I302" t="s">
        <v>36</v>
      </c>
      <c r="J302" t="s">
        <v>27</v>
      </c>
      <c r="K302">
        <v>0.74447600000000003</v>
      </c>
      <c r="L302" t="s">
        <v>28</v>
      </c>
      <c r="M302">
        <v>500312</v>
      </c>
      <c r="N302" t="s">
        <v>29</v>
      </c>
      <c r="O302">
        <v>5.996257136E-3</v>
      </c>
      <c r="P302" t="s">
        <v>30</v>
      </c>
      <c r="Q302">
        <v>3000</v>
      </c>
      <c r="R302" t="s">
        <v>923</v>
      </c>
      <c r="S302">
        <v>3000</v>
      </c>
      <c r="T302" t="s">
        <v>783</v>
      </c>
      <c r="U302" t="s">
        <v>4871</v>
      </c>
      <c r="V302" t="s">
        <v>4872</v>
      </c>
      <c r="W302" t="s">
        <v>4873</v>
      </c>
      <c r="X302">
        <v>7.3442800000000003E-2</v>
      </c>
      <c r="AD302" t="s">
        <v>782</v>
      </c>
      <c r="AE302">
        <v>355.96199999999999</v>
      </c>
      <c r="AF302" t="s">
        <v>25</v>
      </c>
      <c r="AG302" t="s">
        <v>36</v>
      </c>
      <c r="AH302" t="s">
        <v>27</v>
      </c>
      <c r="AI302">
        <v>0.75298399999999999</v>
      </c>
      <c r="AJ302" t="s">
        <v>28</v>
      </c>
      <c r="AK302">
        <v>495479</v>
      </c>
      <c r="AL302" t="s">
        <v>29</v>
      </c>
      <c r="AM302">
        <v>1.0091251424000001E-2</v>
      </c>
      <c r="AN302" t="s">
        <v>30</v>
      </c>
      <c r="AO302">
        <v>5000</v>
      </c>
      <c r="AP302" t="s">
        <v>923</v>
      </c>
      <c r="AQ302">
        <v>5000</v>
      </c>
      <c r="AR302" t="s">
        <v>783</v>
      </c>
      <c r="AS302" t="s">
        <v>1346</v>
      </c>
      <c r="AT302" t="s">
        <v>1347</v>
      </c>
      <c r="AU302" t="s">
        <v>1348</v>
      </c>
      <c r="AV302">
        <v>9.4384499999999996E-2</v>
      </c>
      <c r="BB302" t="s">
        <v>782</v>
      </c>
      <c r="BC302">
        <v>337.34699999999998</v>
      </c>
      <c r="BD302" t="s">
        <v>25</v>
      </c>
      <c r="BE302" t="s">
        <v>36</v>
      </c>
      <c r="BF302" t="s">
        <v>27</v>
      </c>
      <c r="BG302">
        <v>0.76973400000000003</v>
      </c>
      <c r="BH302" t="s">
        <v>28</v>
      </c>
      <c r="BI302">
        <v>500313</v>
      </c>
      <c r="BJ302" t="s">
        <v>29</v>
      </c>
      <c r="BK302">
        <v>2.9981222679999999E-2</v>
      </c>
      <c r="BL302" t="s">
        <v>30</v>
      </c>
      <c r="BM302">
        <v>15000</v>
      </c>
      <c r="BN302" t="s">
        <v>923</v>
      </c>
      <c r="BO302">
        <v>15000</v>
      </c>
      <c r="BP302" t="s">
        <v>783</v>
      </c>
      <c r="BQ302" t="s">
        <v>1933</v>
      </c>
      <c r="BR302" t="s">
        <v>1934</v>
      </c>
      <c r="BS302" t="s">
        <v>1935</v>
      </c>
      <c r="BT302">
        <v>7.5919600000000004E-2</v>
      </c>
      <c r="BZ302" t="s">
        <v>782</v>
      </c>
      <c r="CA302">
        <v>329.22</v>
      </c>
      <c r="CB302" t="s">
        <v>25</v>
      </c>
      <c r="CC302" t="s">
        <v>36</v>
      </c>
      <c r="CD302" t="s">
        <v>27</v>
      </c>
      <c r="CE302">
        <v>0.77993599999999996</v>
      </c>
      <c r="CF302" t="s">
        <v>28</v>
      </c>
      <c r="CG302">
        <v>499339</v>
      </c>
      <c r="CH302" t="s">
        <v>29</v>
      </c>
      <c r="CI302">
        <v>5.0066195664000002E-2</v>
      </c>
      <c r="CJ302" t="s">
        <v>30</v>
      </c>
      <c r="CK302">
        <v>25000</v>
      </c>
      <c r="CL302" t="s">
        <v>923</v>
      </c>
      <c r="CM302">
        <v>25000</v>
      </c>
      <c r="CN302" t="s">
        <v>783</v>
      </c>
      <c r="CO302" t="s">
        <v>2520</v>
      </c>
      <c r="CP302" t="s">
        <v>2521</v>
      </c>
      <c r="CQ302" t="s">
        <v>2522</v>
      </c>
      <c r="CR302">
        <v>7.4668899999999996E-2</v>
      </c>
      <c r="CX302" t="s">
        <v>782</v>
      </c>
      <c r="CY302">
        <v>330.661</v>
      </c>
      <c r="CZ302" t="s">
        <v>25</v>
      </c>
      <c r="DA302" t="s">
        <v>36</v>
      </c>
      <c r="DB302" t="s">
        <v>27</v>
      </c>
      <c r="DC302">
        <v>0.77856000000000003</v>
      </c>
      <c r="DD302" t="s">
        <v>28</v>
      </c>
      <c r="DE302">
        <v>498923</v>
      </c>
      <c r="DF302" t="s">
        <v>29</v>
      </c>
      <c r="DG302">
        <v>7.0151167648000001E-2</v>
      </c>
      <c r="DH302" t="s">
        <v>30</v>
      </c>
      <c r="DI302">
        <v>35000</v>
      </c>
      <c r="DJ302" t="s">
        <v>923</v>
      </c>
      <c r="DK302">
        <v>35000</v>
      </c>
      <c r="DL302" t="s">
        <v>783</v>
      </c>
      <c r="DM302" t="s">
        <v>3112</v>
      </c>
      <c r="DN302" t="s">
        <v>3113</v>
      </c>
      <c r="DO302" t="s">
        <v>3114</v>
      </c>
      <c r="DP302">
        <v>7.2984199999999999E-2</v>
      </c>
      <c r="DV302" t="s">
        <v>782</v>
      </c>
      <c r="DW302">
        <v>327.928</v>
      </c>
      <c r="DX302" t="s">
        <v>25</v>
      </c>
      <c r="DY302" t="s">
        <v>36</v>
      </c>
      <c r="DZ302" t="s">
        <v>27</v>
      </c>
      <c r="EA302">
        <v>0.78071000000000002</v>
      </c>
      <c r="EB302" t="s">
        <v>28</v>
      </c>
      <c r="EC302">
        <v>500313</v>
      </c>
      <c r="ED302" t="s">
        <v>29</v>
      </c>
      <c r="EE302">
        <v>8.9943640039999995E-2</v>
      </c>
      <c r="EF302" t="s">
        <v>30</v>
      </c>
      <c r="EG302">
        <v>45000</v>
      </c>
      <c r="EH302" t="s">
        <v>923</v>
      </c>
      <c r="EI302">
        <v>45000</v>
      </c>
      <c r="EJ302" t="s">
        <v>783</v>
      </c>
      <c r="EK302" t="s">
        <v>3700</v>
      </c>
      <c r="EL302" t="s">
        <v>3701</v>
      </c>
      <c r="EM302" t="s">
        <v>3702</v>
      </c>
      <c r="EN302">
        <v>7.3263599999999998E-2</v>
      </c>
      <c r="ET302" t="s">
        <v>782</v>
      </c>
      <c r="EU302">
        <v>328.96899999999999</v>
      </c>
      <c r="EV302" t="s">
        <v>25</v>
      </c>
      <c r="EW302" t="s">
        <v>36</v>
      </c>
      <c r="EX302" t="s">
        <v>27</v>
      </c>
      <c r="EY302">
        <v>0.77947299999999997</v>
      </c>
      <c r="EZ302" t="s">
        <v>28</v>
      </c>
      <c r="FA302">
        <v>500313</v>
      </c>
      <c r="FB302" t="s">
        <v>29</v>
      </c>
      <c r="FC302">
        <v>0.10993111216</v>
      </c>
      <c r="FD302" t="s">
        <v>30</v>
      </c>
      <c r="FE302">
        <v>55000</v>
      </c>
      <c r="FF302" t="s">
        <v>923</v>
      </c>
      <c r="FG302">
        <v>55000</v>
      </c>
      <c r="FH302" t="s">
        <v>783</v>
      </c>
      <c r="FI302" t="s">
        <v>4284</v>
      </c>
      <c r="FJ302" t="s">
        <v>4285</v>
      </c>
      <c r="FK302" t="s">
        <v>4286</v>
      </c>
      <c r="FL302">
        <v>7.4068499999999995E-2</v>
      </c>
      <c r="FR302" t="s">
        <v>782</v>
      </c>
      <c r="FS302">
        <v>375.63600000000002</v>
      </c>
      <c r="FT302" t="s">
        <v>25</v>
      </c>
      <c r="FU302" t="s">
        <v>36</v>
      </c>
      <c r="FV302" t="s">
        <v>27</v>
      </c>
      <c r="FW302">
        <v>0.72945300000000002</v>
      </c>
      <c r="FX302" t="s">
        <v>28</v>
      </c>
      <c r="FY302">
        <v>500309</v>
      </c>
      <c r="FZ302" t="s">
        <v>29</v>
      </c>
      <c r="GA302">
        <v>1.9987637119999999E-3</v>
      </c>
      <c r="GB302" t="s">
        <v>30</v>
      </c>
      <c r="GC302">
        <v>1000</v>
      </c>
      <c r="GD302" t="s">
        <v>923</v>
      </c>
      <c r="GE302">
        <v>1000</v>
      </c>
      <c r="GF302" t="s">
        <v>783</v>
      </c>
      <c r="GG302" t="s">
        <v>5062</v>
      </c>
      <c r="GH302" t="s">
        <v>5063</v>
      </c>
      <c r="GI302" t="s">
        <v>5064</v>
      </c>
      <c r="GJ302">
        <v>9.0859499999999996E-2</v>
      </c>
      <c r="GP302" t="s">
        <v>782</v>
      </c>
      <c r="GQ302">
        <v>324.96100000000001</v>
      </c>
      <c r="GR302" t="s">
        <v>25</v>
      </c>
      <c r="GS302" t="s">
        <v>36</v>
      </c>
      <c r="GT302" t="s">
        <v>27</v>
      </c>
      <c r="GU302">
        <v>0.78903400000000001</v>
      </c>
      <c r="GV302" t="s">
        <v>28</v>
      </c>
      <c r="GW302">
        <v>494285</v>
      </c>
      <c r="GX302" t="s">
        <v>29</v>
      </c>
      <c r="GY302">
        <v>2.023125328E-2</v>
      </c>
      <c r="GZ302" t="s">
        <v>30</v>
      </c>
      <c r="HA302">
        <v>10000</v>
      </c>
      <c r="HB302" t="s">
        <v>923</v>
      </c>
      <c r="HC302">
        <v>10000</v>
      </c>
      <c r="HD302" t="s">
        <v>783</v>
      </c>
      <c r="HE302" t="s">
        <v>5662</v>
      </c>
      <c r="HF302" t="s">
        <v>5663</v>
      </c>
      <c r="HG302" t="s">
        <v>5664</v>
      </c>
      <c r="HH302">
        <v>6.8728700000000004E-2</v>
      </c>
      <c r="HN302" t="s">
        <v>782</v>
      </c>
      <c r="HO302">
        <v>328.16300000000001</v>
      </c>
      <c r="HP302" t="s">
        <v>25</v>
      </c>
      <c r="HQ302" t="s">
        <v>36</v>
      </c>
      <c r="HR302" t="s">
        <v>27</v>
      </c>
      <c r="HS302">
        <v>0.78072299999999994</v>
      </c>
      <c r="HT302" t="s">
        <v>28</v>
      </c>
      <c r="HU302">
        <v>499938</v>
      </c>
      <c r="HV302" t="s">
        <v>29</v>
      </c>
      <c r="HW302">
        <v>0.13001608414400001</v>
      </c>
      <c r="HX302" t="s">
        <v>30</v>
      </c>
      <c r="HY302">
        <v>65000</v>
      </c>
      <c r="HZ302" t="s">
        <v>923</v>
      </c>
      <c r="IA302">
        <v>65000</v>
      </c>
      <c r="IB302" t="s">
        <v>783</v>
      </c>
      <c r="IC302" t="s">
        <v>5458</v>
      </c>
      <c r="ID302" t="s">
        <v>6249</v>
      </c>
      <c r="IE302" t="s">
        <v>6250</v>
      </c>
      <c r="IF302">
        <v>7.3743299999999998E-2</v>
      </c>
    </row>
    <row r="303" spans="6:240">
      <c r="F303" t="s">
        <v>787</v>
      </c>
      <c r="G303">
        <v>692.553</v>
      </c>
      <c r="H303" t="s">
        <v>25</v>
      </c>
      <c r="I303" t="s">
        <v>757</v>
      </c>
      <c r="J303" t="s">
        <v>27</v>
      </c>
      <c r="K303">
        <v>0.75955300000000003</v>
      </c>
      <c r="L303" t="s">
        <v>28</v>
      </c>
      <c r="M303">
        <v>250283</v>
      </c>
      <c r="N303" t="s">
        <v>29</v>
      </c>
      <c r="O303">
        <v>1.1986444395E-2</v>
      </c>
      <c r="P303" t="s">
        <v>30</v>
      </c>
      <c r="Q303">
        <v>3000</v>
      </c>
      <c r="R303" t="s">
        <v>923</v>
      </c>
      <c r="S303">
        <v>3000</v>
      </c>
      <c r="T303" t="s">
        <v>788</v>
      </c>
      <c r="U303" t="s">
        <v>4868</v>
      </c>
      <c r="V303" t="s">
        <v>4869</v>
      </c>
      <c r="W303" t="s">
        <v>4870</v>
      </c>
      <c r="X303">
        <v>4.6714800000000001E-2</v>
      </c>
      <c r="AD303" t="s">
        <v>787</v>
      </c>
      <c r="AE303">
        <v>667.90800000000002</v>
      </c>
      <c r="AF303" t="s">
        <v>25</v>
      </c>
      <c r="AG303" t="s">
        <v>757</v>
      </c>
      <c r="AH303" t="s">
        <v>27</v>
      </c>
      <c r="AI303">
        <v>0.77343899999999999</v>
      </c>
      <c r="AJ303" t="s">
        <v>28</v>
      </c>
      <c r="AK303">
        <v>250283</v>
      </c>
      <c r="AL303" t="s">
        <v>29</v>
      </c>
      <c r="AM303">
        <v>1.9977374324999998E-2</v>
      </c>
      <c r="AN303" t="s">
        <v>30</v>
      </c>
      <c r="AO303">
        <v>5000</v>
      </c>
      <c r="AP303" t="s">
        <v>923</v>
      </c>
      <c r="AQ303">
        <v>5000</v>
      </c>
      <c r="AR303" t="s">
        <v>788</v>
      </c>
      <c r="AS303" t="s">
        <v>1343</v>
      </c>
      <c r="AT303" t="s">
        <v>1344</v>
      </c>
      <c r="AU303" t="s">
        <v>1345</v>
      </c>
      <c r="AV303">
        <v>3.52255E-2</v>
      </c>
      <c r="BB303" t="s">
        <v>787</v>
      </c>
      <c r="BC303">
        <v>679.31700000000001</v>
      </c>
      <c r="BD303" t="s">
        <v>25</v>
      </c>
      <c r="BE303" t="s">
        <v>757</v>
      </c>
      <c r="BF303" t="s">
        <v>27</v>
      </c>
      <c r="BG303">
        <v>0.76691600000000004</v>
      </c>
      <c r="BH303" t="s">
        <v>28</v>
      </c>
      <c r="BI303">
        <v>250284</v>
      </c>
      <c r="BJ303" t="s">
        <v>29</v>
      </c>
      <c r="BK303">
        <v>5.9932023974999998E-2</v>
      </c>
      <c r="BL303" t="s">
        <v>30</v>
      </c>
      <c r="BM303">
        <v>15000</v>
      </c>
      <c r="BN303" t="s">
        <v>923</v>
      </c>
      <c r="BO303">
        <v>15000</v>
      </c>
      <c r="BP303" t="s">
        <v>788</v>
      </c>
      <c r="BQ303" t="s">
        <v>1930</v>
      </c>
      <c r="BR303" t="s">
        <v>1931</v>
      </c>
      <c r="BS303" t="s">
        <v>1932</v>
      </c>
      <c r="BT303">
        <v>6.7903199999999997E-2</v>
      </c>
      <c r="BZ303" t="s">
        <v>787</v>
      </c>
      <c r="CA303">
        <v>679.97299999999996</v>
      </c>
      <c r="CB303" t="s">
        <v>25</v>
      </c>
      <c r="CC303" t="s">
        <v>757</v>
      </c>
      <c r="CD303" t="s">
        <v>27</v>
      </c>
      <c r="CE303">
        <v>0.76803999999999994</v>
      </c>
      <c r="CF303" t="s">
        <v>28</v>
      </c>
      <c r="CG303">
        <v>249311</v>
      </c>
      <c r="CH303" t="s">
        <v>29</v>
      </c>
      <c r="CI303">
        <v>0.100276475085</v>
      </c>
      <c r="CJ303" t="s">
        <v>30</v>
      </c>
      <c r="CK303">
        <v>25000</v>
      </c>
      <c r="CL303" t="s">
        <v>923</v>
      </c>
      <c r="CM303">
        <v>25000</v>
      </c>
      <c r="CN303" t="s">
        <v>788</v>
      </c>
      <c r="CO303" t="s">
        <v>2517</v>
      </c>
      <c r="CP303" t="s">
        <v>2518</v>
      </c>
      <c r="CQ303" t="s">
        <v>2519</v>
      </c>
      <c r="CR303">
        <v>6.9260500000000003E-2</v>
      </c>
      <c r="CX303" t="s">
        <v>787</v>
      </c>
      <c r="CY303">
        <v>665.35900000000004</v>
      </c>
      <c r="CZ303" t="s">
        <v>25</v>
      </c>
      <c r="DA303" t="s">
        <v>757</v>
      </c>
      <c r="DB303" t="s">
        <v>27</v>
      </c>
      <c r="DC303">
        <v>0.77329599999999998</v>
      </c>
      <c r="DD303" t="s">
        <v>28</v>
      </c>
      <c r="DE303">
        <v>251335</v>
      </c>
      <c r="DF303" t="s">
        <v>29</v>
      </c>
      <c r="DG303">
        <v>0.139256621085</v>
      </c>
      <c r="DH303" t="s">
        <v>30</v>
      </c>
      <c r="DI303">
        <v>35000</v>
      </c>
      <c r="DJ303" t="s">
        <v>923</v>
      </c>
      <c r="DK303">
        <v>35000</v>
      </c>
      <c r="DL303" t="s">
        <v>788</v>
      </c>
      <c r="DM303" t="s">
        <v>3109</v>
      </c>
      <c r="DN303" t="s">
        <v>3110</v>
      </c>
      <c r="DO303" t="s">
        <v>3111</v>
      </c>
      <c r="DP303">
        <v>7.7329700000000001E-2</v>
      </c>
      <c r="DV303" t="s">
        <v>787</v>
      </c>
      <c r="DW303">
        <v>657.62400000000002</v>
      </c>
      <c r="DX303" t="s">
        <v>25</v>
      </c>
      <c r="DY303" t="s">
        <v>757</v>
      </c>
      <c r="DZ303" t="s">
        <v>27</v>
      </c>
      <c r="EA303">
        <v>0.77946199999999999</v>
      </c>
      <c r="EB303" t="s">
        <v>28</v>
      </c>
      <c r="EC303">
        <v>250284</v>
      </c>
      <c r="ED303" t="s">
        <v>29</v>
      </c>
      <c r="EE303">
        <v>0.17979597292499999</v>
      </c>
      <c r="EF303" t="s">
        <v>30</v>
      </c>
      <c r="EG303">
        <v>45000</v>
      </c>
      <c r="EH303" t="s">
        <v>923</v>
      </c>
      <c r="EI303">
        <v>45000</v>
      </c>
      <c r="EJ303" t="s">
        <v>788</v>
      </c>
      <c r="EK303" t="s">
        <v>3697</v>
      </c>
      <c r="EL303" t="s">
        <v>3698</v>
      </c>
      <c r="EM303" t="s">
        <v>3699</v>
      </c>
      <c r="EN303">
        <v>6.9598599999999997E-2</v>
      </c>
      <c r="ET303" t="s">
        <v>787</v>
      </c>
      <c r="EU303">
        <v>674.18600000000004</v>
      </c>
      <c r="EV303" t="s">
        <v>25</v>
      </c>
      <c r="EW303" t="s">
        <v>757</v>
      </c>
      <c r="EX303" t="s">
        <v>27</v>
      </c>
      <c r="EY303">
        <v>0.76948700000000003</v>
      </c>
      <c r="EZ303" t="s">
        <v>28</v>
      </c>
      <c r="FA303">
        <v>250506</v>
      </c>
      <c r="FB303" t="s">
        <v>29</v>
      </c>
      <c r="FC303">
        <v>0.219555721845</v>
      </c>
      <c r="FD303" t="s">
        <v>30</v>
      </c>
      <c r="FE303">
        <v>55000</v>
      </c>
      <c r="FF303" t="s">
        <v>923</v>
      </c>
      <c r="FG303">
        <v>55000</v>
      </c>
      <c r="FH303" t="s">
        <v>788</v>
      </c>
      <c r="FI303" t="s">
        <v>4281</v>
      </c>
      <c r="FJ303" t="s">
        <v>4282</v>
      </c>
      <c r="FK303" t="s">
        <v>4283</v>
      </c>
      <c r="FL303">
        <v>7.5021500000000005E-2</v>
      </c>
      <c r="FR303" t="s">
        <v>787</v>
      </c>
      <c r="FS303">
        <v>661.92499999999995</v>
      </c>
      <c r="FT303" t="s">
        <v>25</v>
      </c>
      <c r="FU303" t="s">
        <v>757</v>
      </c>
      <c r="FV303" t="s">
        <v>27</v>
      </c>
      <c r="FW303">
        <v>0.79565399999999997</v>
      </c>
      <c r="FX303" t="s">
        <v>28</v>
      </c>
      <c r="FY303">
        <v>238640</v>
      </c>
      <c r="FZ303" t="s">
        <v>29</v>
      </c>
      <c r="GA303">
        <v>4.1904151949999999E-3</v>
      </c>
      <c r="GB303" t="s">
        <v>30</v>
      </c>
      <c r="GC303">
        <v>1000</v>
      </c>
      <c r="GD303" t="s">
        <v>923</v>
      </c>
      <c r="GE303">
        <v>1000</v>
      </c>
      <c r="GF303" t="s">
        <v>788</v>
      </c>
      <c r="GG303" t="s">
        <v>5059</v>
      </c>
      <c r="GH303" t="s">
        <v>5060</v>
      </c>
      <c r="GI303" t="s">
        <v>5061</v>
      </c>
      <c r="GJ303">
        <v>8.6699200000000004E-2</v>
      </c>
      <c r="GP303" t="s">
        <v>787</v>
      </c>
      <c r="GQ303">
        <v>678.404</v>
      </c>
      <c r="GR303" t="s">
        <v>25</v>
      </c>
      <c r="GS303" t="s">
        <v>757</v>
      </c>
      <c r="GT303" t="s">
        <v>27</v>
      </c>
      <c r="GU303">
        <v>0.77023399999999997</v>
      </c>
      <c r="GV303" t="s">
        <v>28</v>
      </c>
      <c r="GW303">
        <v>248465</v>
      </c>
      <c r="GX303" t="s">
        <v>29</v>
      </c>
      <c r="GY303">
        <v>4.0247050244999999E-2</v>
      </c>
      <c r="GZ303" t="s">
        <v>30</v>
      </c>
      <c r="HA303">
        <v>10000</v>
      </c>
      <c r="HB303" t="s">
        <v>923</v>
      </c>
      <c r="HC303">
        <v>10000</v>
      </c>
      <c r="HD303" t="s">
        <v>788</v>
      </c>
      <c r="HE303" t="s">
        <v>5659</v>
      </c>
      <c r="HF303" t="s">
        <v>5660</v>
      </c>
      <c r="HG303" t="s">
        <v>5661</v>
      </c>
      <c r="HH303">
        <v>7.7193700000000004E-2</v>
      </c>
      <c r="HN303" t="s">
        <v>787</v>
      </c>
      <c r="HO303">
        <v>665.59500000000003</v>
      </c>
      <c r="HP303" t="s">
        <v>25</v>
      </c>
      <c r="HQ303" t="s">
        <v>757</v>
      </c>
      <c r="HR303" t="s">
        <v>27</v>
      </c>
      <c r="HS303">
        <v>0.77507099999999995</v>
      </c>
      <c r="HT303" t="s">
        <v>28</v>
      </c>
      <c r="HU303">
        <v>250096</v>
      </c>
      <c r="HV303" t="s">
        <v>29</v>
      </c>
      <c r="HW303">
        <v>0.25990017295500001</v>
      </c>
      <c r="HX303" t="s">
        <v>30</v>
      </c>
      <c r="HY303">
        <v>65000</v>
      </c>
      <c r="HZ303" t="s">
        <v>923</v>
      </c>
      <c r="IA303">
        <v>65000</v>
      </c>
      <c r="IB303" t="s">
        <v>788</v>
      </c>
      <c r="IC303" t="s">
        <v>6246</v>
      </c>
      <c r="ID303" t="s">
        <v>6247</v>
      </c>
      <c r="IE303" t="s">
        <v>6248</v>
      </c>
      <c r="IF303">
        <v>6.9676500000000002E-2</v>
      </c>
    </row>
    <row r="304" spans="6:240">
      <c r="F304" t="s">
        <v>787</v>
      </c>
      <c r="G304">
        <v>360.62599999999998</v>
      </c>
      <c r="H304" t="s">
        <v>25</v>
      </c>
      <c r="I304" t="s">
        <v>36</v>
      </c>
      <c r="J304" t="s">
        <v>27</v>
      </c>
      <c r="K304">
        <v>0.74447600000000003</v>
      </c>
      <c r="L304" t="s">
        <v>28</v>
      </c>
      <c r="M304">
        <v>500312</v>
      </c>
      <c r="N304" t="s">
        <v>29</v>
      </c>
      <c r="O304">
        <v>5.996257136E-3</v>
      </c>
      <c r="P304" t="s">
        <v>30</v>
      </c>
      <c r="Q304">
        <v>3000</v>
      </c>
      <c r="R304" t="s">
        <v>923</v>
      </c>
      <c r="S304">
        <v>3000</v>
      </c>
      <c r="T304" t="s">
        <v>783</v>
      </c>
      <c r="U304" t="s">
        <v>4871</v>
      </c>
      <c r="V304" t="s">
        <v>4872</v>
      </c>
      <c r="W304" t="s">
        <v>4873</v>
      </c>
      <c r="X304">
        <v>7.3442800000000003E-2</v>
      </c>
      <c r="AD304" t="s">
        <v>787</v>
      </c>
      <c r="AE304">
        <v>355.96199999999999</v>
      </c>
      <c r="AF304" t="s">
        <v>25</v>
      </c>
      <c r="AG304" t="s">
        <v>36</v>
      </c>
      <c r="AH304" t="s">
        <v>27</v>
      </c>
      <c r="AI304">
        <v>0.75298399999999999</v>
      </c>
      <c r="AJ304" t="s">
        <v>28</v>
      </c>
      <c r="AK304">
        <v>495479</v>
      </c>
      <c r="AL304" t="s">
        <v>29</v>
      </c>
      <c r="AM304">
        <v>1.0091251424000001E-2</v>
      </c>
      <c r="AN304" t="s">
        <v>30</v>
      </c>
      <c r="AO304">
        <v>5000</v>
      </c>
      <c r="AP304" t="s">
        <v>923</v>
      </c>
      <c r="AQ304">
        <v>5000</v>
      </c>
      <c r="AR304" t="s">
        <v>783</v>
      </c>
      <c r="AS304" t="s">
        <v>1346</v>
      </c>
      <c r="AT304" t="s">
        <v>1347</v>
      </c>
      <c r="AU304" t="s">
        <v>1348</v>
      </c>
      <c r="AV304">
        <v>9.4384499999999996E-2</v>
      </c>
      <c r="BB304" t="s">
        <v>787</v>
      </c>
      <c r="BC304">
        <v>337.34699999999998</v>
      </c>
      <c r="BD304" t="s">
        <v>25</v>
      </c>
      <c r="BE304" t="s">
        <v>36</v>
      </c>
      <c r="BF304" t="s">
        <v>27</v>
      </c>
      <c r="BG304">
        <v>0.76973400000000003</v>
      </c>
      <c r="BH304" t="s">
        <v>28</v>
      </c>
      <c r="BI304">
        <v>500313</v>
      </c>
      <c r="BJ304" t="s">
        <v>29</v>
      </c>
      <c r="BK304">
        <v>2.9981222679999999E-2</v>
      </c>
      <c r="BL304" t="s">
        <v>30</v>
      </c>
      <c r="BM304">
        <v>15000</v>
      </c>
      <c r="BN304" t="s">
        <v>923</v>
      </c>
      <c r="BO304">
        <v>15000</v>
      </c>
      <c r="BP304" t="s">
        <v>783</v>
      </c>
      <c r="BQ304" t="s">
        <v>1933</v>
      </c>
      <c r="BR304" t="s">
        <v>1934</v>
      </c>
      <c r="BS304" t="s">
        <v>1935</v>
      </c>
      <c r="BT304">
        <v>7.5919600000000004E-2</v>
      </c>
      <c r="BZ304" t="s">
        <v>787</v>
      </c>
      <c r="CA304">
        <v>329.22</v>
      </c>
      <c r="CB304" t="s">
        <v>25</v>
      </c>
      <c r="CC304" t="s">
        <v>36</v>
      </c>
      <c r="CD304" t="s">
        <v>27</v>
      </c>
      <c r="CE304">
        <v>0.77993599999999996</v>
      </c>
      <c r="CF304" t="s">
        <v>28</v>
      </c>
      <c r="CG304">
        <v>499339</v>
      </c>
      <c r="CH304" t="s">
        <v>29</v>
      </c>
      <c r="CI304">
        <v>5.0066195664000002E-2</v>
      </c>
      <c r="CJ304" t="s">
        <v>30</v>
      </c>
      <c r="CK304">
        <v>25000</v>
      </c>
      <c r="CL304" t="s">
        <v>923</v>
      </c>
      <c r="CM304">
        <v>25000</v>
      </c>
      <c r="CN304" t="s">
        <v>783</v>
      </c>
      <c r="CO304" t="s">
        <v>2520</v>
      </c>
      <c r="CP304" t="s">
        <v>2521</v>
      </c>
      <c r="CQ304" t="s">
        <v>2522</v>
      </c>
      <c r="CR304">
        <v>7.4668899999999996E-2</v>
      </c>
      <c r="CX304" t="s">
        <v>787</v>
      </c>
      <c r="CY304">
        <v>330.661</v>
      </c>
      <c r="CZ304" t="s">
        <v>25</v>
      </c>
      <c r="DA304" t="s">
        <v>36</v>
      </c>
      <c r="DB304" t="s">
        <v>27</v>
      </c>
      <c r="DC304">
        <v>0.77856000000000003</v>
      </c>
      <c r="DD304" t="s">
        <v>28</v>
      </c>
      <c r="DE304">
        <v>498923</v>
      </c>
      <c r="DF304" t="s">
        <v>29</v>
      </c>
      <c r="DG304">
        <v>7.0151167648000001E-2</v>
      </c>
      <c r="DH304" t="s">
        <v>30</v>
      </c>
      <c r="DI304">
        <v>35000</v>
      </c>
      <c r="DJ304" t="s">
        <v>923</v>
      </c>
      <c r="DK304">
        <v>35000</v>
      </c>
      <c r="DL304" t="s">
        <v>783</v>
      </c>
      <c r="DM304" t="s">
        <v>3112</v>
      </c>
      <c r="DN304" t="s">
        <v>3113</v>
      </c>
      <c r="DO304" t="s">
        <v>3114</v>
      </c>
      <c r="DP304">
        <v>7.2984199999999999E-2</v>
      </c>
      <c r="DV304" t="s">
        <v>787</v>
      </c>
      <c r="DW304">
        <v>327.928</v>
      </c>
      <c r="DX304" t="s">
        <v>25</v>
      </c>
      <c r="DY304" t="s">
        <v>36</v>
      </c>
      <c r="DZ304" t="s">
        <v>27</v>
      </c>
      <c r="EA304">
        <v>0.78071000000000002</v>
      </c>
      <c r="EB304" t="s">
        <v>28</v>
      </c>
      <c r="EC304">
        <v>500313</v>
      </c>
      <c r="ED304" t="s">
        <v>29</v>
      </c>
      <c r="EE304">
        <v>8.9943640039999995E-2</v>
      </c>
      <c r="EF304" t="s">
        <v>30</v>
      </c>
      <c r="EG304">
        <v>45000</v>
      </c>
      <c r="EH304" t="s">
        <v>923</v>
      </c>
      <c r="EI304">
        <v>45000</v>
      </c>
      <c r="EJ304" t="s">
        <v>783</v>
      </c>
      <c r="EK304" t="s">
        <v>3700</v>
      </c>
      <c r="EL304" t="s">
        <v>3701</v>
      </c>
      <c r="EM304" t="s">
        <v>3702</v>
      </c>
      <c r="EN304">
        <v>7.3263599999999998E-2</v>
      </c>
      <c r="ET304" t="s">
        <v>787</v>
      </c>
      <c r="EU304">
        <v>328.96899999999999</v>
      </c>
      <c r="EV304" t="s">
        <v>25</v>
      </c>
      <c r="EW304" t="s">
        <v>36</v>
      </c>
      <c r="EX304" t="s">
        <v>27</v>
      </c>
      <c r="EY304">
        <v>0.77947299999999997</v>
      </c>
      <c r="EZ304" t="s">
        <v>28</v>
      </c>
      <c r="FA304">
        <v>500313</v>
      </c>
      <c r="FB304" t="s">
        <v>29</v>
      </c>
      <c r="FC304">
        <v>0.10993111216</v>
      </c>
      <c r="FD304" t="s">
        <v>30</v>
      </c>
      <c r="FE304">
        <v>55000</v>
      </c>
      <c r="FF304" t="s">
        <v>923</v>
      </c>
      <c r="FG304">
        <v>55000</v>
      </c>
      <c r="FH304" t="s">
        <v>783</v>
      </c>
      <c r="FI304" t="s">
        <v>4284</v>
      </c>
      <c r="FJ304" t="s">
        <v>4285</v>
      </c>
      <c r="FK304" t="s">
        <v>4286</v>
      </c>
      <c r="FL304">
        <v>7.4068499999999995E-2</v>
      </c>
      <c r="FR304" t="s">
        <v>787</v>
      </c>
      <c r="FS304">
        <v>375.63600000000002</v>
      </c>
      <c r="FT304" t="s">
        <v>25</v>
      </c>
      <c r="FU304" t="s">
        <v>36</v>
      </c>
      <c r="FV304" t="s">
        <v>27</v>
      </c>
      <c r="FW304">
        <v>0.72945300000000002</v>
      </c>
      <c r="FX304" t="s">
        <v>28</v>
      </c>
      <c r="FY304">
        <v>500309</v>
      </c>
      <c r="FZ304" t="s">
        <v>29</v>
      </c>
      <c r="GA304">
        <v>1.9987637119999999E-3</v>
      </c>
      <c r="GB304" t="s">
        <v>30</v>
      </c>
      <c r="GC304">
        <v>1000</v>
      </c>
      <c r="GD304" t="s">
        <v>923</v>
      </c>
      <c r="GE304">
        <v>1000</v>
      </c>
      <c r="GF304" t="s">
        <v>783</v>
      </c>
      <c r="GG304" t="s">
        <v>5062</v>
      </c>
      <c r="GH304" t="s">
        <v>5063</v>
      </c>
      <c r="GI304" t="s">
        <v>5064</v>
      </c>
      <c r="GJ304">
        <v>9.0859499999999996E-2</v>
      </c>
      <c r="GP304" t="s">
        <v>787</v>
      </c>
      <c r="GQ304">
        <v>324.96100000000001</v>
      </c>
      <c r="GR304" t="s">
        <v>25</v>
      </c>
      <c r="GS304" t="s">
        <v>36</v>
      </c>
      <c r="GT304" t="s">
        <v>27</v>
      </c>
      <c r="GU304">
        <v>0.78903400000000001</v>
      </c>
      <c r="GV304" t="s">
        <v>28</v>
      </c>
      <c r="GW304">
        <v>494285</v>
      </c>
      <c r="GX304" t="s">
        <v>29</v>
      </c>
      <c r="GY304">
        <v>2.023125328E-2</v>
      </c>
      <c r="GZ304" t="s">
        <v>30</v>
      </c>
      <c r="HA304">
        <v>10000</v>
      </c>
      <c r="HB304" t="s">
        <v>923</v>
      </c>
      <c r="HC304">
        <v>10000</v>
      </c>
      <c r="HD304" t="s">
        <v>783</v>
      </c>
      <c r="HE304" t="s">
        <v>5662</v>
      </c>
      <c r="HF304" t="s">
        <v>5663</v>
      </c>
      <c r="HG304" t="s">
        <v>5664</v>
      </c>
      <c r="HH304">
        <v>6.8728700000000004E-2</v>
      </c>
      <c r="HN304" t="s">
        <v>787</v>
      </c>
      <c r="HO304">
        <v>328.16300000000001</v>
      </c>
      <c r="HP304" t="s">
        <v>25</v>
      </c>
      <c r="HQ304" t="s">
        <v>36</v>
      </c>
      <c r="HR304" t="s">
        <v>27</v>
      </c>
      <c r="HS304">
        <v>0.78072299999999994</v>
      </c>
      <c r="HT304" t="s">
        <v>28</v>
      </c>
      <c r="HU304">
        <v>499938</v>
      </c>
      <c r="HV304" t="s">
        <v>29</v>
      </c>
      <c r="HW304">
        <v>0.13001608414400001</v>
      </c>
      <c r="HX304" t="s">
        <v>30</v>
      </c>
      <c r="HY304">
        <v>65000</v>
      </c>
      <c r="HZ304" t="s">
        <v>923</v>
      </c>
      <c r="IA304">
        <v>65000</v>
      </c>
      <c r="IB304" t="s">
        <v>783</v>
      </c>
      <c r="IC304" t="s">
        <v>5458</v>
      </c>
      <c r="ID304" t="s">
        <v>6249</v>
      </c>
      <c r="IE304" t="s">
        <v>6250</v>
      </c>
      <c r="IF304">
        <v>7.3743299999999998E-2</v>
      </c>
    </row>
    <row r="305" spans="6:240">
      <c r="F305" t="s">
        <v>777</v>
      </c>
      <c r="G305">
        <v>657.69899999999996</v>
      </c>
      <c r="H305" t="s">
        <v>25</v>
      </c>
      <c r="I305" t="s">
        <v>757</v>
      </c>
      <c r="J305" t="s">
        <v>27</v>
      </c>
      <c r="K305">
        <v>0.77941899999999997</v>
      </c>
      <c r="L305" t="s">
        <v>28</v>
      </c>
      <c r="M305">
        <v>250283</v>
      </c>
      <c r="N305" t="s">
        <v>29</v>
      </c>
      <c r="O305">
        <v>1.1986444395E-2</v>
      </c>
      <c r="P305" t="s">
        <v>30</v>
      </c>
      <c r="Q305">
        <v>3000</v>
      </c>
      <c r="R305" t="s">
        <v>923</v>
      </c>
      <c r="S305">
        <v>3000</v>
      </c>
      <c r="T305" t="s">
        <v>778</v>
      </c>
      <c r="U305" t="s">
        <v>4874</v>
      </c>
      <c r="V305" t="s">
        <v>4875</v>
      </c>
      <c r="W305" t="s">
        <v>4876</v>
      </c>
      <c r="X305">
        <v>6.2534800000000001E-2</v>
      </c>
      <c r="AD305" t="s">
        <v>777</v>
      </c>
      <c r="AE305">
        <v>676.37</v>
      </c>
      <c r="AF305" t="s">
        <v>25</v>
      </c>
      <c r="AG305" t="s">
        <v>757</v>
      </c>
      <c r="AH305" t="s">
        <v>27</v>
      </c>
      <c r="AI305">
        <v>0.77232500000000004</v>
      </c>
      <c r="AJ305" t="s">
        <v>28</v>
      </c>
      <c r="AK305">
        <v>247865</v>
      </c>
      <c r="AL305" t="s">
        <v>29</v>
      </c>
      <c r="AM305">
        <v>2.0172275055000001E-2</v>
      </c>
      <c r="AN305" t="s">
        <v>30</v>
      </c>
      <c r="AO305">
        <v>5000</v>
      </c>
      <c r="AP305" t="s">
        <v>923</v>
      </c>
      <c r="AQ305">
        <v>5000</v>
      </c>
      <c r="AR305" t="s">
        <v>778</v>
      </c>
      <c r="AS305" t="s">
        <v>1349</v>
      </c>
      <c r="AT305" t="s">
        <v>1350</v>
      </c>
      <c r="AU305" t="s">
        <v>1351</v>
      </c>
      <c r="AV305">
        <v>7.36985E-2</v>
      </c>
      <c r="BB305" t="s">
        <v>777</v>
      </c>
      <c r="BC305">
        <v>659.77800000000002</v>
      </c>
      <c r="BD305" t="s">
        <v>25</v>
      </c>
      <c r="BE305" t="s">
        <v>757</v>
      </c>
      <c r="BF305" t="s">
        <v>27</v>
      </c>
      <c r="BG305">
        <v>0.78071500000000005</v>
      </c>
      <c r="BH305" t="s">
        <v>28</v>
      </c>
      <c r="BI305">
        <v>248666</v>
      </c>
      <c r="BJ305" t="s">
        <v>29</v>
      </c>
      <c r="BK305">
        <v>6.0321825434999997E-2</v>
      </c>
      <c r="BL305" t="s">
        <v>30</v>
      </c>
      <c r="BM305">
        <v>15000</v>
      </c>
      <c r="BN305" t="s">
        <v>923</v>
      </c>
      <c r="BO305">
        <v>15000</v>
      </c>
      <c r="BP305" t="s">
        <v>778</v>
      </c>
      <c r="BQ305" t="s">
        <v>1936</v>
      </c>
      <c r="BR305" t="s">
        <v>1937</v>
      </c>
      <c r="BS305" t="s">
        <v>1938</v>
      </c>
      <c r="BT305">
        <v>7.0048700000000005E-2</v>
      </c>
      <c r="BZ305" t="s">
        <v>777</v>
      </c>
      <c r="CA305">
        <v>642.84799999999996</v>
      </c>
      <c r="CB305" t="s">
        <v>25</v>
      </c>
      <c r="CC305" t="s">
        <v>757</v>
      </c>
      <c r="CD305" t="s">
        <v>27</v>
      </c>
      <c r="CE305">
        <v>0.786829</v>
      </c>
      <c r="CF305" t="s">
        <v>28</v>
      </c>
      <c r="CG305">
        <v>251264</v>
      </c>
      <c r="CH305" t="s">
        <v>29</v>
      </c>
      <c r="CI305">
        <v>9.9496872165E-2</v>
      </c>
      <c r="CJ305" t="s">
        <v>30</v>
      </c>
      <c r="CK305">
        <v>25000</v>
      </c>
      <c r="CL305" t="s">
        <v>923</v>
      </c>
      <c r="CM305">
        <v>25000</v>
      </c>
      <c r="CN305" t="s">
        <v>778</v>
      </c>
      <c r="CO305" t="s">
        <v>2523</v>
      </c>
      <c r="CP305" t="s">
        <v>2524</v>
      </c>
      <c r="CQ305" t="s">
        <v>2525</v>
      </c>
      <c r="CR305">
        <v>6.5647300000000006E-2</v>
      </c>
      <c r="CX305" t="s">
        <v>777</v>
      </c>
      <c r="CY305">
        <v>656.601</v>
      </c>
      <c r="CZ305" t="s">
        <v>25</v>
      </c>
      <c r="DA305" t="s">
        <v>757</v>
      </c>
      <c r="DB305" t="s">
        <v>27</v>
      </c>
      <c r="DC305">
        <v>0.77843600000000002</v>
      </c>
      <c r="DD305" t="s">
        <v>28</v>
      </c>
      <c r="DE305">
        <v>251335</v>
      </c>
      <c r="DF305" t="s">
        <v>29</v>
      </c>
      <c r="DG305">
        <v>0.139256621085</v>
      </c>
      <c r="DH305" t="s">
        <v>30</v>
      </c>
      <c r="DI305">
        <v>35000</v>
      </c>
      <c r="DJ305" t="s">
        <v>923</v>
      </c>
      <c r="DK305">
        <v>35000</v>
      </c>
      <c r="DL305" t="s">
        <v>778</v>
      </c>
      <c r="DM305" t="s">
        <v>3115</v>
      </c>
      <c r="DN305" t="s">
        <v>3116</v>
      </c>
      <c r="DO305" t="s">
        <v>3117</v>
      </c>
      <c r="DP305">
        <v>7.0350300000000004E-2</v>
      </c>
      <c r="DV305" t="s">
        <v>777</v>
      </c>
      <c r="DW305">
        <v>647.10400000000004</v>
      </c>
      <c r="DX305" t="s">
        <v>25</v>
      </c>
      <c r="DY305" t="s">
        <v>757</v>
      </c>
      <c r="DZ305" t="s">
        <v>27</v>
      </c>
      <c r="EA305">
        <v>0.78406699999999996</v>
      </c>
      <c r="EB305" t="s">
        <v>28</v>
      </c>
      <c r="EC305">
        <v>251374</v>
      </c>
      <c r="ED305" t="s">
        <v>29</v>
      </c>
      <c r="EE305">
        <v>0.17901637000500001</v>
      </c>
      <c r="EF305" t="s">
        <v>30</v>
      </c>
      <c r="EG305">
        <v>45000</v>
      </c>
      <c r="EH305" t="s">
        <v>923</v>
      </c>
      <c r="EI305">
        <v>45000</v>
      </c>
      <c r="EJ305" t="s">
        <v>778</v>
      </c>
      <c r="EK305" t="s">
        <v>2347</v>
      </c>
      <c r="EL305" t="s">
        <v>3703</v>
      </c>
      <c r="EM305" t="s">
        <v>3704</v>
      </c>
      <c r="EN305">
        <v>6.3213099999999994E-2</v>
      </c>
      <c r="ET305" t="s">
        <v>777</v>
      </c>
      <c r="EU305">
        <v>647.15899999999999</v>
      </c>
      <c r="EV305" t="s">
        <v>25</v>
      </c>
      <c r="EW305" t="s">
        <v>757</v>
      </c>
      <c r="EX305" t="s">
        <v>27</v>
      </c>
      <c r="EY305">
        <v>0.78434400000000004</v>
      </c>
      <c r="EZ305" t="s">
        <v>28</v>
      </c>
      <c r="FA305">
        <v>251175</v>
      </c>
      <c r="FB305" t="s">
        <v>29</v>
      </c>
      <c r="FC305">
        <v>0.21897101965499999</v>
      </c>
      <c r="FD305" t="s">
        <v>30</v>
      </c>
      <c r="FE305">
        <v>55000</v>
      </c>
      <c r="FF305" t="s">
        <v>923</v>
      </c>
      <c r="FG305">
        <v>55000</v>
      </c>
      <c r="FH305" t="s">
        <v>778</v>
      </c>
      <c r="FI305" t="s">
        <v>4287</v>
      </c>
      <c r="FJ305" t="s">
        <v>4288</v>
      </c>
      <c r="FK305" t="s">
        <v>4289</v>
      </c>
      <c r="FL305">
        <v>7.1266800000000005E-2</v>
      </c>
      <c r="FR305" t="s">
        <v>777</v>
      </c>
      <c r="FS305">
        <v>617.53200000000004</v>
      </c>
      <c r="FT305" t="s">
        <v>25</v>
      </c>
      <c r="FU305" t="s">
        <v>757</v>
      </c>
      <c r="FV305" t="s">
        <v>27</v>
      </c>
      <c r="FW305">
        <v>0.80437099999999995</v>
      </c>
      <c r="FX305" t="s">
        <v>28</v>
      </c>
      <c r="FY305">
        <v>250281</v>
      </c>
      <c r="FZ305" t="s">
        <v>29</v>
      </c>
      <c r="GA305">
        <v>3.9955144649999998E-3</v>
      </c>
      <c r="GB305" t="s">
        <v>30</v>
      </c>
      <c r="GC305">
        <v>1000</v>
      </c>
      <c r="GD305" t="s">
        <v>923</v>
      </c>
      <c r="GE305">
        <v>1000</v>
      </c>
      <c r="GF305" t="s">
        <v>778</v>
      </c>
      <c r="GG305" t="s">
        <v>5065</v>
      </c>
      <c r="GH305" t="s">
        <v>5066</v>
      </c>
      <c r="GI305" t="s">
        <v>5067</v>
      </c>
      <c r="GJ305">
        <v>2.8962000000000002E-2</v>
      </c>
      <c r="GP305" t="s">
        <v>777</v>
      </c>
      <c r="GQ305">
        <v>686.33799999999997</v>
      </c>
      <c r="GR305" t="s">
        <v>25</v>
      </c>
      <c r="GS305" t="s">
        <v>757</v>
      </c>
      <c r="GT305" t="s">
        <v>27</v>
      </c>
      <c r="GU305">
        <v>0.76205199999999995</v>
      </c>
      <c r="GV305" t="s">
        <v>28</v>
      </c>
      <c r="GW305">
        <v>250895</v>
      </c>
      <c r="GX305" t="s">
        <v>29</v>
      </c>
      <c r="GY305">
        <v>3.9857248785E-2</v>
      </c>
      <c r="GZ305" t="s">
        <v>30</v>
      </c>
      <c r="HA305">
        <v>10000</v>
      </c>
      <c r="HB305" t="s">
        <v>923</v>
      </c>
      <c r="HC305">
        <v>10000</v>
      </c>
      <c r="HD305" t="s">
        <v>778</v>
      </c>
      <c r="HE305" t="s">
        <v>5665</v>
      </c>
      <c r="HF305" t="s">
        <v>5666</v>
      </c>
      <c r="HG305" t="s">
        <v>5667</v>
      </c>
      <c r="HH305">
        <v>7.6208700000000004E-2</v>
      </c>
      <c r="HN305" t="s">
        <v>777</v>
      </c>
      <c r="HO305">
        <v>661.06600000000003</v>
      </c>
      <c r="HP305" t="s">
        <v>25</v>
      </c>
      <c r="HQ305" t="s">
        <v>757</v>
      </c>
      <c r="HR305" t="s">
        <v>27</v>
      </c>
      <c r="HS305">
        <v>0.776555</v>
      </c>
      <c r="HT305" t="s">
        <v>28</v>
      </c>
      <c r="HU305">
        <v>250848</v>
      </c>
      <c r="HV305" t="s">
        <v>29</v>
      </c>
      <c r="HW305">
        <v>0.259120570035</v>
      </c>
      <c r="HX305" t="s">
        <v>30</v>
      </c>
      <c r="HY305">
        <v>65000</v>
      </c>
      <c r="HZ305" t="s">
        <v>923</v>
      </c>
      <c r="IA305">
        <v>65000</v>
      </c>
      <c r="IB305" t="s">
        <v>778</v>
      </c>
      <c r="IC305" t="s">
        <v>6251</v>
      </c>
      <c r="ID305" t="s">
        <v>6252</v>
      </c>
      <c r="IE305" t="s">
        <v>6253</v>
      </c>
      <c r="IF305">
        <v>6.3023499999999996E-2</v>
      </c>
    </row>
    <row r="306" spans="6:240">
      <c r="F306" t="s">
        <v>782</v>
      </c>
      <c r="G306">
        <v>328.91199999999998</v>
      </c>
      <c r="H306" t="s">
        <v>25</v>
      </c>
      <c r="I306" t="s">
        <v>36</v>
      </c>
      <c r="J306" t="s">
        <v>27</v>
      </c>
      <c r="K306">
        <v>0.77954299999999999</v>
      </c>
      <c r="L306" t="s">
        <v>28</v>
      </c>
      <c r="M306">
        <v>500312</v>
      </c>
      <c r="N306" t="s">
        <v>29</v>
      </c>
      <c r="O306">
        <v>5.9962621359999999E-3</v>
      </c>
      <c r="P306" t="s">
        <v>30</v>
      </c>
      <c r="Q306">
        <v>3000</v>
      </c>
      <c r="R306" t="s">
        <v>923</v>
      </c>
      <c r="S306">
        <v>3000</v>
      </c>
      <c r="T306" t="s">
        <v>783</v>
      </c>
      <c r="U306" t="s">
        <v>4877</v>
      </c>
      <c r="V306" t="s">
        <v>4878</v>
      </c>
      <c r="W306" t="s">
        <v>4879</v>
      </c>
      <c r="X306">
        <v>7.79913E-2</v>
      </c>
      <c r="AD306" t="s">
        <v>782</v>
      </c>
      <c r="AE306">
        <v>328.33199999999999</v>
      </c>
      <c r="AF306" t="s">
        <v>25</v>
      </c>
      <c r="AG306" t="s">
        <v>36</v>
      </c>
      <c r="AH306" t="s">
        <v>27</v>
      </c>
      <c r="AI306">
        <v>0.78022999999999998</v>
      </c>
      <c r="AJ306" t="s">
        <v>28</v>
      </c>
      <c r="AK306">
        <v>500312</v>
      </c>
      <c r="AL306" t="s">
        <v>29</v>
      </c>
      <c r="AM306">
        <v>9.9937565600000007E-3</v>
      </c>
      <c r="AN306" t="s">
        <v>30</v>
      </c>
      <c r="AO306">
        <v>5000</v>
      </c>
      <c r="AP306" t="s">
        <v>923</v>
      </c>
      <c r="AQ306">
        <v>5000</v>
      </c>
      <c r="AR306" t="s">
        <v>783</v>
      </c>
      <c r="AS306" t="s">
        <v>1352</v>
      </c>
      <c r="AT306" t="s">
        <v>1353</v>
      </c>
      <c r="AU306" t="s">
        <v>1354</v>
      </c>
      <c r="AV306">
        <v>7.2659500000000002E-2</v>
      </c>
      <c r="BB306" t="s">
        <v>782</v>
      </c>
      <c r="BC306">
        <v>323.75099999999998</v>
      </c>
      <c r="BD306" t="s">
        <v>25</v>
      </c>
      <c r="BE306" t="s">
        <v>36</v>
      </c>
      <c r="BF306" t="s">
        <v>27</v>
      </c>
      <c r="BG306">
        <v>0.78955399999999998</v>
      </c>
      <c r="BH306" t="s">
        <v>28</v>
      </c>
      <c r="BI306">
        <v>495479</v>
      </c>
      <c r="BJ306" t="s">
        <v>29</v>
      </c>
      <c r="BK306">
        <v>3.0273739272E-2</v>
      </c>
      <c r="BL306" t="s">
        <v>30</v>
      </c>
      <c r="BM306">
        <v>15000</v>
      </c>
      <c r="BN306" t="s">
        <v>923</v>
      </c>
      <c r="BO306">
        <v>15000</v>
      </c>
      <c r="BP306" t="s">
        <v>783</v>
      </c>
      <c r="BQ306" t="s">
        <v>1939</v>
      </c>
      <c r="BR306" t="s">
        <v>1940</v>
      </c>
      <c r="BS306" t="s">
        <v>1941</v>
      </c>
      <c r="BT306">
        <v>6.4797999999999994E-2</v>
      </c>
      <c r="BZ306" t="s">
        <v>782</v>
      </c>
      <c r="CA306">
        <v>330.92200000000003</v>
      </c>
      <c r="CB306" t="s">
        <v>25</v>
      </c>
      <c r="CC306" t="s">
        <v>36</v>
      </c>
      <c r="CD306" t="s">
        <v>27</v>
      </c>
      <c r="CE306">
        <v>0.77868499999999996</v>
      </c>
      <c r="CF306" t="s">
        <v>28</v>
      </c>
      <c r="CG306">
        <v>498368</v>
      </c>
      <c r="CH306" t="s">
        <v>29</v>
      </c>
      <c r="CI306">
        <v>5.0163700528000003E-2</v>
      </c>
      <c r="CJ306" t="s">
        <v>30</v>
      </c>
      <c r="CK306">
        <v>25000</v>
      </c>
      <c r="CL306" t="s">
        <v>923</v>
      </c>
      <c r="CM306">
        <v>25000</v>
      </c>
      <c r="CN306" t="s">
        <v>783</v>
      </c>
      <c r="CO306" t="s">
        <v>2526</v>
      </c>
      <c r="CP306" t="s">
        <v>2527</v>
      </c>
      <c r="CQ306" t="s">
        <v>2528</v>
      </c>
      <c r="CR306">
        <v>6.9018200000000002E-2</v>
      </c>
      <c r="CX306" t="s">
        <v>782</v>
      </c>
      <c r="CY306">
        <v>329.48899999999998</v>
      </c>
      <c r="CZ306" t="s">
        <v>25</v>
      </c>
      <c r="DA306" t="s">
        <v>36</v>
      </c>
      <c r="DB306" t="s">
        <v>27</v>
      </c>
      <c r="DC306">
        <v>0.77885800000000005</v>
      </c>
      <c r="DD306" t="s">
        <v>28</v>
      </c>
      <c r="DE306">
        <v>500313</v>
      </c>
      <c r="DF306" t="s">
        <v>29</v>
      </c>
      <c r="DG306">
        <v>6.9956172920000004E-2</v>
      </c>
      <c r="DH306" t="s">
        <v>30</v>
      </c>
      <c r="DI306">
        <v>35000</v>
      </c>
      <c r="DJ306" t="s">
        <v>923</v>
      </c>
      <c r="DK306">
        <v>35000</v>
      </c>
      <c r="DL306" t="s">
        <v>783</v>
      </c>
      <c r="DM306" t="s">
        <v>3118</v>
      </c>
      <c r="DN306" t="s">
        <v>3119</v>
      </c>
      <c r="DO306" t="s">
        <v>3120</v>
      </c>
      <c r="DP306">
        <v>6.5647999999999998E-2</v>
      </c>
      <c r="DV306" t="s">
        <v>782</v>
      </c>
      <c r="DW306">
        <v>329.35300000000001</v>
      </c>
      <c r="DX306" t="s">
        <v>25</v>
      </c>
      <c r="DY306" t="s">
        <v>36</v>
      </c>
      <c r="DZ306" t="s">
        <v>27</v>
      </c>
      <c r="EA306">
        <v>0.77859599999999995</v>
      </c>
      <c r="EB306" t="s">
        <v>28</v>
      </c>
      <c r="EC306">
        <v>500856</v>
      </c>
      <c r="ED306" t="s">
        <v>29</v>
      </c>
      <c r="EE306">
        <v>8.9846145175999995E-2</v>
      </c>
      <c r="EF306" t="s">
        <v>30</v>
      </c>
      <c r="EG306">
        <v>45000</v>
      </c>
      <c r="EH306" t="s">
        <v>923</v>
      </c>
      <c r="EI306">
        <v>45000</v>
      </c>
      <c r="EJ306" t="s">
        <v>783</v>
      </c>
      <c r="EK306" t="s">
        <v>3705</v>
      </c>
      <c r="EL306" t="s">
        <v>3706</v>
      </c>
      <c r="EM306" t="s">
        <v>3707</v>
      </c>
      <c r="EN306">
        <v>6.6596799999999998E-2</v>
      </c>
      <c r="ET306" t="s">
        <v>782</v>
      </c>
      <c r="EU306">
        <v>329.904</v>
      </c>
      <c r="EV306" t="s">
        <v>25</v>
      </c>
      <c r="EW306" t="s">
        <v>36</v>
      </c>
      <c r="EX306" t="s">
        <v>27</v>
      </c>
      <c r="EY306">
        <v>0.77871299999999999</v>
      </c>
      <c r="EZ306" t="s">
        <v>28</v>
      </c>
      <c r="FA306">
        <v>499870</v>
      </c>
      <c r="FB306" t="s">
        <v>29</v>
      </c>
      <c r="FC306">
        <v>0.11002861702400001</v>
      </c>
      <c r="FD306" t="s">
        <v>30</v>
      </c>
      <c r="FE306">
        <v>55000</v>
      </c>
      <c r="FF306" t="s">
        <v>923</v>
      </c>
      <c r="FG306">
        <v>55000</v>
      </c>
      <c r="FH306" t="s">
        <v>783</v>
      </c>
      <c r="FI306" t="s">
        <v>4290</v>
      </c>
      <c r="FJ306" t="s">
        <v>4291</v>
      </c>
      <c r="FK306" t="s">
        <v>4292</v>
      </c>
      <c r="FL306">
        <v>6.7228499999999997E-2</v>
      </c>
      <c r="FR306" t="s">
        <v>782</v>
      </c>
      <c r="FS306">
        <v>383.05599999999998</v>
      </c>
      <c r="FT306" t="s">
        <v>25</v>
      </c>
      <c r="FU306" t="s">
        <v>36</v>
      </c>
      <c r="FV306" t="s">
        <v>27</v>
      </c>
      <c r="FW306">
        <v>0.73976699999999995</v>
      </c>
      <c r="FX306" t="s">
        <v>28</v>
      </c>
      <c r="FY306">
        <v>477032</v>
      </c>
      <c r="FZ306" t="s">
        <v>29</v>
      </c>
      <c r="GA306">
        <v>2.096296576E-3</v>
      </c>
      <c r="GB306" t="s">
        <v>30</v>
      </c>
      <c r="GC306">
        <v>1000</v>
      </c>
      <c r="GD306" t="s">
        <v>923</v>
      </c>
      <c r="GE306">
        <v>1000</v>
      </c>
      <c r="GF306" t="s">
        <v>783</v>
      </c>
      <c r="GG306" t="s">
        <v>5068</v>
      </c>
      <c r="GH306" t="s">
        <v>5069</v>
      </c>
      <c r="GI306" t="s">
        <v>5070</v>
      </c>
      <c r="GJ306">
        <v>0.106387</v>
      </c>
      <c r="GP306" t="s">
        <v>782</v>
      </c>
      <c r="GQ306">
        <v>334.62200000000001</v>
      </c>
      <c r="GR306" t="s">
        <v>25</v>
      </c>
      <c r="GS306" t="s">
        <v>36</v>
      </c>
      <c r="GT306" t="s">
        <v>27</v>
      </c>
      <c r="GU306">
        <v>0.77756099999999995</v>
      </c>
      <c r="GV306" t="s">
        <v>28</v>
      </c>
      <c r="GW306">
        <v>494285</v>
      </c>
      <c r="GX306" t="s">
        <v>29</v>
      </c>
      <c r="GY306">
        <v>2.023123928E-2</v>
      </c>
      <c r="GZ306" t="s">
        <v>30</v>
      </c>
      <c r="HA306">
        <v>10000</v>
      </c>
      <c r="HB306" t="s">
        <v>923</v>
      </c>
      <c r="HC306">
        <v>10000</v>
      </c>
      <c r="HD306" t="s">
        <v>783</v>
      </c>
      <c r="HE306" t="s">
        <v>5668</v>
      </c>
      <c r="HF306" t="s">
        <v>5669</v>
      </c>
      <c r="HG306" t="s">
        <v>5670</v>
      </c>
      <c r="HH306">
        <v>8.1671599999999997E-2</v>
      </c>
      <c r="HN306" t="s">
        <v>782</v>
      </c>
      <c r="HO306">
        <v>329.79199999999997</v>
      </c>
      <c r="HP306" t="s">
        <v>25</v>
      </c>
      <c r="HQ306" t="s">
        <v>36</v>
      </c>
      <c r="HR306" t="s">
        <v>27</v>
      </c>
      <c r="HS306">
        <v>0.77908500000000003</v>
      </c>
      <c r="HT306" t="s">
        <v>28</v>
      </c>
      <c r="HU306">
        <v>499564</v>
      </c>
      <c r="HV306" t="s">
        <v>29</v>
      </c>
      <c r="HW306">
        <v>0.13011358900799999</v>
      </c>
      <c r="HX306" t="s">
        <v>30</v>
      </c>
      <c r="HY306">
        <v>65000</v>
      </c>
      <c r="HZ306" t="s">
        <v>923</v>
      </c>
      <c r="IA306">
        <v>65000</v>
      </c>
      <c r="IB306" t="s">
        <v>783</v>
      </c>
      <c r="IC306" t="s">
        <v>6254</v>
      </c>
      <c r="ID306" t="s">
        <v>6255</v>
      </c>
      <c r="IE306" t="s">
        <v>6256</v>
      </c>
      <c r="IF306">
        <v>6.7291199999999995E-2</v>
      </c>
    </row>
    <row r="307" spans="6:240">
      <c r="F307" t="s">
        <v>787</v>
      </c>
      <c r="G307">
        <v>657.69899999999996</v>
      </c>
      <c r="H307" t="s">
        <v>25</v>
      </c>
      <c r="I307" t="s">
        <v>757</v>
      </c>
      <c r="J307" t="s">
        <v>27</v>
      </c>
      <c r="K307">
        <v>0.77941899999999997</v>
      </c>
      <c r="L307" t="s">
        <v>28</v>
      </c>
      <c r="M307">
        <v>250283</v>
      </c>
      <c r="N307" t="s">
        <v>29</v>
      </c>
      <c r="O307">
        <v>1.1986444395E-2</v>
      </c>
      <c r="P307" t="s">
        <v>30</v>
      </c>
      <c r="Q307">
        <v>3000</v>
      </c>
      <c r="R307" t="s">
        <v>923</v>
      </c>
      <c r="S307">
        <v>3000</v>
      </c>
      <c r="T307" t="s">
        <v>788</v>
      </c>
      <c r="U307" t="s">
        <v>4874</v>
      </c>
      <c r="V307" t="s">
        <v>4875</v>
      </c>
      <c r="W307" t="s">
        <v>4876</v>
      </c>
      <c r="X307">
        <v>6.2534800000000001E-2</v>
      </c>
      <c r="AD307" t="s">
        <v>787</v>
      </c>
      <c r="AE307">
        <v>676.37</v>
      </c>
      <c r="AF307" t="s">
        <v>25</v>
      </c>
      <c r="AG307" t="s">
        <v>757</v>
      </c>
      <c r="AH307" t="s">
        <v>27</v>
      </c>
      <c r="AI307">
        <v>0.77232500000000004</v>
      </c>
      <c r="AJ307" t="s">
        <v>28</v>
      </c>
      <c r="AK307">
        <v>247865</v>
      </c>
      <c r="AL307" t="s">
        <v>29</v>
      </c>
      <c r="AM307">
        <v>2.0172275055000001E-2</v>
      </c>
      <c r="AN307" t="s">
        <v>30</v>
      </c>
      <c r="AO307">
        <v>5000</v>
      </c>
      <c r="AP307" t="s">
        <v>923</v>
      </c>
      <c r="AQ307">
        <v>5000</v>
      </c>
      <c r="AR307" t="s">
        <v>788</v>
      </c>
      <c r="AS307" t="s">
        <v>1349</v>
      </c>
      <c r="AT307" t="s">
        <v>1350</v>
      </c>
      <c r="AU307" t="s">
        <v>1351</v>
      </c>
      <c r="AV307">
        <v>7.36985E-2</v>
      </c>
      <c r="BB307" t="s">
        <v>787</v>
      </c>
      <c r="BC307">
        <v>659.77800000000002</v>
      </c>
      <c r="BD307" t="s">
        <v>25</v>
      </c>
      <c r="BE307" t="s">
        <v>757</v>
      </c>
      <c r="BF307" t="s">
        <v>27</v>
      </c>
      <c r="BG307">
        <v>0.78071500000000005</v>
      </c>
      <c r="BH307" t="s">
        <v>28</v>
      </c>
      <c r="BI307">
        <v>248666</v>
      </c>
      <c r="BJ307" t="s">
        <v>29</v>
      </c>
      <c r="BK307">
        <v>6.0321825434999997E-2</v>
      </c>
      <c r="BL307" t="s">
        <v>30</v>
      </c>
      <c r="BM307">
        <v>15000</v>
      </c>
      <c r="BN307" t="s">
        <v>923</v>
      </c>
      <c r="BO307">
        <v>15000</v>
      </c>
      <c r="BP307" t="s">
        <v>788</v>
      </c>
      <c r="BQ307" t="s">
        <v>1936</v>
      </c>
      <c r="BR307" t="s">
        <v>1937</v>
      </c>
      <c r="BS307" t="s">
        <v>1938</v>
      </c>
      <c r="BT307">
        <v>7.0048700000000005E-2</v>
      </c>
      <c r="BZ307" t="s">
        <v>787</v>
      </c>
      <c r="CA307">
        <v>642.84799999999996</v>
      </c>
      <c r="CB307" t="s">
        <v>25</v>
      </c>
      <c r="CC307" t="s">
        <v>757</v>
      </c>
      <c r="CD307" t="s">
        <v>27</v>
      </c>
      <c r="CE307">
        <v>0.786829</v>
      </c>
      <c r="CF307" t="s">
        <v>28</v>
      </c>
      <c r="CG307">
        <v>251264</v>
      </c>
      <c r="CH307" t="s">
        <v>29</v>
      </c>
      <c r="CI307">
        <v>9.9496872165E-2</v>
      </c>
      <c r="CJ307" t="s">
        <v>30</v>
      </c>
      <c r="CK307">
        <v>25000</v>
      </c>
      <c r="CL307" t="s">
        <v>923</v>
      </c>
      <c r="CM307">
        <v>25000</v>
      </c>
      <c r="CN307" t="s">
        <v>788</v>
      </c>
      <c r="CO307" t="s">
        <v>2523</v>
      </c>
      <c r="CP307" t="s">
        <v>2524</v>
      </c>
      <c r="CQ307" t="s">
        <v>2525</v>
      </c>
      <c r="CR307">
        <v>6.5647300000000006E-2</v>
      </c>
      <c r="CX307" t="s">
        <v>787</v>
      </c>
      <c r="CY307">
        <v>656.601</v>
      </c>
      <c r="CZ307" t="s">
        <v>25</v>
      </c>
      <c r="DA307" t="s">
        <v>757</v>
      </c>
      <c r="DB307" t="s">
        <v>27</v>
      </c>
      <c r="DC307">
        <v>0.77843600000000002</v>
      </c>
      <c r="DD307" t="s">
        <v>28</v>
      </c>
      <c r="DE307">
        <v>251335</v>
      </c>
      <c r="DF307" t="s">
        <v>29</v>
      </c>
      <c r="DG307">
        <v>0.139256621085</v>
      </c>
      <c r="DH307" t="s">
        <v>30</v>
      </c>
      <c r="DI307">
        <v>35000</v>
      </c>
      <c r="DJ307" t="s">
        <v>923</v>
      </c>
      <c r="DK307">
        <v>35000</v>
      </c>
      <c r="DL307" t="s">
        <v>788</v>
      </c>
      <c r="DM307" t="s">
        <v>3115</v>
      </c>
      <c r="DN307" t="s">
        <v>3116</v>
      </c>
      <c r="DO307" t="s">
        <v>3117</v>
      </c>
      <c r="DP307">
        <v>7.0350300000000004E-2</v>
      </c>
      <c r="DV307" t="s">
        <v>787</v>
      </c>
      <c r="DW307">
        <v>647.10400000000004</v>
      </c>
      <c r="DX307" t="s">
        <v>25</v>
      </c>
      <c r="DY307" t="s">
        <v>757</v>
      </c>
      <c r="DZ307" t="s">
        <v>27</v>
      </c>
      <c r="EA307">
        <v>0.78406699999999996</v>
      </c>
      <c r="EB307" t="s">
        <v>28</v>
      </c>
      <c r="EC307">
        <v>251374</v>
      </c>
      <c r="ED307" t="s">
        <v>29</v>
      </c>
      <c r="EE307">
        <v>0.17901637000500001</v>
      </c>
      <c r="EF307" t="s">
        <v>30</v>
      </c>
      <c r="EG307">
        <v>45000</v>
      </c>
      <c r="EH307" t="s">
        <v>923</v>
      </c>
      <c r="EI307">
        <v>45000</v>
      </c>
      <c r="EJ307" t="s">
        <v>788</v>
      </c>
      <c r="EK307" t="s">
        <v>2347</v>
      </c>
      <c r="EL307" t="s">
        <v>3703</v>
      </c>
      <c r="EM307" t="s">
        <v>3704</v>
      </c>
      <c r="EN307">
        <v>6.3213099999999994E-2</v>
      </c>
      <c r="ET307" t="s">
        <v>787</v>
      </c>
      <c r="EU307">
        <v>647.15899999999999</v>
      </c>
      <c r="EV307" t="s">
        <v>25</v>
      </c>
      <c r="EW307" t="s">
        <v>757</v>
      </c>
      <c r="EX307" t="s">
        <v>27</v>
      </c>
      <c r="EY307">
        <v>0.78434400000000004</v>
      </c>
      <c r="EZ307" t="s">
        <v>28</v>
      </c>
      <c r="FA307">
        <v>251175</v>
      </c>
      <c r="FB307" t="s">
        <v>29</v>
      </c>
      <c r="FC307">
        <v>0.21897101965499999</v>
      </c>
      <c r="FD307" t="s">
        <v>30</v>
      </c>
      <c r="FE307">
        <v>55000</v>
      </c>
      <c r="FF307" t="s">
        <v>923</v>
      </c>
      <c r="FG307">
        <v>55000</v>
      </c>
      <c r="FH307" t="s">
        <v>788</v>
      </c>
      <c r="FI307" t="s">
        <v>4287</v>
      </c>
      <c r="FJ307" t="s">
        <v>4288</v>
      </c>
      <c r="FK307" t="s">
        <v>4289</v>
      </c>
      <c r="FL307">
        <v>7.1266800000000005E-2</v>
      </c>
      <c r="FR307" t="s">
        <v>787</v>
      </c>
      <c r="FS307">
        <v>617.53200000000004</v>
      </c>
      <c r="FT307" t="s">
        <v>25</v>
      </c>
      <c r="FU307" t="s">
        <v>757</v>
      </c>
      <c r="FV307" t="s">
        <v>27</v>
      </c>
      <c r="FW307">
        <v>0.80437099999999995</v>
      </c>
      <c r="FX307" t="s">
        <v>28</v>
      </c>
      <c r="FY307">
        <v>250281</v>
      </c>
      <c r="FZ307" t="s">
        <v>29</v>
      </c>
      <c r="GA307">
        <v>3.9955144649999998E-3</v>
      </c>
      <c r="GB307" t="s">
        <v>30</v>
      </c>
      <c r="GC307">
        <v>1000</v>
      </c>
      <c r="GD307" t="s">
        <v>923</v>
      </c>
      <c r="GE307">
        <v>1000</v>
      </c>
      <c r="GF307" t="s">
        <v>788</v>
      </c>
      <c r="GG307" t="s">
        <v>5065</v>
      </c>
      <c r="GH307" t="s">
        <v>5066</v>
      </c>
      <c r="GI307" t="s">
        <v>5067</v>
      </c>
      <c r="GJ307">
        <v>2.8962000000000002E-2</v>
      </c>
      <c r="GP307" t="s">
        <v>787</v>
      </c>
      <c r="GQ307">
        <v>686.33799999999997</v>
      </c>
      <c r="GR307" t="s">
        <v>25</v>
      </c>
      <c r="GS307" t="s">
        <v>757</v>
      </c>
      <c r="GT307" t="s">
        <v>27</v>
      </c>
      <c r="GU307">
        <v>0.76205199999999995</v>
      </c>
      <c r="GV307" t="s">
        <v>28</v>
      </c>
      <c r="GW307">
        <v>250895</v>
      </c>
      <c r="GX307" t="s">
        <v>29</v>
      </c>
      <c r="GY307">
        <v>3.9857248785E-2</v>
      </c>
      <c r="GZ307" t="s">
        <v>30</v>
      </c>
      <c r="HA307">
        <v>10000</v>
      </c>
      <c r="HB307" t="s">
        <v>923</v>
      </c>
      <c r="HC307">
        <v>10000</v>
      </c>
      <c r="HD307" t="s">
        <v>788</v>
      </c>
      <c r="HE307" t="s">
        <v>5665</v>
      </c>
      <c r="HF307" t="s">
        <v>5666</v>
      </c>
      <c r="HG307" t="s">
        <v>5667</v>
      </c>
      <c r="HH307">
        <v>7.6208700000000004E-2</v>
      </c>
      <c r="HN307" t="s">
        <v>787</v>
      </c>
      <c r="HO307">
        <v>661.06600000000003</v>
      </c>
      <c r="HP307" t="s">
        <v>25</v>
      </c>
      <c r="HQ307" t="s">
        <v>757</v>
      </c>
      <c r="HR307" t="s">
        <v>27</v>
      </c>
      <c r="HS307">
        <v>0.776555</v>
      </c>
      <c r="HT307" t="s">
        <v>28</v>
      </c>
      <c r="HU307">
        <v>250848</v>
      </c>
      <c r="HV307" t="s">
        <v>29</v>
      </c>
      <c r="HW307">
        <v>0.259120570035</v>
      </c>
      <c r="HX307" t="s">
        <v>30</v>
      </c>
      <c r="HY307">
        <v>65000</v>
      </c>
      <c r="HZ307" t="s">
        <v>923</v>
      </c>
      <c r="IA307">
        <v>65000</v>
      </c>
      <c r="IB307" t="s">
        <v>788</v>
      </c>
      <c r="IC307" t="s">
        <v>6251</v>
      </c>
      <c r="ID307" t="s">
        <v>6252</v>
      </c>
      <c r="IE307" t="s">
        <v>6253</v>
      </c>
      <c r="IF307">
        <v>6.3023499999999996E-2</v>
      </c>
    </row>
    <row r="308" spans="6:240">
      <c r="F308" t="s">
        <v>787</v>
      </c>
      <c r="G308">
        <v>328.91199999999998</v>
      </c>
      <c r="H308" t="s">
        <v>25</v>
      </c>
      <c r="I308" t="s">
        <v>36</v>
      </c>
      <c r="J308" t="s">
        <v>27</v>
      </c>
      <c r="K308">
        <v>0.77954299999999999</v>
      </c>
      <c r="L308" t="s">
        <v>28</v>
      </c>
      <c r="M308">
        <v>500312</v>
      </c>
      <c r="N308" t="s">
        <v>29</v>
      </c>
      <c r="O308">
        <v>5.9962621359999999E-3</v>
      </c>
      <c r="P308" t="s">
        <v>30</v>
      </c>
      <c r="Q308">
        <v>3000</v>
      </c>
      <c r="R308" t="s">
        <v>923</v>
      </c>
      <c r="S308">
        <v>3000</v>
      </c>
      <c r="T308" t="s">
        <v>783</v>
      </c>
      <c r="U308" t="s">
        <v>4877</v>
      </c>
      <c r="V308" t="s">
        <v>4878</v>
      </c>
      <c r="W308" t="s">
        <v>4879</v>
      </c>
      <c r="X308">
        <v>7.79913E-2</v>
      </c>
      <c r="AD308" t="s">
        <v>787</v>
      </c>
      <c r="AE308">
        <v>328.33199999999999</v>
      </c>
      <c r="AF308" t="s">
        <v>25</v>
      </c>
      <c r="AG308" t="s">
        <v>36</v>
      </c>
      <c r="AH308" t="s">
        <v>27</v>
      </c>
      <c r="AI308">
        <v>0.78022999999999998</v>
      </c>
      <c r="AJ308" t="s">
        <v>28</v>
      </c>
      <c r="AK308">
        <v>500312</v>
      </c>
      <c r="AL308" t="s">
        <v>29</v>
      </c>
      <c r="AM308">
        <v>9.9937565600000007E-3</v>
      </c>
      <c r="AN308" t="s">
        <v>30</v>
      </c>
      <c r="AO308">
        <v>5000</v>
      </c>
      <c r="AP308" t="s">
        <v>923</v>
      </c>
      <c r="AQ308">
        <v>5000</v>
      </c>
      <c r="AR308" t="s">
        <v>783</v>
      </c>
      <c r="AS308" t="s">
        <v>1352</v>
      </c>
      <c r="AT308" t="s">
        <v>1353</v>
      </c>
      <c r="AU308" t="s">
        <v>1354</v>
      </c>
      <c r="AV308">
        <v>7.2659500000000002E-2</v>
      </c>
      <c r="BB308" t="s">
        <v>787</v>
      </c>
      <c r="BC308">
        <v>323.75099999999998</v>
      </c>
      <c r="BD308" t="s">
        <v>25</v>
      </c>
      <c r="BE308" t="s">
        <v>36</v>
      </c>
      <c r="BF308" t="s">
        <v>27</v>
      </c>
      <c r="BG308">
        <v>0.78955399999999998</v>
      </c>
      <c r="BH308" t="s">
        <v>28</v>
      </c>
      <c r="BI308">
        <v>495479</v>
      </c>
      <c r="BJ308" t="s">
        <v>29</v>
      </c>
      <c r="BK308">
        <v>3.0273739272E-2</v>
      </c>
      <c r="BL308" t="s">
        <v>30</v>
      </c>
      <c r="BM308">
        <v>15000</v>
      </c>
      <c r="BN308" t="s">
        <v>923</v>
      </c>
      <c r="BO308">
        <v>15000</v>
      </c>
      <c r="BP308" t="s">
        <v>783</v>
      </c>
      <c r="BQ308" t="s">
        <v>1939</v>
      </c>
      <c r="BR308" t="s">
        <v>1940</v>
      </c>
      <c r="BS308" t="s">
        <v>1941</v>
      </c>
      <c r="BT308">
        <v>6.4797999999999994E-2</v>
      </c>
      <c r="BZ308" t="s">
        <v>787</v>
      </c>
      <c r="CA308">
        <v>330.92200000000003</v>
      </c>
      <c r="CB308" t="s">
        <v>25</v>
      </c>
      <c r="CC308" t="s">
        <v>36</v>
      </c>
      <c r="CD308" t="s">
        <v>27</v>
      </c>
      <c r="CE308">
        <v>0.77868499999999996</v>
      </c>
      <c r="CF308" t="s">
        <v>28</v>
      </c>
      <c r="CG308">
        <v>498368</v>
      </c>
      <c r="CH308" t="s">
        <v>29</v>
      </c>
      <c r="CI308">
        <v>5.0163700528000003E-2</v>
      </c>
      <c r="CJ308" t="s">
        <v>30</v>
      </c>
      <c r="CK308">
        <v>25000</v>
      </c>
      <c r="CL308" t="s">
        <v>923</v>
      </c>
      <c r="CM308">
        <v>25000</v>
      </c>
      <c r="CN308" t="s">
        <v>783</v>
      </c>
      <c r="CO308" t="s">
        <v>2526</v>
      </c>
      <c r="CP308" t="s">
        <v>2527</v>
      </c>
      <c r="CQ308" t="s">
        <v>2528</v>
      </c>
      <c r="CR308">
        <v>6.9018200000000002E-2</v>
      </c>
      <c r="CX308" t="s">
        <v>787</v>
      </c>
      <c r="CY308">
        <v>329.48899999999998</v>
      </c>
      <c r="CZ308" t="s">
        <v>25</v>
      </c>
      <c r="DA308" t="s">
        <v>36</v>
      </c>
      <c r="DB308" t="s">
        <v>27</v>
      </c>
      <c r="DC308">
        <v>0.77885800000000005</v>
      </c>
      <c r="DD308" t="s">
        <v>28</v>
      </c>
      <c r="DE308">
        <v>500313</v>
      </c>
      <c r="DF308" t="s">
        <v>29</v>
      </c>
      <c r="DG308">
        <v>6.9956172920000004E-2</v>
      </c>
      <c r="DH308" t="s">
        <v>30</v>
      </c>
      <c r="DI308">
        <v>35000</v>
      </c>
      <c r="DJ308" t="s">
        <v>923</v>
      </c>
      <c r="DK308">
        <v>35000</v>
      </c>
      <c r="DL308" t="s">
        <v>783</v>
      </c>
      <c r="DM308" t="s">
        <v>3118</v>
      </c>
      <c r="DN308" t="s">
        <v>3119</v>
      </c>
      <c r="DO308" t="s">
        <v>3120</v>
      </c>
      <c r="DP308">
        <v>6.5647999999999998E-2</v>
      </c>
      <c r="DV308" t="s">
        <v>787</v>
      </c>
      <c r="DW308">
        <v>329.35300000000001</v>
      </c>
      <c r="DX308" t="s">
        <v>25</v>
      </c>
      <c r="DY308" t="s">
        <v>36</v>
      </c>
      <c r="DZ308" t="s">
        <v>27</v>
      </c>
      <c r="EA308">
        <v>0.77859599999999995</v>
      </c>
      <c r="EB308" t="s">
        <v>28</v>
      </c>
      <c r="EC308">
        <v>500856</v>
      </c>
      <c r="ED308" t="s">
        <v>29</v>
      </c>
      <c r="EE308">
        <v>8.9846145175999995E-2</v>
      </c>
      <c r="EF308" t="s">
        <v>30</v>
      </c>
      <c r="EG308">
        <v>45000</v>
      </c>
      <c r="EH308" t="s">
        <v>923</v>
      </c>
      <c r="EI308">
        <v>45000</v>
      </c>
      <c r="EJ308" t="s">
        <v>783</v>
      </c>
      <c r="EK308" t="s">
        <v>3705</v>
      </c>
      <c r="EL308" t="s">
        <v>3706</v>
      </c>
      <c r="EM308" t="s">
        <v>3707</v>
      </c>
      <c r="EN308">
        <v>6.6596799999999998E-2</v>
      </c>
      <c r="ET308" t="s">
        <v>787</v>
      </c>
      <c r="EU308">
        <v>329.904</v>
      </c>
      <c r="EV308" t="s">
        <v>25</v>
      </c>
      <c r="EW308" t="s">
        <v>36</v>
      </c>
      <c r="EX308" t="s">
        <v>27</v>
      </c>
      <c r="EY308">
        <v>0.77871299999999999</v>
      </c>
      <c r="EZ308" t="s">
        <v>28</v>
      </c>
      <c r="FA308">
        <v>499870</v>
      </c>
      <c r="FB308" t="s">
        <v>29</v>
      </c>
      <c r="FC308">
        <v>0.11002861702400001</v>
      </c>
      <c r="FD308" t="s">
        <v>30</v>
      </c>
      <c r="FE308">
        <v>55000</v>
      </c>
      <c r="FF308" t="s">
        <v>923</v>
      </c>
      <c r="FG308">
        <v>55000</v>
      </c>
      <c r="FH308" t="s">
        <v>783</v>
      </c>
      <c r="FI308" t="s">
        <v>4290</v>
      </c>
      <c r="FJ308" t="s">
        <v>4291</v>
      </c>
      <c r="FK308" t="s">
        <v>4292</v>
      </c>
      <c r="FL308">
        <v>6.7228499999999997E-2</v>
      </c>
      <c r="FR308" t="s">
        <v>787</v>
      </c>
      <c r="FS308">
        <v>383.05599999999998</v>
      </c>
      <c r="FT308" t="s">
        <v>25</v>
      </c>
      <c r="FU308" t="s">
        <v>36</v>
      </c>
      <c r="FV308" t="s">
        <v>27</v>
      </c>
      <c r="FW308">
        <v>0.73976699999999995</v>
      </c>
      <c r="FX308" t="s">
        <v>28</v>
      </c>
      <c r="FY308">
        <v>477032</v>
      </c>
      <c r="FZ308" t="s">
        <v>29</v>
      </c>
      <c r="GA308">
        <v>2.096296576E-3</v>
      </c>
      <c r="GB308" t="s">
        <v>30</v>
      </c>
      <c r="GC308">
        <v>1000</v>
      </c>
      <c r="GD308" t="s">
        <v>923</v>
      </c>
      <c r="GE308">
        <v>1000</v>
      </c>
      <c r="GF308" t="s">
        <v>783</v>
      </c>
      <c r="GG308" t="s">
        <v>5068</v>
      </c>
      <c r="GH308" t="s">
        <v>5069</v>
      </c>
      <c r="GI308" t="s">
        <v>5070</v>
      </c>
      <c r="GJ308">
        <v>0.106387</v>
      </c>
      <c r="GP308" t="s">
        <v>787</v>
      </c>
      <c r="GQ308">
        <v>334.62200000000001</v>
      </c>
      <c r="GR308" t="s">
        <v>25</v>
      </c>
      <c r="GS308" t="s">
        <v>36</v>
      </c>
      <c r="GT308" t="s">
        <v>27</v>
      </c>
      <c r="GU308">
        <v>0.77756099999999995</v>
      </c>
      <c r="GV308" t="s">
        <v>28</v>
      </c>
      <c r="GW308">
        <v>494285</v>
      </c>
      <c r="GX308" t="s">
        <v>29</v>
      </c>
      <c r="GY308">
        <v>2.023123928E-2</v>
      </c>
      <c r="GZ308" t="s">
        <v>30</v>
      </c>
      <c r="HA308">
        <v>10000</v>
      </c>
      <c r="HB308" t="s">
        <v>923</v>
      </c>
      <c r="HC308">
        <v>10000</v>
      </c>
      <c r="HD308" t="s">
        <v>783</v>
      </c>
      <c r="HE308" t="s">
        <v>5668</v>
      </c>
      <c r="HF308" t="s">
        <v>5669</v>
      </c>
      <c r="HG308" t="s">
        <v>5670</v>
      </c>
      <c r="HH308">
        <v>8.1671599999999997E-2</v>
      </c>
      <c r="HN308" t="s">
        <v>787</v>
      </c>
      <c r="HO308">
        <v>329.79199999999997</v>
      </c>
      <c r="HP308" t="s">
        <v>25</v>
      </c>
      <c r="HQ308" t="s">
        <v>36</v>
      </c>
      <c r="HR308" t="s">
        <v>27</v>
      </c>
      <c r="HS308">
        <v>0.77908500000000003</v>
      </c>
      <c r="HT308" t="s">
        <v>28</v>
      </c>
      <c r="HU308">
        <v>499564</v>
      </c>
      <c r="HV308" t="s">
        <v>29</v>
      </c>
      <c r="HW308">
        <v>0.13011358900799999</v>
      </c>
      <c r="HX308" t="s">
        <v>30</v>
      </c>
      <c r="HY308">
        <v>65000</v>
      </c>
      <c r="HZ308" t="s">
        <v>923</v>
      </c>
      <c r="IA308">
        <v>65000</v>
      </c>
      <c r="IB308" t="s">
        <v>783</v>
      </c>
      <c r="IC308" t="s">
        <v>6254</v>
      </c>
      <c r="ID308" t="s">
        <v>6255</v>
      </c>
      <c r="IE308" t="s">
        <v>6256</v>
      </c>
      <c r="IF308">
        <v>6.7291199999999995E-2</v>
      </c>
    </row>
    <row r="309" spans="6:240">
      <c r="F309" t="s">
        <v>777</v>
      </c>
      <c r="G309">
        <v>674.16899999999998</v>
      </c>
      <c r="H309" t="s">
        <v>25</v>
      </c>
      <c r="I309" t="s">
        <v>757</v>
      </c>
      <c r="J309" t="s">
        <v>27</v>
      </c>
      <c r="K309">
        <v>0.76355499999999998</v>
      </c>
      <c r="L309" t="s">
        <v>28</v>
      </c>
      <c r="M309">
        <v>254420</v>
      </c>
      <c r="N309" t="s">
        <v>29</v>
      </c>
      <c r="O309">
        <v>1.1791543664999999E-2</v>
      </c>
      <c r="P309" t="s">
        <v>30</v>
      </c>
      <c r="Q309">
        <v>3000</v>
      </c>
      <c r="R309" t="s">
        <v>923</v>
      </c>
      <c r="S309">
        <v>3000</v>
      </c>
      <c r="T309" t="s">
        <v>778</v>
      </c>
      <c r="U309" t="s">
        <v>4880</v>
      </c>
      <c r="V309" t="s">
        <v>4881</v>
      </c>
      <c r="W309" t="s">
        <v>4882</v>
      </c>
      <c r="X309">
        <v>6.6097900000000001E-2</v>
      </c>
      <c r="AD309" t="s">
        <v>777</v>
      </c>
      <c r="AE309">
        <v>652.99199999999996</v>
      </c>
      <c r="AF309" t="s">
        <v>25</v>
      </c>
      <c r="AG309" t="s">
        <v>757</v>
      </c>
      <c r="AH309" t="s">
        <v>27</v>
      </c>
      <c r="AI309">
        <v>0.77839700000000001</v>
      </c>
      <c r="AJ309" t="s">
        <v>28</v>
      </c>
      <c r="AK309">
        <v>252749</v>
      </c>
      <c r="AL309" t="s">
        <v>29</v>
      </c>
      <c r="AM309">
        <v>1.9782473594999999E-2</v>
      </c>
      <c r="AN309" t="s">
        <v>30</v>
      </c>
      <c r="AO309">
        <v>5000</v>
      </c>
      <c r="AP309" t="s">
        <v>923</v>
      </c>
      <c r="AQ309">
        <v>5000</v>
      </c>
      <c r="AR309" t="s">
        <v>778</v>
      </c>
      <c r="AS309" t="s">
        <v>1355</v>
      </c>
      <c r="AT309" t="s">
        <v>1356</v>
      </c>
      <c r="AU309" t="s">
        <v>1357</v>
      </c>
      <c r="AV309">
        <v>6.9347199999999998E-2</v>
      </c>
      <c r="BB309" t="s">
        <v>777</v>
      </c>
      <c r="BC309">
        <v>654.74699999999996</v>
      </c>
      <c r="BD309" t="s">
        <v>25</v>
      </c>
      <c r="BE309" t="s">
        <v>757</v>
      </c>
      <c r="BF309" t="s">
        <v>27</v>
      </c>
      <c r="BG309">
        <v>0.77862799999999999</v>
      </c>
      <c r="BH309" t="s">
        <v>28</v>
      </c>
      <c r="BI309">
        <v>251922</v>
      </c>
      <c r="BJ309" t="s">
        <v>29</v>
      </c>
      <c r="BK309">
        <v>5.9542222515E-2</v>
      </c>
      <c r="BL309" t="s">
        <v>30</v>
      </c>
      <c r="BM309">
        <v>15000</v>
      </c>
      <c r="BN309" t="s">
        <v>923</v>
      </c>
      <c r="BO309">
        <v>15000</v>
      </c>
      <c r="BP309" t="s">
        <v>778</v>
      </c>
      <c r="BQ309" t="s">
        <v>1942</v>
      </c>
      <c r="BR309" t="s">
        <v>1943</v>
      </c>
      <c r="BS309" t="s">
        <v>1944</v>
      </c>
      <c r="BT309">
        <v>7.6087699999999994E-2</v>
      </c>
      <c r="BZ309" t="s">
        <v>777</v>
      </c>
      <c r="CA309">
        <v>665.15700000000004</v>
      </c>
      <c r="CB309" t="s">
        <v>25</v>
      </c>
      <c r="CC309" t="s">
        <v>757</v>
      </c>
      <c r="CD309" t="s">
        <v>27</v>
      </c>
      <c r="CE309">
        <v>0.77276400000000001</v>
      </c>
      <c r="CF309" t="s">
        <v>28</v>
      </c>
      <c r="CG309">
        <v>251757</v>
      </c>
      <c r="CH309" t="s">
        <v>29</v>
      </c>
      <c r="CI309">
        <v>9.9301971434999997E-2</v>
      </c>
      <c r="CJ309" t="s">
        <v>30</v>
      </c>
      <c r="CK309">
        <v>25000</v>
      </c>
      <c r="CL309" t="s">
        <v>923</v>
      </c>
      <c r="CM309">
        <v>25000</v>
      </c>
      <c r="CN309" t="s">
        <v>778</v>
      </c>
      <c r="CO309" t="s">
        <v>2529</v>
      </c>
      <c r="CP309" t="s">
        <v>2530</v>
      </c>
      <c r="CQ309" t="s">
        <v>2531</v>
      </c>
      <c r="CR309">
        <v>7.5378899999999999E-2</v>
      </c>
      <c r="CX309" t="s">
        <v>777</v>
      </c>
      <c r="CY309">
        <v>659.73</v>
      </c>
      <c r="CZ309" t="s">
        <v>25</v>
      </c>
      <c r="DA309" t="s">
        <v>757</v>
      </c>
      <c r="DB309" t="s">
        <v>27</v>
      </c>
      <c r="DC309">
        <v>0.77767399999999998</v>
      </c>
      <c r="DD309" t="s">
        <v>28</v>
      </c>
      <c r="DE309">
        <v>250633</v>
      </c>
      <c r="DF309" t="s">
        <v>29</v>
      </c>
      <c r="DG309">
        <v>0.13964642254500001</v>
      </c>
      <c r="DH309" t="s">
        <v>30</v>
      </c>
      <c r="DI309">
        <v>35000</v>
      </c>
      <c r="DJ309" t="s">
        <v>923</v>
      </c>
      <c r="DK309">
        <v>35000</v>
      </c>
      <c r="DL309" t="s">
        <v>778</v>
      </c>
      <c r="DM309" t="s">
        <v>3121</v>
      </c>
      <c r="DN309" t="s">
        <v>3122</v>
      </c>
      <c r="DO309" t="s">
        <v>3123</v>
      </c>
      <c r="DP309">
        <v>7.3800400000000002E-2</v>
      </c>
      <c r="DV309" t="s">
        <v>777</v>
      </c>
      <c r="DW309">
        <v>660.09</v>
      </c>
      <c r="DX309" t="s">
        <v>25</v>
      </c>
      <c r="DY309" t="s">
        <v>757</v>
      </c>
      <c r="DZ309" t="s">
        <v>27</v>
      </c>
      <c r="EA309">
        <v>0.77631600000000001</v>
      </c>
      <c r="EB309" t="s">
        <v>28</v>
      </c>
      <c r="EC309">
        <v>251374</v>
      </c>
      <c r="ED309" t="s">
        <v>29</v>
      </c>
      <c r="EE309">
        <v>0.17901637000500001</v>
      </c>
      <c r="EF309" t="s">
        <v>30</v>
      </c>
      <c r="EG309">
        <v>45000</v>
      </c>
      <c r="EH309" t="s">
        <v>923</v>
      </c>
      <c r="EI309">
        <v>45000</v>
      </c>
      <c r="EJ309" t="s">
        <v>778</v>
      </c>
      <c r="EK309" t="s">
        <v>3708</v>
      </c>
      <c r="EL309" t="s">
        <v>3709</v>
      </c>
      <c r="EM309" t="s">
        <v>3710</v>
      </c>
      <c r="EN309">
        <v>7.3941900000000005E-2</v>
      </c>
      <c r="ET309" t="s">
        <v>777</v>
      </c>
      <c r="EU309">
        <v>669.52800000000002</v>
      </c>
      <c r="EV309" t="s">
        <v>25</v>
      </c>
      <c r="EW309" t="s">
        <v>757</v>
      </c>
      <c r="EX309" t="s">
        <v>27</v>
      </c>
      <c r="EY309">
        <v>0.77284399999999998</v>
      </c>
      <c r="EZ309" t="s">
        <v>28</v>
      </c>
      <c r="FA309">
        <v>250062</v>
      </c>
      <c r="FB309" t="s">
        <v>29</v>
      </c>
      <c r="FC309">
        <v>0.219945523305</v>
      </c>
      <c r="FD309" t="s">
        <v>30</v>
      </c>
      <c r="FE309">
        <v>55000</v>
      </c>
      <c r="FF309" t="s">
        <v>923</v>
      </c>
      <c r="FG309">
        <v>55000</v>
      </c>
      <c r="FH309" t="s">
        <v>778</v>
      </c>
      <c r="FI309" t="s">
        <v>4293</v>
      </c>
      <c r="FJ309" t="s">
        <v>4294</v>
      </c>
      <c r="FK309" t="s">
        <v>4295</v>
      </c>
      <c r="FL309">
        <v>7.4819499999999997E-2</v>
      </c>
      <c r="FR309" t="s">
        <v>777</v>
      </c>
      <c r="FS309">
        <v>582.39800000000002</v>
      </c>
      <c r="FT309" t="s">
        <v>25</v>
      </c>
      <c r="FU309" t="s">
        <v>757</v>
      </c>
      <c r="FV309" t="s">
        <v>27</v>
      </c>
      <c r="FW309">
        <v>0.80782500000000002</v>
      </c>
      <c r="FX309" t="s">
        <v>28</v>
      </c>
      <c r="FY309">
        <v>263115</v>
      </c>
      <c r="FZ309" t="s">
        <v>29</v>
      </c>
      <c r="GA309">
        <v>3.8006137350000001E-3</v>
      </c>
      <c r="GB309" t="s">
        <v>30</v>
      </c>
      <c r="GC309">
        <v>1000</v>
      </c>
      <c r="GD309" t="s">
        <v>923</v>
      </c>
      <c r="GE309">
        <v>1000</v>
      </c>
      <c r="GF309" t="s">
        <v>778</v>
      </c>
      <c r="GG309" t="s">
        <v>5071</v>
      </c>
      <c r="GH309" t="s">
        <v>5072</v>
      </c>
      <c r="GI309" t="s">
        <v>5073</v>
      </c>
      <c r="GJ309">
        <v>3.2175299999999997E-2</v>
      </c>
      <c r="GP309" t="s">
        <v>777</v>
      </c>
      <c r="GQ309">
        <v>686.63900000000001</v>
      </c>
      <c r="GR309" t="s">
        <v>25</v>
      </c>
      <c r="GS309" t="s">
        <v>757</v>
      </c>
      <c r="GT309" t="s">
        <v>27</v>
      </c>
      <c r="GU309">
        <v>0.76188500000000003</v>
      </c>
      <c r="GV309" t="s">
        <v>28</v>
      </c>
      <c r="GW309">
        <v>250895</v>
      </c>
      <c r="GX309" t="s">
        <v>29</v>
      </c>
      <c r="GY309">
        <v>3.9857248785E-2</v>
      </c>
      <c r="GZ309" t="s">
        <v>30</v>
      </c>
      <c r="HA309">
        <v>10000</v>
      </c>
      <c r="HB309" t="s">
        <v>923</v>
      </c>
      <c r="HC309">
        <v>10000</v>
      </c>
      <c r="HD309" t="s">
        <v>778</v>
      </c>
      <c r="HE309" t="s">
        <v>5671</v>
      </c>
      <c r="HF309" t="s">
        <v>5672</v>
      </c>
      <c r="HG309" t="s">
        <v>5673</v>
      </c>
      <c r="HH309">
        <v>9.2459100000000002E-2</v>
      </c>
      <c r="HN309" t="s">
        <v>777</v>
      </c>
      <c r="HO309">
        <v>668.97500000000002</v>
      </c>
      <c r="HP309" t="s">
        <v>25</v>
      </c>
      <c r="HQ309" t="s">
        <v>757</v>
      </c>
      <c r="HR309" t="s">
        <v>27</v>
      </c>
      <c r="HS309">
        <v>0.77311099999999999</v>
      </c>
      <c r="HT309" t="s">
        <v>28</v>
      </c>
      <c r="HU309">
        <v>250096</v>
      </c>
      <c r="HV309" t="s">
        <v>29</v>
      </c>
      <c r="HW309">
        <v>0.25990017295500001</v>
      </c>
      <c r="HX309" t="s">
        <v>30</v>
      </c>
      <c r="HY309">
        <v>65000</v>
      </c>
      <c r="HZ309" t="s">
        <v>923</v>
      </c>
      <c r="IA309">
        <v>65000</v>
      </c>
      <c r="IB309" t="s">
        <v>778</v>
      </c>
      <c r="IC309" t="s">
        <v>6257</v>
      </c>
      <c r="ID309" t="s">
        <v>6258</v>
      </c>
      <c r="IE309" t="s">
        <v>6259</v>
      </c>
      <c r="IF309">
        <v>7.8797199999999998E-2</v>
      </c>
    </row>
    <row r="310" spans="6:240">
      <c r="F310" t="s">
        <v>782</v>
      </c>
      <c r="G310">
        <v>317.48200000000003</v>
      </c>
      <c r="H310" t="s">
        <v>25</v>
      </c>
      <c r="I310" t="s">
        <v>36</v>
      </c>
      <c r="J310" t="s">
        <v>27</v>
      </c>
      <c r="K310">
        <v>0.79345200000000005</v>
      </c>
      <c r="L310" t="s">
        <v>28</v>
      </c>
      <c r="M310">
        <v>500311</v>
      </c>
      <c r="N310" t="s">
        <v>29</v>
      </c>
      <c r="O310">
        <v>5.996275136E-3</v>
      </c>
      <c r="P310" t="s">
        <v>30</v>
      </c>
      <c r="Q310">
        <v>3000</v>
      </c>
      <c r="R310" t="s">
        <v>923</v>
      </c>
      <c r="S310">
        <v>3000</v>
      </c>
      <c r="T310" t="s">
        <v>783</v>
      </c>
      <c r="U310" t="s">
        <v>4883</v>
      </c>
      <c r="V310" t="s">
        <v>4884</v>
      </c>
      <c r="W310" t="s">
        <v>4885</v>
      </c>
      <c r="X310">
        <v>6.45926E-2</v>
      </c>
      <c r="AD310" t="s">
        <v>782</v>
      </c>
      <c r="AE310">
        <v>324.75900000000001</v>
      </c>
      <c r="AF310" t="s">
        <v>25</v>
      </c>
      <c r="AG310" t="s">
        <v>36</v>
      </c>
      <c r="AH310" t="s">
        <v>27</v>
      </c>
      <c r="AI310">
        <v>0.78832800000000003</v>
      </c>
      <c r="AJ310" t="s">
        <v>28</v>
      </c>
      <c r="AK310">
        <v>495478</v>
      </c>
      <c r="AL310" t="s">
        <v>29</v>
      </c>
      <c r="AM310">
        <v>1.0091269424E-2</v>
      </c>
      <c r="AN310" t="s">
        <v>30</v>
      </c>
      <c r="AO310">
        <v>5000</v>
      </c>
      <c r="AP310" t="s">
        <v>923</v>
      </c>
      <c r="AQ310">
        <v>5000</v>
      </c>
      <c r="AR310" t="s">
        <v>783</v>
      </c>
      <c r="AS310" t="s">
        <v>1358</v>
      </c>
      <c r="AT310" t="s">
        <v>1359</v>
      </c>
      <c r="AU310" t="s">
        <v>1360</v>
      </c>
      <c r="AV310">
        <v>7.6584299999999994E-2</v>
      </c>
      <c r="BB310" t="s">
        <v>782</v>
      </c>
      <c r="BC310">
        <v>324.46699999999998</v>
      </c>
      <c r="BD310" t="s">
        <v>25</v>
      </c>
      <c r="BE310" t="s">
        <v>36</v>
      </c>
      <c r="BF310" t="s">
        <v>27</v>
      </c>
      <c r="BG310">
        <v>0.786138</v>
      </c>
      <c r="BH310" t="s">
        <v>28</v>
      </c>
      <c r="BI310">
        <v>498691</v>
      </c>
      <c r="BJ310" t="s">
        <v>29</v>
      </c>
      <c r="BK310">
        <v>3.0078725543999998E-2</v>
      </c>
      <c r="BL310" t="s">
        <v>30</v>
      </c>
      <c r="BM310">
        <v>15000</v>
      </c>
      <c r="BN310" t="s">
        <v>923</v>
      </c>
      <c r="BO310">
        <v>15000</v>
      </c>
      <c r="BP310" t="s">
        <v>783</v>
      </c>
      <c r="BQ310" t="s">
        <v>1945</v>
      </c>
      <c r="BR310" t="s">
        <v>1946</v>
      </c>
      <c r="BS310" t="s">
        <v>1947</v>
      </c>
      <c r="BT310">
        <v>8.0246499999999998E-2</v>
      </c>
      <c r="BZ310" t="s">
        <v>782</v>
      </c>
      <c r="CA310">
        <v>335.41199999999998</v>
      </c>
      <c r="CB310" t="s">
        <v>25</v>
      </c>
      <c r="CC310" t="s">
        <v>36</v>
      </c>
      <c r="CD310" t="s">
        <v>27</v>
      </c>
      <c r="CE310">
        <v>0.77270300000000003</v>
      </c>
      <c r="CF310" t="s">
        <v>28</v>
      </c>
      <c r="CG310">
        <v>499339</v>
      </c>
      <c r="CH310" t="s">
        <v>29</v>
      </c>
      <c r="CI310">
        <v>5.0066213663999999E-2</v>
      </c>
      <c r="CJ310" t="s">
        <v>30</v>
      </c>
      <c r="CK310">
        <v>25000</v>
      </c>
      <c r="CL310" t="s">
        <v>923</v>
      </c>
      <c r="CM310">
        <v>25000</v>
      </c>
      <c r="CN310" t="s">
        <v>783</v>
      </c>
      <c r="CO310" t="s">
        <v>2532</v>
      </c>
      <c r="CP310" t="s">
        <v>2533</v>
      </c>
      <c r="CQ310" t="s">
        <v>2534</v>
      </c>
      <c r="CR310">
        <v>7.9003500000000004E-2</v>
      </c>
      <c r="CX310" t="s">
        <v>782</v>
      </c>
      <c r="CY310">
        <v>332.40300000000002</v>
      </c>
      <c r="CZ310" t="s">
        <v>25</v>
      </c>
      <c r="DA310" t="s">
        <v>36</v>
      </c>
      <c r="DB310" t="s">
        <v>27</v>
      </c>
      <c r="DC310">
        <v>0.77543700000000004</v>
      </c>
      <c r="DD310" t="s">
        <v>28</v>
      </c>
      <c r="DE310">
        <v>500313</v>
      </c>
      <c r="DF310" t="s">
        <v>29</v>
      </c>
      <c r="DG310">
        <v>6.9956185919999997E-2</v>
      </c>
      <c r="DH310" t="s">
        <v>30</v>
      </c>
      <c r="DI310">
        <v>35000</v>
      </c>
      <c r="DJ310" t="s">
        <v>923</v>
      </c>
      <c r="DK310">
        <v>35000</v>
      </c>
      <c r="DL310" t="s">
        <v>783</v>
      </c>
      <c r="DM310" t="s">
        <v>3124</v>
      </c>
      <c r="DN310" t="s">
        <v>3125</v>
      </c>
      <c r="DO310" t="s">
        <v>3126</v>
      </c>
      <c r="DP310">
        <v>7.4665899999999993E-2</v>
      </c>
      <c r="DV310" t="s">
        <v>782</v>
      </c>
      <c r="DW310">
        <v>331.78399999999999</v>
      </c>
      <c r="DX310" t="s">
        <v>25</v>
      </c>
      <c r="DY310" t="s">
        <v>36</v>
      </c>
      <c r="DZ310" t="s">
        <v>27</v>
      </c>
      <c r="EA310">
        <v>0.77615999999999996</v>
      </c>
      <c r="EB310" t="s">
        <v>28</v>
      </c>
      <c r="EC310">
        <v>500313</v>
      </c>
      <c r="ED310" t="s">
        <v>29</v>
      </c>
      <c r="EE310">
        <v>8.9943658039999999E-2</v>
      </c>
      <c r="EF310" t="s">
        <v>30</v>
      </c>
      <c r="EG310">
        <v>45000</v>
      </c>
      <c r="EH310" t="s">
        <v>923</v>
      </c>
      <c r="EI310">
        <v>45000</v>
      </c>
      <c r="EJ310" t="s">
        <v>783</v>
      </c>
      <c r="EK310" t="s">
        <v>3711</v>
      </c>
      <c r="EL310" t="s">
        <v>3712</v>
      </c>
      <c r="EM310" t="s">
        <v>3713</v>
      </c>
      <c r="EN310">
        <v>7.7283500000000005E-2</v>
      </c>
      <c r="ET310" t="s">
        <v>782</v>
      </c>
      <c r="EU310">
        <v>334.83</v>
      </c>
      <c r="EV310" t="s">
        <v>25</v>
      </c>
      <c r="EW310" t="s">
        <v>36</v>
      </c>
      <c r="EX310" t="s">
        <v>27</v>
      </c>
      <c r="EY310">
        <v>0.772621</v>
      </c>
      <c r="EZ310" t="s">
        <v>28</v>
      </c>
      <c r="FA310">
        <v>500313</v>
      </c>
      <c r="FB310" t="s">
        <v>29</v>
      </c>
      <c r="FC310">
        <v>0.10993113016</v>
      </c>
      <c r="FD310" t="s">
        <v>30</v>
      </c>
      <c r="FE310">
        <v>55000</v>
      </c>
      <c r="FF310" t="s">
        <v>923</v>
      </c>
      <c r="FG310">
        <v>55000</v>
      </c>
      <c r="FH310" t="s">
        <v>783</v>
      </c>
      <c r="FI310" t="s">
        <v>4296</v>
      </c>
      <c r="FJ310" t="s">
        <v>4297</v>
      </c>
      <c r="FK310" t="s">
        <v>4298</v>
      </c>
      <c r="FL310">
        <v>7.5211899999999998E-2</v>
      </c>
      <c r="FR310" t="s">
        <v>782</v>
      </c>
      <c r="FS310">
        <v>343.28300000000002</v>
      </c>
      <c r="FT310" t="s">
        <v>25</v>
      </c>
      <c r="FU310" t="s">
        <v>36</v>
      </c>
      <c r="FV310" t="s">
        <v>27</v>
      </c>
      <c r="FW310">
        <v>0.76305900000000004</v>
      </c>
      <c r="FX310" t="s">
        <v>28</v>
      </c>
      <c r="FY310">
        <v>500301</v>
      </c>
      <c r="FZ310" t="s">
        <v>29</v>
      </c>
      <c r="GA310">
        <v>1.998795712E-3</v>
      </c>
      <c r="GB310" t="s">
        <v>30</v>
      </c>
      <c r="GC310">
        <v>1000</v>
      </c>
      <c r="GD310" t="s">
        <v>923</v>
      </c>
      <c r="GE310">
        <v>1000</v>
      </c>
      <c r="GF310" t="s">
        <v>783</v>
      </c>
      <c r="GG310" t="s">
        <v>5074</v>
      </c>
      <c r="GH310" t="s">
        <v>5075</v>
      </c>
      <c r="GI310" t="s">
        <v>5076</v>
      </c>
      <c r="GJ310">
        <v>2.1987699999999999E-2</v>
      </c>
      <c r="GP310" t="s">
        <v>782</v>
      </c>
      <c r="GQ310">
        <v>340.30599999999998</v>
      </c>
      <c r="GR310" t="s">
        <v>25</v>
      </c>
      <c r="GS310" t="s">
        <v>36</v>
      </c>
      <c r="GT310" t="s">
        <v>27</v>
      </c>
      <c r="GU310">
        <v>0.76917899999999995</v>
      </c>
      <c r="GV310" t="s">
        <v>28</v>
      </c>
      <c r="GW310">
        <v>496679</v>
      </c>
      <c r="GX310" t="s">
        <v>29</v>
      </c>
      <c r="GY310">
        <v>2.0133730416000001E-2</v>
      </c>
      <c r="GZ310" t="s">
        <v>30</v>
      </c>
      <c r="HA310">
        <v>10000</v>
      </c>
      <c r="HB310" t="s">
        <v>923</v>
      </c>
      <c r="HC310">
        <v>10000</v>
      </c>
      <c r="HD310" t="s">
        <v>783</v>
      </c>
      <c r="HE310" t="s">
        <v>3740</v>
      </c>
      <c r="HF310" t="s">
        <v>5674</v>
      </c>
      <c r="HG310" t="s">
        <v>5675</v>
      </c>
      <c r="HH310">
        <v>6.4736799999999997E-2</v>
      </c>
      <c r="HN310" t="s">
        <v>782</v>
      </c>
      <c r="HO310">
        <v>333.25599999999997</v>
      </c>
      <c r="HP310" t="s">
        <v>25</v>
      </c>
      <c r="HQ310" t="s">
        <v>36</v>
      </c>
      <c r="HR310" t="s">
        <v>27</v>
      </c>
      <c r="HS310">
        <v>0.77415299999999998</v>
      </c>
      <c r="HT310" t="s">
        <v>28</v>
      </c>
      <c r="HU310">
        <v>500689</v>
      </c>
      <c r="HV310" t="s">
        <v>29</v>
      </c>
      <c r="HW310">
        <v>0.12982110241600001</v>
      </c>
      <c r="HX310" t="s">
        <v>30</v>
      </c>
      <c r="HY310">
        <v>65000</v>
      </c>
      <c r="HZ310" t="s">
        <v>923</v>
      </c>
      <c r="IA310">
        <v>65000</v>
      </c>
      <c r="IB310" t="s">
        <v>783</v>
      </c>
      <c r="IC310" t="s">
        <v>6260</v>
      </c>
      <c r="ID310" t="s">
        <v>6261</v>
      </c>
      <c r="IE310" t="s">
        <v>6262</v>
      </c>
      <c r="IF310">
        <v>7.6652999999999999E-2</v>
      </c>
    </row>
    <row r="311" spans="6:240">
      <c r="F311" t="s">
        <v>787</v>
      </c>
      <c r="G311">
        <v>674.16899999999998</v>
      </c>
      <c r="H311" t="s">
        <v>25</v>
      </c>
      <c r="I311" t="s">
        <v>757</v>
      </c>
      <c r="J311" t="s">
        <v>27</v>
      </c>
      <c r="K311">
        <v>0.76355499999999998</v>
      </c>
      <c r="L311" t="s">
        <v>28</v>
      </c>
      <c r="M311">
        <v>254420</v>
      </c>
      <c r="N311" t="s">
        <v>29</v>
      </c>
      <c r="O311">
        <v>1.1791543664999999E-2</v>
      </c>
      <c r="P311" t="s">
        <v>30</v>
      </c>
      <c r="Q311">
        <v>3000</v>
      </c>
      <c r="R311" t="s">
        <v>923</v>
      </c>
      <c r="S311">
        <v>3000</v>
      </c>
      <c r="T311" t="s">
        <v>788</v>
      </c>
      <c r="U311" t="s">
        <v>4880</v>
      </c>
      <c r="V311" t="s">
        <v>4881</v>
      </c>
      <c r="W311" t="s">
        <v>4882</v>
      </c>
      <c r="X311">
        <v>6.6097900000000001E-2</v>
      </c>
      <c r="AD311" t="s">
        <v>787</v>
      </c>
      <c r="AE311">
        <v>652.99199999999996</v>
      </c>
      <c r="AF311" t="s">
        <v>25</v>
      </c>
      <c r="AG311" t="s">
        <v>757</v>
      </c>
      <c r="AH311" t="s">
        <v>27</v>
      </c>
      <c r="AI311">
        <v>0.77839700000000001</v>
      </c>
      <c r="AJ311" t="s">
        <v>28</v>
      </c>
      <c r="AK311">
        <v>252749</v>
      </c>
      <c r="AL311" t="s">
        <v>29</v>
      </c>
      <c r="AM311">
        <v>1.9782473594999999E-2</v>
      </c>
      <c r="AN311" t="s">
        <v>30</v>
      </c>
      <c r="AO311">
        <v>5000</v>
      </c>
      <c r="AP311" t="s">
        <v>923</v>
      </c>
      <c r="AQ311">
        <v>5000</v>
      </c>
      <c r="AR311" t="s">
        <v>788</v>
      </c>
      <c r="AS311" t="s">
        <v>1355</v>
      </c>
      <c r="AT311" t="s">
        <v>1356</v>
      </c>
      <c r="AU311" t="s">
        <v>1357</v>
      </c>
      <c r="AV311">
        <v>6.9347199999999998E-2</v>
      </c>
      <c r="BB311" t="s">
        <v>787</v>
      </c>
      <c r="BC311">
        <v>654.74699999999996</v>
      </c>
      <c r="BD311" t="s">
        <v>25</v>
      </c>
      <c r="BE311" t="s">
        <v>757</v>
      </c>
      <c r="BF311" t="s">
        <v>27</v>
      </c>
      <c r="BG311">
        <v>0.77862799999999999</v>
      </c>
      <c r="BH311" t="s">
        <v>28</v>
      </c>
      <c r="BI311">
        <v>251922</v>
      </c>
      <c r="BJ311" t="s">
        <v>29</v>
      </c>
      <c r="BK311">
        <v>5.9542222515E-2</v>
      </c>
      <c r="BL311" t="s">
        <v>30</v>
      </c>
      <c r="BM311">
        <v>15000</v>
      </c>
      <c r="BN311" t="s">
        <v>923</v>
      </c>
      <c r="BO311">
        <v>15000</v>
      </c>
      <c r="BP311" t="s">
        <v>788</v>
      </c>
      <c r="BQ311" t="s">
        <v>1942</v>
      </c>
      <c r="BR311" t="s">
        <v>1943</v>
      </c>
      <c r="BS311" t="s">
        <v>1944</v>
      </c>
      <c r="BT311">
        <v>7.6087699999999994E-2</v>
      </c>
      <c r="BZ311" t="s">
        <v>787</v>
      </c>
      <c r="CA311">
        <v>665.15700000000004</v>
      </c>
      <c r="CB311" t="s">
        <v>25</v>
      </c>
      <c r="CC311" t="s">
        <v>757</v>
      </c>
      <c r="CD311" t="s">
        <v>27</v>
      </c>
      <c r="CE311">
        <v>0.77276400000000001</v>
      </c>
      <c r="CF311" t="s">
        <v>28</v>
      </c>
      <c r="CG311">
        <v>251757</v>
      </c>
      <c r="CH311" t="s">
        <v>29</v>
      </c>
      <c r="CI311">
        <v>9.9301971434999997E-2</v>
      </c>
      <c r="CJ311" t="s">
        <v>30</v>
      </c>
      <c r="CK311">
        <v>25000</v>
      </c>
      <c r="CL311" t="s">
        <v>923</v>
      </c>
      <c r="CM311">
        <v>25000</v>
      </c>
      <c r="CN311" t="s">
        <v>788</v>
      </c>
      <c r="CO311" t="s">
        <v>2529</v>
      </c>
      <c r="CP311" t="s">
        <v>2530</v>
      </c>
      <c r="CQ311" t="s">
        <v>2531</v>
      </c>
      <c r="CR311">
        <v>7.5378899999999999E-2</v>
      </c>
      <c r="CX311" t="s">
        <v>787</v>
      </c>
      <c r="CY311">
        <v>659.73</v>
      </c>
      <c r="CZ311" t="s">
        <v>25</v>
      </c>
      <c r="DA311" t="s">
        <v>757</v>
      </c>
      <c r="DB311" t="s">
        <v>27</v>
      </c>
      <c r="DC311">
        <v>0.77767399999999998</v>
      </c>
      <c r="DD311" t="s">
        <v>28</v>
      </c>
      <c r="DE311">
        <v>250633</v>
      </c>
      <c r="DF311" t="s">
        <v>29</v>
      </c>
      <c r="DG311">
        <v>0.13964642254500001</v>
      </c>
      <c r="DH311" t="s">
        <v>30</v>
      </c>
      <c r="DI311">
        <v>35000</v>
      </c>
      <c r="DJ311" t="s">
        <v>923</v>
      </c>
      <c r="DK311">
        <v>35000</v>
      </c>
      <c r="DL311" t="s">
        <v>788</v>
      </c>
      <c r="DM311" t="s">
        <v>3121</v>
      </c>
      <c r="DN311" t="s">
        <v>3122</v>
      </c>
      <c r="DO311" t="s">
        <v>3123</v>
      </c>
      <c r="DP311">
        <v>7.3800400000000002E-2</v>
      </c>
      <c r="DV311" t="s">
        <v>787</v>
      </c>
      <c r="DW311">
        <v>660.09</v>
      </c>
      <c r="DX311" t="s">
        <v>25</v>
      </c>
      <c r="DY311" t="s">
        <v>757</v>
      </c>
      <c r="DZ311" t="s">
        <v>27</v>
      </c>
      <c r="EA311">
        <v>0.77631600000000001</v>
      </c>
      <c r="EB311" t="s">
        <v>28</v>
      </c>
      <c r="EC311">
        <v>251374</v>
      </c>
      <c r="ED311" t="s">
        <v>29</v>
      </c>
      <c r="EE311">
        <v>0.17901637000500001</v>
      </c>
      <c r="EF311" t="s">
        <v>30</v>
      </c>
      <c r="EG311">
        <v>45000</v>
      </c>
      <c r="EH311" t="s">
        <v>923</v>
      </c>
      <c r="EI311">
        <v>45000</v>
      </c>
      <c r="EJ311" t="s">
        <v>788</v>
      </c>
      <c r="EK311" t="s">
        <v>3708</v>
      </c>
      <c r="EL311" t="s">
        <v>3709</v>
      </c>
      <c r="EM311" t="s">
        <v>3710</v>
      </c>
      <c r="EN311">
        <v>7.3941900000000005E-2</v>
      </c>
      <c r="ET311" t="s">
        <v>787</v>
      </c>
      <c r="EU311">
        <v>669.52800000000002</v>
      </c>
      <c r="EV311" t="s">
        <v>25</v>
      </c>
      <c r="EW311" t="s">
        <v>757</v>
      </c>
      <c r="EX311" t="s">
        <v>27</v>
      </c>
      <c r="EY311">
        <v>0.77284399999999998</v>
      </c>
      <c r="EZ311" t="s">
        <v>28</v>
      </c>
      <c r="FA311">
        <v>250062</v>
      </c>
      <c r="FB311" t="s">
        <v>29</v>
      </c>
      <c r="FC311">
        <v>0.219945523305</v>
      </c>
      <c r="FD311" t="s">
        <v>30</v>
      </c>
      <c r="FE311">
        <v>55000</v>
      </c>
      <c r="FF311" t="s">
        <v>923</v>
      </c>
      <c r="FG311">
        <v>55000</v>
      </c>
      <c r="FH311" t="s">
        <v>788</v>
      </c>
      <c r="FI311" t="s">
        <v>4293</v>
      </c>
      <c r="FJ311" t="s">
        <v>4294</v>
      </c>
      <c r="FK311" t="s">
        <v>4295</v>
      </c>
      <c r="FL311">
        <v>7.4819499999999997E-2</v>
      </c>
      <c r="FR311" t="s">
        <v>787</v>
      </c>
      <c r="FS311">
        <v>582.39800000000002</v>
      </c>
      <c r="FT311" t="s">
        <v>25</v>
      </c>
      <c r="FU311" t="s">
        <v>757</v>
      </c>
      <c r="FV311" t="s">
        <v>27</v>
      </c>
      <c r="FW311">
        <v>0.80782500000000002</v>
      </c>
      <c r="FX311" t="s">
        <v>28</v>
      </c>
      <c r="FY311">
        <v>263115</v>
      </c>
      <c r="FZ311" t="s">
        <v>29</v>
      </c>
      <c r="GA311">
        <v>3.8006137350000001E-3</v>
      </c>
      <c r="GB311" t="s">
        <v>30</v>
      </c>
      <c r="GC311">
        <v>1000</v>
      </c>
      <c r="GD311" t="s">
        <v>923</v>
      </c>
      <c r="GE311">
        <v>1000</v>
      </c>
      <c r="GF311" t="s">
        <v>788</v>
      </c>
      <c r="GG311" t="s">
        <v>5071</v>
      </c>
      <c r="GH311" t="s">
        <v>5072</v>
      </c>
      <c r="GI311" t="s">
        <v>5073</v>
      </c>
      <c r="GJ311">
        <v>3.2175299999999997E-2</v>
      </c>
      <c r="GP311" t="s">
        <v>787</v>
      </c>
      <c r="GQ311">
        <v>686.63900000000001</v>
      </c>
      <c r="GR311" t="s">
        <v>25</v>
      </c>
      <c r="GS311" t="s">
        <v>757</v>
      </c>
      <c r="GT311" t="s">
        <v>27</v>
      </c>
      <c r="GU311">
        <v>0.76188500000000003</v>
      </c>
      <c r="GV311" t="s">
        <v>28</v>
      </c>
      <c r="GW311">
        <v>250895</v>
      </c>
      <c r="GX311" t="s">
        <v>29</v>
      </c>
      <c r="GY311">
        <v>3.9857248785E-2</v>
      </c>
      <c r="GZ311" t="s">
        <v>30</v>
      </c>
      <c r="HA311">
        <v>10000</v>
      </c>
      <c r="HB311" t="s">
        <v>923</v>
      </c>
      <c r="HC311">
        <v>10000</v>
      </c>
      <c r="HD311" t="s">
        <v>788</v>
      </c>
      <c r="HE311" t="s">
        <v>5671</v>
      </c>
      <c r="HF311" t="s">
        <v>5672</v>
      </c>
      <c r="HG311" t="s">
        <v>5673</v>
      </c>
      <c r="HH311">
        <v>9.2459100000000002E-2</v>
      </c>
      <c r="HN311" t="s">
        <v>787</v>
      </c>
      <c r="HO311">
        <v>668.97500000000002</v>
      </c>
      <c r="HP311" t="s">
        <v>25</v>
      </c>
      <c r="HQ311" t="s">
        <v>757</v>
      </c>
      <c r="HR311" t="s">
        <v>27</v>
      </c>
      <c r="HS311">
        <v>0.77311099999999999</v>
      </c>
      <c r="HT311" t="s">
        <v>28</v>
      </c>
      <c r="HU311">
        <v>250096</v>
      </c>
      <c r="HV311" t="s">
        <v>29</v>
      </c>
      <c r="HW311">
        <v>0.25990017295500001</v>
      </c>
      <c r="HX311" t="s">
        <v>30</v>
      </c>
      <c r="HY311">
        <v>65000</v>
      </c>
      <c r="HZ311" t="s">
        <v>923</v>
      </c>
      <c r="IA311">
        <v>65000</v>
      </c>
      <c r="IB311" t="s">
        <v>788</v>
      </c>
      <c r="IC311" t="s">
        <v>6257</v>
      </c>
      <c r="ID311" t="s">
        <v>6258</v>
      </c>
      <c r="IE311" t="s">
        <v>6259</v>
      </c>
      <c r="IF311">
        <v>7.8797199999999998E-2</v>
      </c>
    </row>
    <row r="312" spans="6:240">
      <c r="F312" t="s">
        <v>787</v>
      </c>
      <c r="G312">
        <v>317.48200000000003</v>
      </c>
      <c r="H312" t="s">
        <v>25</v>
      </c>
      <c r="I312" t="s">
        <v>36</v>
      </c>
      <c r="J312" t="s">
        <v>27</v>
      </c>
      <c r="K312">
        <v>0.79345200000000005</v>
      </c>
      <c r="L312" t="s">
        <v>28</v>
      </c>
      <c r="M312">
        <v>500311</v>
      </c>
      <c r="N312" t="s">
        <v>29</v>
      </c>
      <c r="O312">
        <v>5.996275136E-3</v>
      </c>
      <c r="P312" t="s">
        <v>30</v>
      </c>
      <c r="Q312">
        <v>3000</v>
      </c>
      <c r="R312" t="s">
        <v>923</v>
      </c>
      <c r="S312">
        <v>3000</v>
      </c>
      <c r="T312" t="s">
        <v>783</v>
      </c>
      <c r="U312" t="s">
        <v>4883</v>
      </c>
      <c r="V312" t="s">
        <v>4884</v>
      </c>
      <c r="W312" t="s">
        <v>4885</v>
      </c>
      <c r="X312">
        <v>6.45926E-2</v>
      </c>
      <c r="AD312" t="s">
        <v>787</v>
      </c>
      <c r="AE312">
        <v>324.75900000000001</v>
      </c>
      <c r="AF312" t="s">
        <v>25</v>
      </c>
      <c r="AG312" t="s">
        <v>36</v>
      </c>
      <c r="AH312" t="s">
        <v>27</v>
      </c>
      <c r="AI312">
        <v>0.78832800000000003</v>
      </c>
      <c r="AJ312" t="s">
        <v>28</v>
      </c>
      <c r="AK312">
        <v>495478</v>
      </c>
      <c r="AL312" t="s">
        <v>29</v>
      </c>
      <c r="AM312">
        <v>1.0091269424E-2</v>
      </c>
      <c r="AN312" t="s">
        <v>30</v>
      </c>
      <c r="AO312">
        <v>5000</v>
      </c>
      <c r="AP312" t="s">
        <v>923</v>
      </c>
      <c r="AQ312">
        <v>5000</v>
      </c>
      <c r="AR312" t="s">
        <v>783</v>
      </c>
      <c r="AS312" t="s">
        <v>1358</v>
      </c>
      <c r="AT312" t="s">
        <v>1359</v>
      </c>
      <c r="AU312" t="s">
        <v>1360</v>
      </c>
      <c r="AV312">
        <v>7.6584299999999994E-2</v>
      </c>
      <c r="BB312" t="s">
        <v>787</v>
      </c>
      <c r="BC312">
        <v>324.46699999999998</v>
      </c>
      <c r="BD312" t="s">
        <v>25</v>
      </c>
      <c r="BE312" t="s">
        <v>36</v>
      </c>
      <c r="BF312" t="s">
        <v>27</v>
      </c>
      <c r="BG312">
        <v>0.786138</v>
      </c>
      <c r="BH312" t="s">
        <v>28</v>
      </c>
      <c r="BI312">
        <v>498691</v>
      </c>
      <c r="BJ312" t="s">
        <v>29</v>
      </c>
      <c r="BK312">
        <v>3.0078725543999998E-2</v>
      </c>
      <c r="BL312" t="s">
        <v>30</v>
      </c>
      <c r="BM312">
        <v>15000</v>
      </c>
      <c r="BN312" t="s">
        <v>923</v>
      </c>
      <c r="BO312">
        <v>15000</v>
      </c>
      <c r="BP312" t="s">
        <v>783</v>
      </c>
      <c r="BQ312" t="s">
        <v>1945</v>
      </c>
      <c r="BR312" t="s">
        <v>1946</v>
      </c>
      <c r="BS312" t="s">
        <v>1947</v>
      </c>
      <c r="BT312">
        <v>8.0246499999999998E-2</v>
      </c>
      <c r="BZ312" t="s">
        <v>787</v>
      </c>
      <c r="CA312">
        <v>335.41199999999998</v>
      </c>
      <c r="CB312" t="s">
        <v>25</v>
      </c>
      <c r="CC312" t="s">
        <v>36</v>
      </c>
      <c r="CD312" t="s">
        <v>27</v>
      </c>
      <c r="CE312">
        <v>0.77270300000000003</v>
      </c>
      <c r="CF312" t="s">
        <v>28</v>
      </c>
      <c r="CG312">
        <v>499339</v>
      </c>
      <c r="CH312" t="s">
        <v>29</v>
      </c>
      <c r="CI312">
        <v>5.0066213663999999E-2</v>
      </c>
      <c r="CJ312" t="s">
        <v>30</v>
      </c>
      <c r="CK312">
        <v>25000</v>
      </c>
      <c r="CL312" t="s">
        <v>923</v>
      </c>
      <c r="CM312">
        <v>25000</v>
      </c>
      <c r="CN312" t="s">
        <v>783</v>
      </c>
      <c r="CO312" t="s">
        <v>2532</v>
      </c>
      <c r="CP312" t="s">
        <v>2533</v>
      </c>
      <c r="CQ312" t="s">
        <v>2534</v>
      </c>
      <c r="CR312">
        <v>7.9003500000000004E-2</v>
      </c>
      <c r="CX312" t="s">
        <v>787</v>
      </c>
      <c r="CY312">
        <v>332.40300000000002</v>
      </c>
      <c r="CZ312" t="s">
        <v>25</v>
      </c>
      <c r="DA312" t="s">
        <v>36</v>
      </c>
      <c r="DB312" t="s">
        <v>27</v>
      </c>
      <c r="DC312">
        <v>0.77543700000000004</v>
      </c>
      <c r="DD312" t="s">
        <v>28</v>
      </c>
      <c r="DE312">
        <v>500313</v>
      </c>
      <c r="DF312" t="s">
        <v>29</v>
      </c>
      <c r="DG312">
        <v>6.9956185919999997E-2</v>
      </c>
      <c r="DH312" t="s">
        <v>30</v>
      </c>
      <c r="DI312">
        <v>35000</v>
      </c>
      <c r="DJ312" t="s">
        <v>923</v>
      </c>
      <c r="DK312">
        <v>35000</v>
      </c>
      <c r="DL312" t="s">
        <v>783</v>
      </c>
      <c r="DM312" t="s">
        <v>3124</v>
      </c>
      <c r="DN312" t="s">
        <v>3125</v>
      </c>
      <c r="DO312" t="s">
        <v>3126</v>
      </c>
      <c r="DP312">
        <v>7.4665899999999993E-2</v>
      </c>
      <c r="DV312" t="s">
        <v>787</v>
      </c>
      <c r="DW312">
        <v>331.78399999999999</v>
      </c>
      <c r="DX312" t="s">
        <v>25</v>
      </c>
      <c r="DY312" t="s">
        <v>36</v>
      </c>
      <c r="DZ312" t="s">
        <v>27</v>
      </c>
      <c r="EA312">
        <v>0.77615999999999996</v>
      </c>
      <c r="EB312" t="s">
        <v>28</v>
      </c>
      <c r="EC312">
        <v>500313</v>
      </c>
      <c r="ED312" t="s">
        <v>29</v>
      </c>
      <c r="EE312">
        <v>8.9943658039999999E-2</v>
      </c>
      <c r="EF312" t="s">
        <v>30</v>
      </c>
      <c r="EG312">
        <v>45000</v>
      </c>
      <c r="EH312" t="s">
        <v>923</v>
      </c>
      <c r="EI312">
        <v>45000</v>
      </c>
      <c r="EJ312" t="s">
        <v>783</v>
      </c>
      <c r="EK312" t="s">
        <v>3711</v>
      </c>
      <c r="EL312" t="s">
        <v>3712</v>
      </c>
      <c r="EM312" t="s">
        <v>3713</v>
      </c>
      <c r="EN312">
        <v>7.7283500000000005E-2</v>
      </c>
      <c r="ET312" t="s">
        <v>787</v>
      </c>
      <c r="EU312">
        <v>334.83</v>
      </c>
      <c r="EV312" t="s">
        <v>25</v>
      </c>
      <c r="EW312" t="s">
        <v>36</v>
      </c>
      <c r="EX312" t="s">
        <v>27</v>
      </c>
      <c r="EY312">
        <v>0.772621</v>
      </c>
      <c r="EZ312" t="s">
        <v>28</v>
      </c>
      <c r="FA312">
        <v>500313</v>
      </c>
      <c r="FB312" t="s">
        <v>29</v>
      </c>
      <c r="FC312">
        <v>0.10993113016</v>
      </c>
      <c r="FD312" t="s">
        <v>30</v>
      </c>
      <c r="FE312">
        <v>55000</v>
      </c>
      <c r="FF312" t="s">
        <v>923</v>
      </c>
      <c r="FG312">
        <v>55000</v>
      </c>
      <c r="FH312" t="s">
        <v>783</v>
      </c>
      <c r="FI312" t="s">
        <v>4296</v>
      </c>
      <c r="FJ312" t="s">
        <v>4297</v>
      </c>
      <c r="FK312" t="s">
        <v>4298</v>
      </c>
      <c r="FL312">
        <v>7.5211899999999998E-2</v>
      </c>
      <c r="FR312" t="s">
        <v>787</v>
      </c>
      <c r="FS312">
        <v>343.28300000000002</v>
      </c>
      <c r="FT312" t="s">
        <v>25</v>
      </c>
      <c r="FU312" t="s">
        <v>36</v>
      </c>
      <c r="FV312" t="s">
        <v>27</v>
      </c>
      <c r="FW312">
        <v>0.76305900000000004</v>
      </c>
      <c r="FX312" t="s">
        <v>28</v>
      </c>
      <c r="FY312">
        <v>500301</v>
      </c>
      <c r="FZ312" t="s">
        <v>29</v>
      </c>
      <c r="GA312">
        <v>1.998795712E-3</v>
      </c>
      <c r="GB312" t="s">
        <v>30</v>
      </c>
      <c r="GC312">
        <v>1000</v>
      </c>
      <c r="GD312" t="s">
        <v>923</v>
      </c>
      <c r="GE312">
        <v>1000</v>
      </c>
      <c r="GF312" t="s">
        <v>783</v>
      </c>
      <c r="GG312" t="s">
        <v>5074</v>
      </c>
      <c r="GH312" t="s">
        <v>5075</v>
      </c>
      <c r="GI312" t="s">
        <v>5076</v>
      </c>
      <c r="GJ312">
        <v>2.1987699999999999E-2</v>
      </c>
      <c r="GP312" t="s">
        <v>787</v>
      </c>
      <c r="GQ312">
        <v>340.30599999999998</v>
      </c>
      <c r="GR312" t="s">
        <v>25</v>
      </c>
      <c r="GS312" t="s">
        <v>36</v>
      </c>
      <c r="GT312" t="s">
        <v>27</v>
      </c>
      <c r="GU312">
        <v>0.76917899999999995</v>
      </c>
      <c r="GV312" t="s">
        <v>28</v>
      </c>
      <c r="GW312">
        <v>496679</v>
      </c>
      <c r="GX312" t="s">
        <v>29</v>
      </c>
      <c r="GY312">
        <v>2.0133730416000001E-2</v>
      </c>
      <c r="GZ312" t="s">
        <v>30</v>
      </c>
      <c r="HA312">
        <v>10000</v>
      </c>
      <c r="HB312" t="s">
        <v>923</v>
      </c>
      <c r="HC312">
        <v>10000</v>
      </c>
      <c r="HD312" t="s">
        <v>783</v>
      </c>
      <c r="HE312" t="s">
        <v>3740</v>
      </c>
      <c r="HF312" t="s">
        <v>5674</v>
      </c>
      <c r="HG312" t="s">
        <v>5675</v>
      </c>
      <c r="HH312">
        <v>6.4736799999999997E-2</v>
      </c>
      <c r="HN312" t="s">
        <v>787</v>
      </c>
      <c r="HO312">
        <v>333.25599999999997</v>
      </c>
      <c r="HP312" t="s">
        <v>25</v>
      </c>
      <c r="HQ312" t="s">
        <v>36</v>
      </c>
      <c r="HR312" t="s">
        <v>27</v>
      </c>
      <c r="HS312">
        <v>0.77415299999999998</v>
      </c>
      <c r="HT312" t="s">
        <v>28</v>
      </c>
      <c r="HU312">
        <v>500689</v>
      </c>
      <c r="HV312" t="s">
        <v>29</v>
      </c>
      <c r="HW312">
        <v>0.12982110241600001</v>
      </c>
      <c r="HX312" t="s">
        <v>30</v>
      </c>
      <c r="HY312">
        <v>65000</v>
      </c>
      <c r="HZ312" t="s">
        <v>923</v>
      </c>
      <c r="IA312">
        <v>65000</v>
      </c>
      <c r="IB312" t="s">
        <v>783</v>
      </c>
      <c r="IC312" t="s">
        <v>6260</v>
      </c>
      <c r="ID312" t="s">
        <v>6261</v>
      </c>
      <c r="IE312" t="s">
        <v>6262</v>
      </c>
      <c r="IF312">
        <v>7.6652999999999999E-2</v>
      </c>
    </row>
    <row r="313" spans="6:240">
      <c r="F313" t="s">
        <v>777</v>
      </c>
      <c r="G313">
        <v>676.38599999999997</v>
      </c>
      <c r="H313" t="s">
        <v>25</v>
      </c>
      <c r="I313" t="s">
        <v>757</v>
      </c>
      <c r="J313" t="s">
        <v>27</v>
      </c>
      <c r="K313">
        <v>0.77480000000000004</v>
      </c>
      <c r="L313" t="s">
        <v>28</v>
      </c>
      <c r="M313">
        <v>246278</v>
      </c>
      <c r="N313" t="s">
        <v>29</v>
      </c>
      <c r="O313">
        <v>1.2181345125E-2</v>
      </c>
      <c r="P313" t="s">
        <v>30</v>
      </c>
      <c r="Q313">
        <v>3000</v>
      </c>
      <c r="R313" t="s">
        <v>923</v>
      </c>
      <c r="S313">
        <v>3000</v>
      </c>
      <c r="T313" t="s">
        <v>778</v>
      </c>
      <c r="U313" t="s">
        <v>4886</v>
      </c>
      <c r="V313" t="s">
        <v>4887</v>
      </c>
      <c r="W313" t="s">
        <v>4888</v>
      </c>
      <c r="X313">
        <v>4.0989100000000001E-2</v>
      </c>
      <c r="AD313" t="s">
        <v>777</v>
      </c>
      <c r="AE313">
        <v>692.101</v>
      </c>
      <c r="AF313" t="s">
        <v>25</v>
      </c>
      <c r="AG313" t="s">
        <v>757</v>
      </c>
      <c r="AH313" t="s">
        <v>27</v>
      </c>
      <c r="AI313">
        <v>0.76349699999999998</v>
      </c>
      <c r="AJ313" t="s">
        <v>28</v>
      </c>
      <c r="AK313">
        <v>247865</v>
      </c>
      <c r="AL313" t="s">
        <v>29</v>
      </c>
      <c r="AM313">
        <v>2.0172275055000001E-2</v>
      </c>
      <c r="AN313" t="s">
        <v>30</v>
      </c>
      <c r="AO313">
        <v>5000</v>
      </c>
      <c r="AP313" t="s">
        <v>923</v>
      </c>
      <c r="AQ313">
        <v>5000</v>
      </c>
      <c r="AR313" t="s">
        <v>778</v>
      </c>
      <c r="AS313" t="s">
        <v>1361</v>
      </c>
      <c r="AT313" t="s">
        <v>1362</v>
      </c>
      <c r="AU313" t="s">
        <v>1363</v>
      </c>
      <c r="AV313">
        <v>8.6325799999999994E-2</v>
      </c>
      <c r="BB313" t="s">
        <v>777</v>
      </c>
      <c r="BC313">
        <v>655.45600000000002</v>
      </c>
      <c r="BD313" t="s">
        <v>25</v>
      </c>
      <c r="BE313" t="s">
        <v>757</v>
      </c>
      <c r="BF313" t="s">
        <v>27</v>
      </c>
      <c r="BG313">
        <v>0.77947900000000003</v>
      </c>
      <c r="BH313" t="s">
        <v>28</v>
      </c>
      <c r="BI313">
        <v>251100</v>
      </c>
      <c r="BJ313" t="s">
        <v>29</v>
      </c>
      <c r="BK313">
        <v>5.9737123245000003E-2</v>
      </c>
      <c r="BL313" t="s">
        <v>30</v>
      </c>
      <c r="BM313">
        <v>15000</v>
      </c>
      <c r="BN313" t="s">
        <v>923</v>
      </c>
      <c r="BO313">
        <v>15000</v>
      </c>
      <c r="BP313" t="s">
        <v>778</v>
      </c>
      <c r="BQ313" t="s">
        <v>1948</v>
      </c>
      <c r="BR313" t="s">
        <v>1949</v>
      </c>
      <c r="BS313" t="s">
        <v>1950</v>
      </c>
      <c r="BT313">
        <v>7.4137099999999997E-2</v>
      </c>
      <c r="BZ313" t="s">
        <v>777</v>
      </c>
      <c r="CA313">
        <v>650.34</v>
      </c>
      <c r="CB313" t="s">
        <v>25</v>
      </c>
      <c r="CC313" t="s">
        <v>757</v>
      </c>
      <c r="CD313" t="s">
        <v>27</v>
      </c>
      <c r="CE313">
        <v>0.78457900000000003</v>
      </c>
      <c r="CF313" t="s">
        <v>28</v>
      </c>
      <c r="CG313">
        <v>249796</v>
      </c>
      <c r="CH313" t="s">
        <v>29</v>
      </c>
      <c r="CI313">
        <v>0.10008157435499999</v>
      </c>
      <c r="CJ313" t="s">
        <v>30</v>
      </c>
      <c r="CK313">
        <v>25000</v>
      </c>
      <c r="CL313" t="s">
        <v>923</v>
      </c>
      <c r="CM313">
        <v>25000</v>
      </c>
      <c r="CN313" t="s">
        <v>778</v>
      </c>
      <c r="CO313" t="s">
        <v>2535</v>
      </c>
      <c r="CP313" t="s">
        <v>2536</v>
      </c>
      <c r="CQ313" t="s">
        <v>2537</v>
      </c>
      <c r="CR313">
        <v>7.28274E-2</v>
      </c>
      <c r="CX313" t="s">
        <v>777</v>
      </c>
      <c r="CY313">
        <v>656.34699999999998</v>
      </c>
      <c r="CZ313" t="s">
        <v>25</v>
      </c>
      <c r="DA313" t="s">
        <v>757</v>
      </c>
      <c r="DB313" t="s">
        <v>27</v>
      </c>
      <c r="DC313">
        <v>0.78022000000000002</v>
      </c>
      <c r="DD313" t="s">
        <v>28</v>
      </c>
      <c r="DE313">
        <v>250284</v>
      </c>
      <c r="DF313" t="s">
        <v>29</v>
      </c>
      <c r="DG313">
        <v>0.13984132327500001</v>
      </c>
      <c r="DH313" t="s">
        <v>30</v>
      </c>
      <c r="DI313">
        <v>35000</v>
      </c>
      <c r="DJ313" t="s">
        <v>923</v>
      </c>
      <c r="DK313">
        <v>35000</v>
      </c>
      <c r="DL313" t="s">
        <v>778</v>
      </c>
      <c r="DM313" t="s">
        <v>3127</v>
      </c>
      <c r="DN313" t="s">
        <v>3128</v>
      </c>
      <c r="DO313" t="s">
        <v>3129</v>
      </c>
      <c r="DP313">
        <v>8.0022899999999994E-2</v>
      </c>
      <c r="DV313" t="s">
        <v>777</v>
      </c>
      <c r="DW313">
        <v>654.11800000000005</v>
      </c>
      <c r="DX313" t="s">
        <v>25</v>
      </c>
      <c r="DY313" t="s">
        <v>757</v>
      </c>
      <c r="DZ313" t="s">
        <v>27</v>
      </c>
      <c r="EA313">
        <v>0.781972</v>
      </c>
      <c r="EB313" t="s">
        <v>28</v>
      </c>
      <c r="EC313">
        <v>250013</v>
      </c>
      <c r="ED313" t="s">
        <v>29</v>
      </c>
      <c r="EE313">
        <v>0.17999087365499999</v>
      </c>
      <c r="EF313" t="s">
        <v>30</v>
      </c>
      <c r="EG313">
        <v>45000</v>
      </c>
      <c r="EH313" t="s">
        <v>923</v>
      </c>
      <c r="EI313">
        <v>45000</v>
      </c>
      <c r="EJ313" t="s">
        <v>778</v>
      </c>
      <c r="EK313" t="s">
        <v>3714</v>
      </c>
      <c r="EL313" t="s">
        <v>3715</v>
      </c>
      <c r="EM313" t="s">
        <v>3716</v>
      </c>
      <c r="EN313">
        <v>6.9742299999999993E-2</v>
      </c>
      <c r="ET313" t="s">
        <v>777</v>
      </c>
      <c r="EU313">
        <v>659.90899999999999</v>
      </c>
      <c r="EV313" t="s">
        <v>25</v>
      </c>
      <c r="EW313" t="s">
        <v>757</v>
      </c>
      <c r="EX313" t="s">
        <v>27</v>
      </c>
      <c r="EY313">
        <v>0.77845600000000004</v>
      </c>
      <c r="EZ313" t="s">
        <v>28</v>
      </c>
      <c r="FA313">
        <v>250062</v>
      </c>
      <c r="FB313" t="s">
        <v>29</v>
      </c>
      <c r="FC313">
        <v>0.219945523305</v>
      </c>
      <c r="FD313" t="s">
        <v>30</v>
      </c>
      <c r="FE313">
        <v>55000</v>
      </c>
      <c r="FF313" t="s">
        <v>923</v>
      </c>
      <c r="FG313">
        <v>55000</v>
      </c>
      <c r="FH313" t="s">
        <v>778</v>
      </c>
      <c r="FI313" t="s">
        <v>4299</v>
      </c>
      <c r="FJ313" t="s">
        <v>4300</v>
      </c>
      <c r="FK313" t="s">
        <v>4301</v>
      </c>
      <c r="FL313">
        <v>7.8457100000000002E-2</v>
      </c>
      <c r="FR313" t="s">
        <v>777</v>
      </c>
      <c r="FS313">
        <v>652.43499999999995</v>
      </c>
      <c r="FT313" t="s">
        <v>25</v>
      </c>
      <c r="FU313" t="s">
        <v>757</v>
      </c>
      <c r="FV313" t="s">
        <v>27</v>
      </c>
      <c r="FW313">
        <v>0.78256000000000003</v>
      </c>
      <c r="FX313" t="s">
        <v>28</v>
      </c>
      <c r="FY313">
        <v>250281</v>
      </c>
      <c r="FZ313" t="s">
        <v>29</v>
      </c>
      <c r="GA313">
        <v>3.9955144649999998E-3</v>
      </c>
      <c r="GB313" t="s">
        <v>30</v>
      </c>
      <c r="GC313">
        <v>1000</v>
      </c>
      <c r="GD313" t="s">
        <v>923</v>
      </c>
      <c r="GE313">
        <v>1000</v>
      </c>
      <c r="GF313" t="s">
        <v>778</v>
      </c>
      <c r="GG313" t="s">
        <v>5077</v>
      </c>
      <c r="GH313" t="s">
        <v>5078</v>
      </c>
      <c r="GI313" t="s">
        <v>5079</v>
      </c>
      <c r="GJ313">
        <v>8.7810299999999994E-2</v>
      </c>
      <c r="GP313" t="s">
        <v>777</v>
      </c>
      <c r="GQ313">
        <v>667.91</v>
      </c>
      <c r="GR313" t="s">
        <v>25</v>
      </c>
      <c r="GS313" t="s">
        <v>757</v>
      </c>
      <c r="GT313" t="s">
        <v>27</v>
      </c>
      <c r="GU313">
        <v>0.77060200000000001</v>
      </c>
      <c r="GV313" t="s">
        <v>28</v>
      </c>
      <c r="GW313">
        <v>252128</v>
      </c>
      <c r="GX313" t="s">
        <v>29</v>
      </c>
      <c r="GY313">
        <v>3.9662348054999998E-2</v>
      </c>
      <c r="GZ313" t="s">
        <v>30</v>
      </c>
      <c r="HA313">
        <v>10000</v>
      </c>
      <c r="HB313" t="s">
        <v>923</v>
      </c>
      <c r="HC313">
        <v>10000</v>
      </c>
      <c r="HD313" t="s">
        <v>778</v>
      </c>
      <c r="HE313" t="s">
        <v>5676</v>
      </c>
      <c r="HF313" t="s">
        <v>5677</v>
      </c>
      <c r="HG313" t="s">
        <v>5678</v>
      </c>
      <c r="HH313">
        <v>7.6144299999999998E-2</v>
      </c>
      <c r="HN313" t="s">
        <v>777</v>
      </c>
      <c r="HO313">
        <v>656.93200000000002</v>
      </c>
      <c r="HP313" t="s">
        <v>25</v>
      </c>
      <c r="HQ313" t="s">
        <v>757</v>
      </c>
      <c r="HR313" t="s">
        <v>27</v>
      </c>
      <c r="HS313">
        <v>0.780165</v>
      </c>
      <c r="HT313" t="s">
        <v>28</v>
      </c>
      <c r="HU313">
        <v>250096</v>
      </c>
      <c r="HV313" t="s">
        <v>29</v>
      </c>
      <c r="HW313">
        <v>0.25990017295500001</v>
      </c>
      <c r="HX313" t="s">
        <v>30</v>
      </c>
      <c r="HY313">
        <v>65000</v>
      </c>
      <c r="HZ313" t="s">
        <v>923</v>
      </c>
      <c r="IA313">
        <v>65000</v>
      </c>
      <c r="IB313" t="s">
        <v>778</v>
      </c>
      <c r="IC313" t="s">
        <v>990</v>
      </c>
      <c r="ID313" t="s">
        <v>6263</v>
      </c>
      <c r="IE313" t="s">
        <v>6264</v>
      </c>
      <c r="IF313">
        <v>7.7233999999999997E-2</v>
      </c>
    </row>
    <row r="314" spans="6:240">
      <c r="F314" t="s">
        <v>782</v>
      </c>
      <c r="G314">
        <v>348.06799999999998</v>
      </c>
      <c r="H314" t="s">
        <v>25</v>
      </c>
      <c r="I314" t="s">
        <v>36</v>
      </c>
      <c r="J314" t="s">
        <v>27</v>
      </c>
      <c r="K314">
        <v>0.75778699999999999</v>
      </c>
      <c r="L314" t="s">
        <v>28</v>
      </c>
      <c r="M314">
        <v>500312</v>
      </c>
      <c r="N314" t="s">
        <v>29</v>
      </c>
      <c r="O314">
        <v>5.9962601360000001E-3</v>
      </c>
      <c r="P314" t="s">
        <v>30</v>
      </c>
      <c r="Q314">
        <v>3000</v>
      </c>
      <c r="R314" t="s">
        <v>923</v>
      </c>
      <c r="S314">
        <v>3000</v>
      </c>
      <c r="T314" t="s">
        <v>783</v>
      </c>
      <c r="U314" t="s">
        <v>4889</v>
      </c>
      <c r="V314" t="s">
        <v>4890</v>
      </c>
      <c r="W314" t="s">
        <v>4891</v>
      </c>
      <c r="X314">
        <v>9.7670000000000007E-2</v>
      </c>
      <c r="AD314" t="s">
        <v>782</v>
      </c>
      <c r="AE314">
        <v>334.52199999999999</v>
      </c>
      <c r="AF314" t="s">
        <v>25</v>
      </c>
      <c r="AG314" t="s">
        <v>36</v>
      </c>
      <c r="AH314" t="s">
        <v>27</v>
      </c>
      <c r="AI314">
        <v>0.77297800000000005</v>
      </c>
      <c r="AJ314" t="s">
        <v>28</v>
      </c>
      <c r="AK314">
        <v>500312</v>
      </c>
      <c r="AL314" t="s">
        <v>29</v>
      </c>
      <c r="AM314">
        <v>9.99375456E-3</v>
      </c>
      <c r="AN314" t="s">
        <v>30</v>
      </c>
      <c r="AO314">
        <v>5000</v>
      </c>
      <c r="AP314" t="s">
        <v>923</v>
      </c>
      <c r="AQ314">
        <v>5000</v>
      </c>
      <c r="AR314" t="s">
        <v>783</v>
      </c>
      <c r="AS314" t="s">
        <v>1364</v>
      </c>
      <c r="AT314" t="s">
        <v>1365</v>
      </c>
      <c r="AU314" t="s">
        <v>1366</v>
      </c>
      <c r="AV314">
        <v>8.7781300000000007E-2</v>
      </c>
      <c r="BB314" t="s">
        <v>782</v>
      </c>
      <c r="BC314">
        <v>341.64299999999997</v>
      </c>
      <c r="BD314" t="s">
        <v>25</v>
      </c>
      <c r="BE314" t="s">
        <v>36</v>
      </c>
      <c r="BF314" t="s">
        <v>27</v>
      </c>
      <c r="BG314">
        <v>0.76612199999999997</v>
      </c>
      <c r="BH314" t="s">
        <v>28</v>
      </c>
      <c r="BI314">
        <v>498691</v>
      </c>
      <c r="BJ314" t="s">
        <v>29</v>
      </c>
      <c r="BK314">
        <v>3.0078716544E-2</v>
      </c>
      <c r="BL314" t="s">
        <v>30</v>
      </c>
      <c r="BM314">
        <v>15000</v>
      </c>
      <c r="BN314" t="s">
        <v>923</v>
      </c>
      <c r="BO314">
        <v>15000</v>
      </c>
      <c r="BP314" t="s">
        <v>783</v>
      </c>
      <c r="BQ314" t="s">
        <v>1951</v>
      </c>
      <c r="BR314" t="s">
        <v>1952</v>
      </c>
      <c r="BS314" t="s">
        <v>1953</v>
      </c>
      <c r="BT314">
        <v>7.5861899999999996E-2</v>
      </c>
      <c r="BZ314" t="s">
        <v>782</v>
      </c>
      <c r="CA314">
        <v>337.29199999999997</v>
      </c>
      <c r="CB314" t="s">
        <v>25</v>
      </c>
      <c r="CC314" t="s">
        <v>36</v>
      </c>
      <c r="CD314" t="s">
        <v>27</v>
      </c>
      <c r="CE314">
        <v>0.77054699999999998</v>
      </c>
      <c r="CF314" t="s">
        <v>28</v>
      </c>
      <c r="CG314">
        <v>499339</v>
      </c>
      <c r="CH314" t="s">
        <v>29</v>
      </c>
      <c r="CI314">
        <v>5.0066198664E-2</v>
      </c>
      <c r="CJ314" t="s">
        <v>30</v>
      </c>
      <c r="CK314">
        <v>25000</v>
      </c>
      <c r="CL314" t="s">
        <v>923</v>
      </c>
      <c r="CM314">
        <v>25000</v>
      </c>
      <c r="CN314" t="s">
        <v>783</v>
      </c>
      <c r="CO314" t="s">
        <v>2538</v>
      </c>
      <c r="CP314" t="s">
        <v>2539</v>
      </c>
      <c r="CQ314" t="s">
        <v>2540</v>
      </c>
      <c r="CR314">
        <v>7.2852500000000001E-2</v>
      </c>
      <c r="CX314" t="s">
        <v>782</v>
      </c>
      <c r="CY314">
        <v>334.90600000000001</v>
      </c>
      <c r="CZ314" t="s">
        <v>25</v>
      </c>
      <c r="DA314" t="s">
        <v>36</v>
      </c>
      <c r="DB314" t="s">
        <v>27</v>
      </c>
      <c r="DC314">
        <v>0.77307199999999998</v>
      </c>
      <c r="DD314" t="s">
        <v>28</v>
      </c>
      <c r="DE314">
        <v>499617</v>
      </c>
      <c r="DF314" t="s">
        <v>29</v>
      </c>
      <c r="DG314">
        <v>7.0053670784000002E-2</v>
      </c>
      <c r="DH314" t="s">
        <v>30</v>
      </c>
      <c r="DI314">
        <v>35000</v>
      </c>
      <c r="DJ314" t="s">
        <v>923</v>
      </c>
      <c r="DK314">
        <v>35000</v>
      </c>
      <c r="DL314" t="s">
        <v>783</v>
      </c>
      <c r="DM314" t="s">
        <v>3130</v>
      </c>
      <c r="DN314" t="s">
        <v>3131</v>
      </c>
      <c r="DO314" t="s">
        <v>3132</v>
      </c>
      <c r="DP314">
        <v>7.3553999999999994E-2</v>
      </c>
      <c r="DV314" t="s">
        <v>782</v>
      </c>
      <c r="DW314">
        <v>332.83800000000002</v>
      </c>
      <c r="DX314" t="s">
        <v>25</v>
      </c>
      <c r="DY314" t="s">
        <v>36</v>
      </c>
      <c r="DZ314" t="s">
        <v>27</v>
      </c>
      <c r="EA314">
        <v>0.77493000000000001</v>
      </c>
      <c r="EB314" t="s">
        <v>28</v>
      </c>
      <c r="EC314">
        <v>500313</v>
      </c>
      <c r="ED314" t="s">
        <v>29</v>
      </c>
      <c r="EE314">
        <v>8.9943643039999993E-2</v>
      </c>
      <c r="EF314" t="s">
        <v>30</v>
      </c>
      <c r="EG314">
        <v>45000</v>
      </c>
      <c r="EH314" t="s">
        <v>923</v>
      </c>
      <c r="EI314">
        <v>45000</v>
      </c>
      <c r="EJ314" t="s">
        <v>783</v>
      </c>
      <c r="EK314" t="s">
        <v>3717</v>
      </c>
      <c r="EL314" t="s">
        <v>3718</v>
      </c>
      <c r="EM314" t="s">
        <v>3719</v>
      </c>
      <c r="EN314">
        <v>7.1761599999999995E-2</v>
      </c>
      <c r="ET314" t="s">
        <v>782</v>
      </c>
      <c r="EU314">
        <v>332.96100000000001</v>
      </c>
      <c r="EV314" t="s">
        <v>25</v>
      </c>
      <c r="EW314" t="s">
        <v>36</v>
      </c>
      <c r="EX314" t="s">
        <v>27</v>
      </c>
      <c r="EY314">
        <v>0.77513100000000001</v>
      </c>
      <c r="EZ314" t="s">
        <v>28</v>
      </c>
      <c r="FA314">
        <v>499870</v>
      </c>
      <c r="FB314" t="s">
        <v>29</v>
      </c>
      <c r="FC314">
        <v>0.11002861502400001</v>
      </c>
      <c r="FD314" t="s">
        <v>30</v>
      </c>
      <c r="FE314">
        <v>55000</v>
      </c>
      <c r="FF314" t="s">
        <v>923</v>
      </c>
      <c r="FG314">
        <v>55000</v>
      </c>
      <c r="FH314" t="s">
        <v>783</v>
      </c>
      <c r="FI314" t="s">
        <v>4302</v>
      </c>
      <c r="FJ314" t="s">
        <v>4303</v>
      </c>
      <c r="FK314" t="s">
        <v>4304</v>
      </c>
      <c r="FL314">
        <v>7.2823399999999996E-2</v>
      </c>
      <c r="FR314" t="s">
        <v>782</v>
      </c>
      <c r="FS314">
        <v>348.79599999999999</v>
      </c>
      <c r="FT314" t="s">
        <v>25</v>
      </c>
      <c r="FU314" t="s">
        <v>36</v>
      </c>
      <c r="FV314" t="s">
        <v>27</v>
      </c>
      <c r="FW314">
        <v>0.75700299999999998</v>
      </c>
      <c r="FX314" t="s">
        <v>28</v>
      </c>
      <c r="FY314">
        <v>500304</v>
      </c>
      <c r="FZ314" t="s">
        <v>29</v>
      </c>
      <c r="GA314">
        <v>1.9987847120000002E-3</v>
      </c>
      <c r="GB314" t="s">
        <v>30</v>
      </c>
      <c r="GC314">
        <v>1000</v>
      </c>
      <c r="GD314" t="s">
        <v>923</v>
      </c>
      <c r="GE314">
        <v>1000</v>
      </c>
      <c r="GF314" t="s">
        <v>783</v>
      </c>
      <c r="GG314" t="s">
        <v>5080</v>
      </c>
      <c r="GH314" t="s">
        <v>5081</v>
      </c>
      <c r="GI314" t="s">
        <v>5082</v>
      </c>
      <c r="GJ314">
        <v>6.6526600000000005E-2</v>
      </c>
      <c r="GP314" t="s">
        <v>782</v>
      </c>
      <c r="GQ314">
        <v>346.64600000000002</v>
      </c>
      <c r="GR314" t="s">
        <v>25</v>
      </c>
      <c r="GS314" t="s">
        <v>36</v>
      </c>
      <c r="GT314" t="s">
        <v>27</v>
      </c>
      <c r="GU314">
        <v>0.75655700000000004</v>
      </c>
      <c r="GV314" t="s">
        <v>28</v>
      </c>
      <c r="GW314">
        <v>504001</v>
      </c>
      <c r="GX314" t="s">
        <v>29</v>
      </c>
      <c r="GY314">
        <v>1.9841249823999998E-2</v>
      </c>
      <c r="GZ314" t="s">
        <v>30</v>
      </c>
      <c r="HA314">
        <v>10000</v>
      </c>
      <c r="HB314" t="s">
        <v>923</v>
      </c>
      <c r="HC314">
        <v>10000</v>
      </c>
      <c r="HD314" t="s">
        <v>783</v>
      </c>
      <c r="HE314" t="s">
        <v>5679</v>
      </c>
      <c r="HF314" t="s">
        <v>5680</v>
      </c>
      <c r="HG314" t="s">
        <v>5681</v>
      </c>
      <c r="HH314">
        <v>9.3579399999999993E-2</v>
      </c>
      <c r="HN314" t="s">
        <v>782</v>
      </c>
      <c r="HO314">
        <v>332.63900000000001</v>
      </c>
      <c r="HP314" t="s">
        <v>25</v>
      </c>
      <c r="HQ314" t="s">
        <v>36</v>
      </c>
      <c r="HR314" t="s">
        <v>27</v>
      </c>
      <c r="HS314">
        <v>0.77487099999999998</v>
      </c>
      <c r="HT314" t="s">
        <v>28</v>
      </c>
      <c r="HU314">
        <v>500689</v>
      </c>
      <c r="HV314" t="s">
        <v>29</v>
      </c>
      <c r="HW314">
        <v>0.12982108741599999</v>
      </c>
      <c r="HX314" t="s">
        <v>30</v>
      </c>
      <c r="HY314">
        <v>65000</v>
      </c>
      <c r="HZ314" t="s">
        <v>923</v>
      </c>
      <c r="IA314">
        <v>65000</v>
      </c>
      <c r="IB314" t="s">
        <v>783</v>
      </c>
      <c r="IC314" t="s">
        <v>6265</v>
      </c>
      <c r="ID314" t="s">
        <v>6266</v>
      </c>
      <c r="IE314" t="s">
        <v>6267</v>
      </c>
      <c r="IF314">
        <v>7.3009099999999993E-2</v>
      </c>
    </row>
    <row r="315" spans="6:240">
      <c r="F315" t="s">
        <v>787</v>
      </c>
      <c r="G315">
        <v>676.38599999999997</v>
      </c>
      <c r="H315" t="s">
        <v>25</v>
      </c>
      <c r="I315" t="s">
        <v>757</v>
      </c>
      <c r="J315" t="s">
        <v>27</v>
      </c>
      <c r="K315">
        <v>0.77480000000000004</v>
      </c>
      <c r="L315" t="s">
        <v>28</v>
      </c>
      <c r="M315">
        <v>246278</v>
      </c>
      <c r="N315" t="s">
        <v>29</v>
      </c>
      <c r="O315">
        <v>1.2181345125E-2</v>
      </c>
      <c r="P315" t="s">
        <v>30</v>
      </c>
      <c r="Q315">
        <v>3000</v>
      </c>
      <c r="R315" t="s">
        <v>923</v>
      </c>
      <c r="S315">
        <v>3000</v>
      </c>
      <c r="T315" t="s">
        <v>788</v>
      </c>
      <c r="U315" t="s">
        <v>4886</v>
      </c>
      <c r="V315" t="s">
        <v>4887</v>
      </c>
      <c r="W315" t="s">
        <v>4888</v>
      </c>
      <c r="X315">
        <v>4.0989100000000001E-2</v>
      </c>
      <c r="AD315" t="s">
        <v>787</v>
      </c>
      <c r="AE315">
        <v>692.101</v>
      </c>
      <c r="AF315" t="s">
        <v>25</v>
      </c>
      <c r="AG315" t="s">
        <v>757</v>
      </c>
      <c r="AH315" t="s">
        <v>27</v>
      </c>
      <c r="AI315">
        <v>0.76349699999999998</v>
      </c>
      <c r="AJ315" t="s">
        <v>28</v>
      </c>
      <c r="AK315">
        <v>247865</v>
      </c>
      <c r="AL315" t="s">
        <v>29</v>
      </c>
      <c r="AM315">
        <v>2.0172275055000001E-2</v>
      </c>
      <c r="AN315" t="s">
        <v>30</v>
      </c>
      <c r="AO315">
        <v>5000</v>
      </c>
      <c r="AP315" t="s">
        <v>923</v>
      </c>
      <c r="AQ315">
        <v>5000</v>
      </c>
      <c r="AR315" t="s">
        <v>788</v>
      </c>
      <c r="AS315" t="s">
        <v>1361</v>
      </c>
      <c r="AT315" t="s">
        <v>1362</v>
      </c>
      <c r="AU315" t="s">
        <v>1363</v>
      </c>
      <c r="AV315">
        <v>8.6325799999999994E-2</v>
      </c>
      <c r="BB315" t="s">
        <v>787</v>
      </c>
      <c r="BC315">
        <v>655.45600000000002</v>
      </c>
      <c r="BD315" t="s">
        <v>25</v>
      </c>
      <c r="BE315" t="s">
        <v>757</v>
      </c>
      <c r="BF315" t="s">
        <v>27</v>
      </c>
      <c r="BG315">
        <v>0.77947900000000003</v>
      </c>
      <c r="BH315" t="s">
        <v>28</v>
      </c>
      <c r="BI315">
        <v>251100</v>
      </c>
      <c r="BJ315" t="s">
        <v>29</v>
      </c>
      <c r="BK315">
        <v>5.9737123245000003E-2</v>
      </c>
      <c r="BL315" t="s">
        <v>30</v>
      </c>
      <c r="BM315">
        <v>15000</v>
      </c>
      <c r="BN315" t="s">
        <v>923</v>
      </c>
      <c r="BO315">
        <v>15000</v>
      </c>
      <c r="BP315" t="s">
        <v>788</v>
      </c>
      <c r="BQ315" t="s">
        <v>1948</v>
      </c>
      <c r="BR315" t="s">
        <v>1949</v>
      </c>
      <c r="BS315" t="s">
        <v>1950</v>
      </c>
      <c r="BT315">
        <v>7.4137099999999997E-2</v>
      </c>
      <c r="BZ315" t="s">
        <v>787</v>
      </c>
      <c r="CA315">
        <v>650.34</v>
      </c>
      <c r="CB315" t="s">
        <v>25</v>
      </c>
      <c r="CC315" t="s">
        <v>757</v>
      </c>
      <c r="CD315" t="s">
        <v>27</v>
      </c>
      <c r="CE315">
        <v>0.78457900000000003</v>
      </c>
      <c r="CF315" t="s">
        <v>28</v>
      </c>
      <c r="CG315">
        <v>249796</v>
      </c>
      <c r="CH315" t="s">
        <v>29</v>
      </c>
      <c r="CI315">
        <v>0.10008157435499999</v>
      </c>
      <c r="CJ315" t="s">
        <v>30</v>
      </c>
      <c r="CK315">
        <v>25000</v>
      </c>
      <c r="CL315" t="s">
        <v>923</v>
      </c>
      <c r="CM315">
        <v>25000</v>
      </c>
      <c r="CN315" t="s">
        <v>788</v>
      </c>
      <c r="CO315" t="s">
        <v>2535</v>
      </c>
      <c r="CP315" t="s">
        <v>2536</v>
      </c>
      <c r="CQ315" t="s">
        <v>2537</v>
      </c>
      <c r="CR315">
        <v>7.28274E-2</v>
      </c>
      <c r="CX315" t="s">
        <v>787</v>
      </c>
      <c r="CY315">
        <v>656.34699999999998</v>
      </c>
      <c r="CZ315" t="s">
        <v>25</v>
      </c>
      <c r="DA315" t="s">
        <v>757</v>
      </c>
      <c r="DB315" t="s">
        <v>27</v>
      </c>
      <c r="DC315">
        <v>0.78022000000000002</v>
      </c>
      <c r="DD315" t="s">
        <v>28</v>
      </c>
      <c r="DE315">
        <v>250284</v>
      </c>
      <c r="DF315" t="s">
        <v>29</v>
      </c>
      <c r="DG315">
        <v>0.13984132327500001</v>
      </c>
      <c r="DH315" t="s">
        <v>30</v>
      </c>
      <c r="DI315">
        <v>35000</v>
      </c>
      <c r="DJ315" t="s">
        <v>923</v>
      </c>
      <c r="DK315">
        <v>35000</v>
      </c>
      <c r="DL315" t="s">
        <v>788</v>
      </c>
      <c r="DM315" t="s">
        <v>3127</v>
      </c>
      <c r="DN315" t="s">
        <v>3128</v>
      </c>
      <c r="DO315" t="s">
        <v>3129</v>
      </c>
      <c r="DP315">
        <v>8.0022899999999994E-2</v>
      </c>
      <c r="DV315" t="s">
        <v>787</v>
      </c>
      <c r="DW315">
        <v>654.11800000000005</v>
      </c>
      <c r="DX315" t="s">
        <v>25</v>
      </c>
      <c r="DY315" t="s">
        <v>757</v>
      </c>
      <c r="DZ315" t="s">
        <v>27</v>
      </c>
      <c r="EA315">
        <v>0.781972</v>
      </c>
      <c r="EB315" t="s">
        <v>28</v>
      </c>
      <c r="EC315">
        <v>250013</v>
      </c>
      <c r="ED315" t="s">
        <v>29</v>
      </c>
      <c r="EE315">
        <v>0.17999087365499999</v>
      </c>
      <c r="EF315" t="s">
        <v>30</v>
      </c>
      <c r="EG315">
        <v>45000</v>
      </c>
      <c r="EH315" t="s">
        <v>923</v>
      </c>
      <c r="EI315">
        <v>45000</v>
      </c>
      <c r="EJ315" t="s">
        <v>788</v>
      </c>
      <c r="EK315" t="s">
        <v>3714</v>
      </c>
      <c r="EL315" t="s">
        <v>3715</v>
      </c>
      <c r="EM315" t="s">
        <v>3716</v>
      </c>
      <c r="EN315">
        <v>6.9742299999999993E-2</v>
      </c>
      <c r="ET315" t="s">
        <v>787</v>
      </c>
      <c r="EU315">
        <v>659.90899999999999</v>
      </c>
      <c r="EV315" t="s">
        <v>25</v>
      </c>
      <c r="EW315" t="s">
        <v>757</v>
      </c>
      <c r="EX315" t="s">
        <v>27</v>
      </c>
      <c r="EY315">
        <v>0.77845600000000004</v>
      </c>
      <c r="EZ315" t="s">
        <v>28</v>
      </c>
      <c r="FA315">
        <v>250062</v>
      </c>
      <c r="FB315" t="s">
        <v>29</v>
      </c>
      <c r="FC315">
        <v>0.219945523305</v>
      </c>
      <c r="FD315" t="s">
        <v>30</v>
      </c>
      <c r="FE315">
        <v>55000</v>
      </c>
      <c r="FF315" t="s">
        <v>923</v>
      </c>
      <c r="FG315">
        <v>55000</v>
      </c>
      <c r="FH315" t="s">
        <v>788</v>
      </c>
      <c r="FI315" t="s">
        <v>4299</v>
      </c>
      <c r="FJ315" t="s">
        <v>4300</v>
      </c>
      <c r="FK315" t="s">
        <v>4301</v>
      </c>
      <c r="FL315">
        <v>7.8457100000000002E-2</v>
      </c>
      <c r="FR315" t="s">
        <v>787</v>
      </c>
      <c r="FS315">
        <v>652.43499999999995</v>
      </c>
      <c r="FT315" t="s">
        <v>25</v>
      </c>
      <c r="FU315" t="s">
        <v>757</v>
      </c>
      <c r="FV315" t="s">
        <v>27</v>
      </c>
      <c r="FW315">
        <v>0.78256000000000003</v>
      </c>
      <c r="FX315" t="s">
        <v>28</v>
      </c>
      <c r="FY315">
        <v>250281</v>
      </c>
      <c r="FZ315" t="s">
        <v>29</v>
      </c>
      <c r="GA315">
        <v>3.9955144649999998E-3</v>
      </c>
      <c r="GB315" t="s">
        <v>30</v>
      </c>
      <c r="GC315">
        <v>1000</v>
      </c>
      <c r="GD315" t="s">
        <v>923</v>
      </c>
      <c r="GE315">
        <v>1000</v>
      </c>
      <c r="GF315" t="s">
        <v>788</v>
      </c>
      <c r="GG315" t="s">
        <v>5077</v>
      </c>
      <c r="GH315" t="s">
        <v>5078</v>
      </c>
      <c r="GI315" t="s">
        <v>5079</v>
      </c>
      <c r="GJ315">
        <v>8.7810299999999994E-2</v>
      </c>
      <c r="GP315" t="s">
        <v>787</v>
      </c>
      <c r="GQ315">
        <v>667.91</v>
      </c>
      <c r="GR315" t="s">
        <v>25</v>
      </c>
      <c r="GS315" t="s">
        <v>757</v>
      </c>
      <c r="GT315" t="s">
        <v>27</v>
      </c>
      <c r="GU315">
        <v>0.77060200000000001</v>
      </c>
      <c r="GV315" t="s">
        <v>28</v>
      </c>
      <c r="GW315">
        <v>252128</v>
      </c>
      <c r="GX315" t="s">
        <v>29</v>
      </c>
      <c r="GY315">
        <v>3.9662348054999998E-2</v>
      </c>
      <c r="GZ315" t="s">
        <v>30</v>
      </c>
      <c r="HA315">
        <v>10000</v>
      </c>
      <c r="HB315" t="s">
        <v>923</v>
      </c>
      <c r="HC315">
        <v>10000</v>
      </c>
      <c r="HD315" t="s">
        <v>788</v>
      </c>
      <c r="HE315" t="s">
        <v>5676</v>
      </c>
      <c r="HF315" t="s">
        <v>5677</v>
      </c>
      <c r="HG315" t="s">
        <v>5678</v>
      </c>
      <c r="HH315">
        <v>7.6144299999999998E-2</v>
      </c>
      <c r="HN315" t="s">
        <v>787</v>
      </c>
      <c r="HO315">
        <v>656.93200000000002</v>
      </c>
      <c r="HP315" t="s">
        <v>25</v>
      </c>
      <c r="HQ315" t="s">
        <v>757</v>
      </c>
      <c r="HR315" t="s">
        <v>27</v>
      </c>
      <c r="HS315">
        <v>0.780165</v>
      </c>
      <c r="HT315" t="s">
        <v>28</v>
      </c>
      <c r="HU315">
        <v>250096</v>
      </c>
      <c r="HV315" t="s">
        <v>29</v>
      </c>
      <c r="HW315">
        <v>0.25990017295500001</v>
      </c>
      <c r="HX315" t="s">
        <v>30</v>
      </c>
      <c r="HY315">
        <v>65000</v>
      </c>
      <c r="HZ315" t="s">
        <v>923</v>
      </c>
      <c r="IA315">
        <v>65000</v>
      </c>
      <c r="IB315" t="s">
        <v>788</v>
      </c>
      <c r="IC315" t="s">
        <v>990</v>
      </c>
      <c r="ID315" t="s">
        <v>6263</v>
      </c>
      <c r="IE315" t="s">
        <v>6264</v>
      </c>
      <c r="IF315">
        <v>7.7233999999999997E-2</v>
      </c>
    </row>
    <row r="316" spans="6:240">
      <c r="F316" t="s">
        <v>787</v>
      </c>
      <c r="G316">
        <v>348.06799999999998</v>
      </c>
      <c r="H316" t="s">
        <v>25</v>
      </c>
      <c r="I316" t="s">
        <v>36</v>
      </c>
      <c r="J316" t="s">
        <v>27</v>
      </c>
      <c r="K316">
        <v>0.75778699999999999</v>
      </c>
      <c r="L316" t="s">
        <v>28</v>
      </c>
      <c r="M316">
        <v>500312</v>
      </c>
      <c r="N316" t="s">
        <v>29</v>
      </c>
      <c r="O316">
        <v>5.9962601360000001E-3</v>
      </c>
      <c r="P316" t="s">
        <v>30</v>
      </c>
      <c r="Q316">
        <v>3000</v>
      </c>
      <c r="R316" t="s">
        <v>923</v>
      </c>
      <c r="S316">
        <v>3000</v>
      </c>
      <c r="T316" t="s">
        <v>783</v>
      </c>
      <c r="U316" t="s">
        <v>4889</v>
      </c>
      <c r="V316" t="s">
        <v>4890</v>
      </c>
      <c r="W316" t="s">
        <v>4891</v>
      </c>
      <c r="X316">
        <v>9.7670000000000007E-2</v>
      </c>
      <c r="AD316" t="s">
        <v>787</v>
      </c>
      <c r="AE316">
        <v>334.52199999999999</v>
      </c>
      <c r="AF316" t="s">
        <v>25</v>
      </c>
      <c r="AG316" t="s">
        <v>36</v>
      </c>
      <c r="AH316" t="s">
        <v>27</v>
      </c>
      <c r="AI316">
        <v>0.77297800000000005</v>
      </c>
      <c r="AJ316" t="s">
        <v>28</v>
      </c>
      <c r="AK316">
        <v>500312</v>
      </c>
      <c r="AL316" t="s">
        <v>29</v>
      </c>
      <c r="AM316">
        <v>9.99375456E-3</v>
      </c>
      <c r="AN316" t="s">
        <v>30</v>
      </c>
      <c r="AO316">
        <v>5000</v>
      </c>
      <c r="AP316" t="s">
        <v>923</v>
      </c>
      <c r="AQ316">
        <v>5000</v>
      </c>
      <c r="AR316" t="s">
        <v>783</v>
      </c>
      <c r="AS316" t="s">
        <v>1364</v>
      </c>
      <c r="AT316" t="s">
        <v>1365</v>
      </c>
      <c r="AU316" t="s">
        <v>1366</v>
      </c>
      <c r="AV316">
        <v>8.7781300000000007E-2</v>
      </c>
      <c r="BB316" t="s">
        <v>787</v>
      </c>
      <c r="BC316">
        <v>341.64299999999997</v>
      </c>
      <c r="BD316" t="s">
        <v>25</v>
      </c>
      <c r="BE316" t="s">
        <v>36</v>
      </c>
      <c r="BF316" t="s">
        <v>27</v>
      </c>
      <c r="BG316">
        <v>0.76612199999999997</v>
      </c>
      <c r="BH316" t="s">
        <v>28</v>
      </c>
      <c r="BI316">
        <v>498691</v>
      </c>
      <c r="BJ316" t="s">
        <v>29</v>
      </c>
      <c r="BK316">
        <v>3.0078716544E-2</v>
      </c>
      <c r="BL316" t="s">
        <v>30</v>
      </c>
      <c r="BM316">
        <v>15000</v>
      </c>
      <c r="BN316" t="s">
        <v>923</v>
      </c>
      <c r="BO316">
        <v>15000</v>
      </c>
      <c r="BP316" t="s">
        <v>783</v>
      </c>
      <c r="BQ316" t="s">
        <v>1951</v>
      </c>
      <c r="BR316" t="s">
        <v>1952</v>
      </c>
      <c r="BS316" t="s">
        <v>1953</v>
      </c>
      <c r="BT316">
        <v>7.5861899999999996E-2</v>
      </c>
      <c r="BZ316" t="s">
        <v>787</v>
      </c>
      <c r="CA316">
        <v>337.29199999999997</v>
      </c>
      <c r="CB316" t="s">
        <v>25</v>
      </c>
      <c r="CC316" t="s">
        <v>36</v>
      </c>
      <c r="CD316" t="s">
        <v>27</v>
      </c>
      <c r="CE316">
        <v>0.77054699999999998</v>
      </c>
      <c r="CF316" t="s">
        <v>28</v>
      </c>
      <c r="CG316">
        <v>499339</v>
      </c>
      <c r="CH316" t="s">
        <v>29</v>
      </c>
      <c r="CI316">
        <v>5.0066198664E-2</v>
      </c>
      <c r="CJ316" t="s">
        <v>30</v>
      </c>
      <c r="CK316">
        <v>25000</v>
      </c>
      <c r="CL316" t="s">
        <v>923</v>
      </c>
      <c r="CM316">
        <v>25000</v>
      </c>
      <c r="CN316" t="s">
        <v>783</v>
      </c>
      <c r="CO316" t="s">
        <v>2538</v>
      </c>
      <c r="CP316" t="s">
        <v>2539</v>
      </c>
      <c r="CQ316" t="s">
        <v>2540</v>
      </c>
      <c r="CR316">
        <v>7.2852500000000001E-2</v>
      </c>
      <c r="CX316" t="s">
        <v>787</v>
      </c>
      <c r="CY316">
        <v>334.90600000000001</v>
      </c>
      <c r="CZ316" t="s">
        <v>25</v>
      </c>
      <c r="DA316" t="s">
        <v>36</v>
      </c>
      <c r="DB316" t="s">
        <v>27</v>
      </c>
      <c r="DC316">
        <v>0.77307199999999998</v>
      </c>
      <c r="DD316" t="s">
        <v>28</v>
      </c>
      <c r="DE316">
        <v>499617</v>
      </c>
      <c r="DF316" t="s">
        <v>29</v>
      </c>
      <c r="DG316">
        <v>7.0053670784000002E-2</v>
      </c>
      <c r="DH316" t="s">
        <v>30</v>
      </c>
      <c r="DI316">
        <v>35000</v>
      </c>
      <c r="DJ316" t="s">
        <v>923</v>
      </c>
      <c r="DK316">
        <v>35000</v>
      </c>
      <c r="DL316" t="s">
        <v>783</v>
      </c>
      <c r="DM316" t="s">
        <v>3130</v>
      </c>
      <c r="DN316" t="s">
        <v>3131</v>
      </c>
      <c r="DO316" t="s">
        <v>3132</v>
      </c>
      <c r="DP316">
        <v>7.3553999999999994E-2</v>
      </c>
      <c r="DV316" t="s">
        <v>787</v>
      </c>
      <c r="DW316">
        <v>332.83800000000002</v>
      </c>
      <c r="DX316" t="s">
        <v>25</v>
      </c>
      <c r="DY316" t="s">
        <v>36</v>
      </c>
      <c r="DZ316" t="s">
        <v>27</v>
      </c>
      <c r="EA316">
        <v>0.77493000000000001</v>
      </c>
      <c r="EB316" t="s">
        <v>28</v>
      </c>
      <c r="EC316">
        <v>500313</v>
      </c>
      <c r="ED316" t="s">
        <v>29</v>
      </c>
      <c r="EE316">
        <v>8.9943643039999993E-2</v>
      </c>
      <c r="EF316" t="s">
        <v>30</v>
      </c>
      <c r="EG316">
        <v>45000</v>
      </c>
      <c r="EH316" t="s">
        <v>923</v>
      </c>
      <c r="EI316">
        <v>45000</v>
      </c>
      <c r="EJ316" t="s">
        <v>783</v>
      </c>
      <c r="EK316" t="s">
        <v>3717</v>
      </c>
      <c r="EL316" t="s">
        <v>3718</v>
      </c>
      <c r="EM316" t="s">
        <v>3719</v>
      </c>
      <c r="EN316">
        <v>7.1761599999999995E-2</v>
      </c>
      <c r="ET316" t="s">
        <v>787</v>
      </c>
      <c r="EU316">
        <v>332.96100000000001</v>
      </c>
      <c r="EV316" t="s">
        <v>25</v>
      </c>
      <c r="EW316" t="s">
        <v>36</v>
      </c>
      <c r="EX316" t="s">
        <v>27</v>
      </c>
      <c r="EY316">
        <v>0.77513100000000001</v>
      </c>
      <c r="EZ316" t="s">
        <v>28</v>
      </c>
      <c r="FA316">
        <v>499870</v>
      </c>
      <c r="FB316" t="s">
        <v>29</v>
      </c>
      <c r="FC316">
        <v>0.11002861502400001</v>
      </c>
      <c r="FD316" t="s">
        <v>30</v>
      </c>
      <c r="FE316">
        <v>55000</v>
      </c>
      <c r="FF316" t="s">
        <v>923</v>
      </c>
      <c r="FG316">
        <v>55000</v>
      </c>
      <c r="FH316" t="s">
        <v>783</v>
      </c>
      <c r="FI316" t="s">
        <v>4302</v>
      </c>
      <c r="FJ316" t="s">
        <v>4303</v>
      </c>
      <c r="FK316" t="s">
        <v>4304</v>
      </c>
      <c r="FL316">
        <v>7.2823399999999996E-2</v>
      </c>
      <c r="FR316" t="s">
        <v>787</v>
      </c>
      <c r="FS316">
        <v>348.79599999999999</v>
      </c>
      <c r="FT316" t="s">
        <v>25</v>
      </c>
      <c r="FU316" t="s">
        <v>36</v>
      </c>
      <c r="FV316" t="s">
        <v>27</v>
      </c>
      <c r="FW316">
        <v>0.75700299999999998</v>
      </c>
      <c r="FX316" t="s">
        <v>28</v>
      </c>
      <c r="FY316">
        <v>500304</v>
      </c>
      <c r="FZ316" t="s">
        <v>29</v>
      </c>
      <c r="GA316">
        <v>1.9987847120000002E-3</v>
      </c>
      <c r="GB316" t="s">
        <v>30</v>
      </c>
      <c r="GC316">
        <v>1000</v>
      </c>
      <c r="GD316" t="s">
        <v>923</v>
      </c>
      <c r="GE316">
        <v>1000</v>
      </c>
      <c r="GF316" t="s">
        <v>783</v>
      </c>
      <c r="GG316" t="s">
        <v>5080</v>
      </c>
      <c r="GH316" t="s">
        <v>5081</v>
      </c>
      <c r="GI316" t="s">
        <v>5082</v>
      </c>
      <c r="GJ316">
        <v>6.6526600000000005E-2</v>
      </c>
      <c r="GP316" t="s">
        <v>787</v>
      </c>
      <c r="GQ316">
        <v>346.64600000000002</v>
      </c>
      <c r="GR316" t="s">
        <v>25</v>
      </c>
      <c r="GS316" t="s">
        <v>36</v>
      </c>
      <c r="GT316" t="s">
        <v>27</v>
      </c>
      <c r="GU316">
        <v>0.75655700000000004</v>
      </c>
      <c r="GV316" t="s">
        <v>28</v>
      </c>
      <c r="GW316">
        <v>504001</v>
      </c>
      <c r="GX316" t="s">
        <v>29</v>
      </c>
      <c r="GY316">
        <v>1.9841249823999998E-2</v>
      </c>
      <c r="GZ316" t="s">
        <v>30</v>
      </c>
      <c r="HA316">
        <v>10000</v>
      </c>
      <c r="HB316" t="s">
        <v>923</v>
      </c>
      <c r="HC316">
        <v>10000</v>
      </c>
      <c r="HD316" t="s">
        <v>783</v>
      </c>
      <c r="HE316" t="s">
        <v>5679</v>
      </c>
      <c r="HF316" t="s">
        <v>5680</v>
      </c>
      <c r="HG316" t="s">
        <v>5681</v>
      </c>
      <c r="HH316">
        <v>9.3579399999999993E-2</v>
      </c>
      <c r="HN316" t="s">
        <v>787</v>
      </c>
      <c r="HO316">
        <v>332.63900000000001</v>
      </c>
      <c r="HP316" t="s">
        <v>25</v>
      </c>
      <c r="HQ316" t="s">
        <v>36</v>
      </c>
      <c r="HR316" t="s">
        <v>27</v>
      </c>
      <c r="HS316">
        <v>0.77487099999999998</v>
      </c>
      <c r="HT316" t="s">
        <v>28</v>
      </c>
      <c r="HU316">
        <v>500689</v>
      </c>
      <c r="HV316" t="s">
        <v>29</v>
      </c>
      <c r="HW316">
        <v>0.12982108741599999</v>
      </c>
      <c r="HX316" t="s">
        <v>30</v>
      </c>
      <c r="HY316">
        <v>65000</v>
      </c>
      <c r="HZ316" t="s">
        <v>923</v>
      </c>
      <c r="IA316">
        <v>65000</v>
      </c>
      <c r="IB316" t="s">
        <v>783</v>
      </c>
      <c r="IC316" t="s">
        <v>6265</v>
      </c>
      <c r="ID316" t="s">
        <v>6266</v>
      </c>
      <c r="IE316" t="s">
        <v>6267</v>
      </c>
      <c r="IF316">
        <v>7.3009099999999993E-2</v>
      </c>
    </row>
    <row r="317" spans="6:240">
      <c r="F317" t="s">
        <v>777</v>
      </c>
      <c r="G317">
        <v>682.57399999999996</v>
      </c>
      <c r="H317" t="s">
        <v>25</v>
      </c>
      <c r="I317" t="s">
        <v>757</v>
      </c>
      <c r="J317" t="s">
        <v>27</v>
      </c>
      <c r="K317">
        <v>0.76508500000000002</v>
      </c>
      <c r="L317" t="s">
        <v>28</v>
      </c>
      <c r="M317">
        <v>250283</v>
      </c>
      <c r="N317" t="s">
        <v>29</v>
      </c>
      <c r="O317">
        <v>1.1986444395E-2</v>
      </c>
      <c r="P317" t="s">
        <v>30</v>
      </c>
      <c r="Q317">
        <v>3000</v>
      </c>
      <c r="R317" t="s">
        <v>923</v>
      </c>
      <c r="S317">
        <v>3000</v>
      </c>
      <c r="T317" t="s">
        <v>778</v>
      </c>
      <c r="U317" t="s">
        <v>4892</v>
      </c>
      <c r="V317" t="s">
        <v>4893</v>
      </c>
      <c r="W317" t="s">
        <v>4894</v>
      </c>
      <c r="X317">
        <v>5.8961699999999999E-2</v>
      </c>
      <c r="AD317" t="s">
        <v>777</v>
      </c>
      <c r="AE317">
        <v>691.90899999999999</v>
      </c>
      <c r="AF317" t="s">
        <v>25</v>
      </c>
      <c r="AG317" t="s">
        <v>757</v>
      </c>
      <c r="AH317" t="s">
        <v>27</v>
      </c>
      <c r="AI317">
        <v>0.75990599999999997</v>
      </c>
      <c r="AJ317" t="s">
        <v>28</v>
      </c>
      <c r="AK317">
        <v>250283</v>
      </c>
      <c r="AL317" t="s">
        <v>29</v>
      </c>
      <c r="AM317">
        <v>1.9977374324999998E-2</v>
      </c>
      <c r="AN317" t="s">
        <v>30</v>
      </c>
      <c r="AO317">
        <v>5000</v>
      </c>
      <c r="AP317" t="s">
        <v>923</v>
      </c>
      <c r="AQ317">
        <v>5000</v>
      </c>
      <c r="AR317" t="s">
        <v>778</v>
      </c>
      <c r="AS317" t="s">
        <v>1367</v>
      </c>
      <c r="AT317" t="s">
        <v>1368</v>
      </c>
      <c r="AU317" t="s">
        <v>1369</v>
      </c>
      <c r="AV317">
        <v>7.4876899999999996E-2</v>
      </c>
      <c r="BB317" t="s">
        <v>777</v>
      </c>
      <c r="BC317">
        <v>642.798</v>
      </c>
      <c r="BD317" t="s">
        <v>25</v>
      </c>
      <c r="BE317" t="s">
        <v>757</v>
      </c>
      <c r="BF317" t="s">
        <v>27</v>
      </c>
      <c r="BG317">
        <v>0.78454500000000005</v>
      </c>
      <c r="BH317" t="s">
        <v>28</v>
      </c>
      <c r="BI317">
        <v>252749</v>
      </c>
      <c r="BJ317" t="s">
        <v>29</v>
      </c>
      <c r="BK317">
        <v>5.9347321784999997E-2</v>
      </c>
      <c r="BL317" t="s">
        <v>30</v>
      </c>
      <c r="BM317">
        <v>15000</v>
      </c>
      <c r="BN317" t="s">
        <v>923</v>
      </c>
      <c r="BO317">
        <v>15000</v>
      </c>
      <c r="BP317" t="s">
        <v>778</v>
      </c>
      <c r="BQ317" t="s">
        <v>1954</v>
      </c>
      <c r="BR317" t="s">
        <v>1955</v>
      </c>
      <c r="BS317" t="s">
        <v>1956</v>
      </c>
      <c r="BT317">
        <v>7.1607799999999999E-2</v>
      </c>
      <c r="BZ317" t="s">
        <v>777</v>
      </c>
      <c r="CA317">
        <v>672.25800000000004</v>
      </c>
      <c r="CB317" t="s">
        <v>25</v>
      </c>
      <c r="CC317" t="s">
        <v>757</v>
      </c>
      <c r="CD317" t="s">
        <v>27</v>
      </c>
      <c r="CE317">
        <v>0.77243399999999995</v>
      </c>
      <c r="CF317" t="s">
        <v>28</v>
      </c>
      <c r="CG317">
        <v>249311</v>
      </c>
      <c r="CH317" t="s">
        <v>29</v>
      </c>
      <c r="CI317">
        <v>0.100276475085</v>
      </c>
      <c r="CJ317" t="s">
        <v>30</v>
      </c>
      <c r="CK317">
        <v>25000</v>
      </c>
      <c r="CL317" t="s">
        <v>923</v>
      </c>
      <c r="CM317">
        <v>25000</v>
      </c>
      <c r="CN317" t="s">
        <v>778</v>
      </c>
      <c r="CO317" t="s">
        <v>2541</v>
      </c>
      <c r="CP317" t="s">
        <v>2542</v>
      </c>
      <c r="CQ317" t="s">
        <v>2543</v>
      </c>
      <c r="CR317">
        <v>7.1393700000000004E-2</v>
      </c>
      <c r="CX317" t="s">
        <v>777</v>
      </c>
      <c r="CY317">
        <v>671.74099999999999</v>
      </c>
      <c r="CZ317" t="s">
        <v>25</v>
      </c>
      <c r="DA317" t="s">
        <v>757</v>
      </c>
      <c r="DB317" t="s">
        <v>27</v>
      </c>
      <c r="DC317">
        <v>0.77068999999999999</v>
      </c>
      <c r="DD317" t="s">
        <v>28</v>
      </c>
      <c r="DE317">
        <v>250633</v>
      </c>
      <c r="DF317" t="s">
        <v>29</v>
      </c>
      <c r="DG317">
        <v>0.13964642254500001</v>
      </c>
      <c r="DH317" t="s">
        <v>30</v>
      </c>
      <c r="DI317">
        <v>35000</v>
      </c>
      <c r="DJ317" t="s">
        <v>923</v>
      </c>
      <c r="DK317">
        <v>35000</v>
      </c>
      <c r="DL317" t="s">
        <v>778</v>
      </c>
      <c r="DM317" t="s">
        <v>3133</v>
      </c>
      <c r="DN317" t="s">
        <v>3134</v>
      </c>
      <c r="DO317" t="s">
        <v>3135</v>
      </c>
      <c r="DP317">
        <v>6.8259899999999998E-2</v>
      </c>
      <c r="DV317" t="s">
        <v>777</v>
      </c>
      <c r="DW317">
        <v>673.27499999999998</v>
      </c>
      <c r="DX317" t="s">
        <v>25</v>
      </c>
      <c r="DY317" t="s">
        <v>757</v>
      </c>
      <c r="DZ317" t="s">
        <v>27</v>
      </c>
      <c r="EA317">
        <v>0.77034899999999995</v>
      </c>
      <c r="EB317" t="s">
        <v>28</v>
      </c>
      <c r="EC317">
        <v>250284</v>
      </c>
      <c r="ED317" t="s">
        <v>29</v>
      </c>
      <c r="EE317">
        <v>0.17979597292499999</v>
      </c>
      <c r="EF317" t="s">
        <v>30</v>
      </c>
      <c r="EG317">
        <v>45000</v>
      </c>
      <c r="EH317" t="s">
        <v>923</v>
      </c>
      <c r="EI317">
        <v>45000</v>
      </c>
      <c r="EJ317" t="s">
        <v>778</v>
      </c>
      <c r="EK317" t="s">
        <v>2951</v>
      </c>
      <c r="EL317" t="s">
        <v>3720</v>
      </c>
      <c r="EM317" t="s">
        <v>3721</v>
      </c>
      <c r="EN317">
        <v>7.6217199999999999E-2</v>
      </c>
      <c r="ET317" t="s">
        <v>777</v>
      </c>
      <c r="EU317">
        <v>664.12400000000002</v>
      </c>
      <c r="EV317" t="s">
        <v>25</v>
      </c>
      <c r="EW317" t="s">
        <v>757</v>
      </c>
      <c r="EX317" t="s">
        <v>27</v>
      </c>
      <c r="EY317">
        <v>0.77495000000000003</v>
      </c>
      <c r="EZ317" t="s">
        <v>28</v>
      </c>
      <c r="FA317">
        <v>250728</v>
      </c>
      <c r="FB317" t="s">
        <v>29</v>
      </c>
      <c r="FC317">
        <v>0.21936082111499999</v>
      </c>
      <c r="FD317" t="s">
        <v>30</v>
      </c>
      <c r="FE317">
        <v>55000</v>
      </c>
      <c r="FF317" t="s">
        <v>923</v>
      </c>
      <c r="FG317">
        <v>55000</v>
      </c>
      <c r="FH317" t="s">
        <v>778</v>
      </c>
      <c r="FI317" t="s">
        <v>4305</v>
      </c>
      <c r="FJ317" t="s">
        <v>4306</v>
      </c>
      <c r="FK317" t="s">
        <v>4307</v>
      </c>
      <c r="FL317">
        <v>7.4636300000000003E-2</v>
      </c>
      <c r="FR317" t="s">
        <v>777</v>
      </c>
      <c r="FS317">
        <v>624.79700000000003</v>
      </c>
      <c r="FT317" t="s">
        <v>25</v>
      </c>
      <c r="FU317" t="s">
        <v>757</v>
      </c>
      <c r="FV317" t="s">
        <v>27</v>
      </c>
      <c r="FW317">
        <v>0.77993299999999999</v>
      </c>
      <c r="FX317" t="s">
        <v>28</v>
      </c>
      <c r="FY317">
        <v>263115</v>
      </c>
      <c r="FZ317" t="s">
        <v>29</v>
      </c>
      <c r="GA317">
        <v>3.8006137350000001E-3</v>
      </c>
      <c r="GB317" t="s">
        <v>30</v>
      </c>
      <c r="GC317">
        <v>1000</v>
      </c>
      <c r="GD317" t="s">
        <v>923</v>
      </c>
      <c r="GE317">
        <v>1000</v>
      </c>
      <c r="GF317" t="s">
        <v>778</v>
      </c>
      <c r="GG317" t="s">
        <v>5083</v>
      </c>
      <c r="GH317" t="s">
        <v>5084</v>
      </c>
      <c r="GI317" t="s">
        <v>5085</v>
      </c>
      <c r="GJ317">
        <v>1.4938399999999999E-2</v>
      </c>
      <c r="GP317" t="s">
        <v>777</v>
      </c>
      <c r="GQ317">
        <v>682.37599999999998</v>
      </c>
      <c r="GR317" t="s">
        <v>25</v>
      </c>
      <c r="GS317" t="s">
        <v>757</v>
      </c>
      <c r="GT317" t="s">
        <v>27</v>
      </c>
      <c r="GU317">
        <v>0.76426099999999997</v>
      </c>
      <c r="GV317" t="s">
        <v>28</v>
      </c>
      <c r="GW317">
        <v>250895</v>
      </c>
      <c r="GX317" t="s">
        <v>29</v>
      </c>
      <c r="GY317">
        <v>3.9857248785E-2</v>
      </c>
      <c r="GZ317" t="s">
        <v>30</v>
      </c>
      <c r="HA317">
        <v>10000</v>
      </c>
      <c r="HB317" t="s">
        <v>923</v>
      </c>
      <c r="HC317">
        <v>10000</v>
      </c>
      <c r="HD317" t="s">
        <v>778</v>
      </c>
      <c r="HE317" t="s">
        <v>5682</v>
      </c>
      <c r="HF317" t="s">
        <v>5683</v>
      </c>
      <c r="HG317" t="s">
        <v>5684</v>
      </c>
      <c r="HH317">
        <v>7.6750600000000002E-2</v>
      </c>
      <c r="HN317" t="s">
        <v>777</v>
      </c>
      <c r="HO317">
        <v>657.255</v>
      </c>
      <c r="HP317" t="s">
        <v>25</v>
      </c>
      <c r="HQ317" t="s">
        <v>757</v>
      </c>
      <c r="HR317" t="s">
        <v>27</v>
      </c>
      <c r="HS317">
        <v>0.77821700000000005</v>
      </c>
      <c r="HT317" t="s">
        <v>28</v>
      </c>
      <c r="HU317">
        <v>251226</v>
      </c>
      <c r="HV317" t="s">
        <v>29</v>
      </c>
      <c r="HW317">
        <v>0.25873076857499999</v>
      </c>
      <c r="HX317" t="s">
        <v>30</v>
      </c>
      <c r="HY317">
        <v>65000</v>
      </c>
      <c r="HZ317" t="s">
        <v>923</v>
      </c>
      <c r="IA317">
        <v>65000</v>
      </c>
      <c r="IB317" t="s">
        <v>778</v>
      </c>
      <c r="IC317" t="s">
        <v>6268</v>
      </c>
      <c r="ID317" t="s">
        <v>6269</v>
      </c>
      <c r="IE317" t="s">
        <v>6270</v>
      </c>
      <c r="IF317">
        <v>6.7777599999999993E-2</v>
      </c>
    </row>
    <row r="318" spans="6:240">
      <c r="F318" t="s">
        <v>782</v>
      </c>
      <c r="G318">
        <v>338.18299999999999</v>
      </c>
      <c r="H318" t="s">
        <v>25</v>
      </c>
      <c r="I318" t="s">
        <v>36</v>
      </c>
      <c r="J318" t="s">
        <v>27</v>
      </c>
      <c r="K318">
        <v>0.76878400000000002</v>
      </c>
      <c r="L318" t="s">
        <v>28</v>
      </c>
      <c r="M318">
        <v>500312</v>
      </c>
      <c r="N318" t="s">
        <v>29</v>
      </c>
      <c r="O318">
        <v>5.9962641359999997E-3</v>
      </c>
      <c r="P318" t="s">
        <v>30</v>
      </c>
      <c r="Q318">
        <v>3000</v>
      </c>
      <c r="R318" t="s">
        <v>923</v>
      </c>
      <c r="S318">
        <v>3000</v>
      </c>
      <c r="T318" t="s">
        <v>783</v>
      </c>
      <c r="U318" t="s">
        <v>4895</v>
      </c>
      <c r="V318" t="s">
        <v>4896</v>
      </c>
      <c r="W318" t="s">
        <v>4897</v>
      </c>
      <c r="X318">
        <v>8.2951300000000006E-2</v>
      </c>
      <c r="AD318" t="s">
        <v>782</v>
      </c>
      <c r="AE318">
        <v>339.57</v>
      </c>
      <c r="AF318" t="s">
        <v>25</v>
      </c>
      <c r="AG318" t="s">
        <v>36</v>
      </c>
      <c r="AH318" t="s">
        <v>27</v>
      </c>
      <c r="AI318">
        <v>0.76720999999999995</v>
      </c>
      <c r="AJ318" t="s">
        <v>28</v>
      </c>
      <c r="AK318">
        <v>500312</v>
      </c>
      <c r="AL318" t="s">
        <v>29</v>
      </c>
      <c r="AM318">
        <v>9.9937585599999997E-3</v>
      </c>
      <c r="AN318" t="s">
        <v>30</v>
      </c>
      <c r="AO318">
        <v>5000</v>
      </c>
      <c r="AP318" t="s">
        <v>923</v>
      </c>
      <c r="AQ318">
        <v>5000</v>
      </c>
      <c r="AR318" t="s">
        <v>783</v>
      </c>
      <c r="AS318" t="s">
        <v>1370</v>
      </c>
      <c r="AT318" t="s">
        <v>1371</v>
      </c>
      <c r="AU318" t="s">
        <v>1372</v>
      </c>
      <c r="AV318">
        <v>9.1262499999999996E-2</v>
      </c>
      <c r="BB318" t="s">
        <v>782</v>
      </c>
      <c r="BC318">
        <v>339.48500000000001</v>
      </c>
      <c r="BD318" t="s">
        <v>25</v>
      </c>
      <c r="BE318" t="s">
        <v>36</v>
      </c>
      <c r="BF318" t="s">
        <v>27</v>
      </c>
      <c r="BG318">
        <v>0.76229899999999995</v>
      </c>
      <c r="BH318" t="s">
        <v>28</v>
      </c>
      <c r="BI318">
        <v>506907</v>
      </c>
      <c r="BJ318" t="s">
        <v>29</v>
      </c>
      <c r="BK318">
        <v>2.9591236223999999E-2</v>
      </c>
      <c r="BL318" t="s">
        <v>30</v>
      </c>
      <c r="BM318">
        <v>15000</v>
      </c>
      <c r="BN318" t="s">
        <v>923</v>
      </c>
      <c r="BO318">
        <v>15000</v>
      </c>
      <c r="BP318" t="s">
        <v>783</v>
      </c>
      <c r="BQ318" t="s">
        <v>1957</v>
      </c>
      <c r="BR318" t="s">
        <v>1958</v>
      </c>
      <c r="BS318" t="s">
        <v>1959</v>
      </c>
      <c r="BT318">
        <v>8.7978000000000001E-2</v>
      </c>
      <c r="BZ318" t="s">
        <v>782</v>
      </c>
      <c r="CA318">
        <v>332.98599999999999</v>
      </c>
      <c r="CB318" t="s">
        <v>25</v>
      </c>
      <c r="CC318" t="s">
        <v>36</v>
      </c>
      <c r="CD318" t="s">
        <v>27</v>
      </c>
      <c r="CE318">
        <v>0.77626799999999996</v>
      </c>
      <c r="CF318" t="s">
        <v>28</v>
      </c>
      <c r="CG318">
        <v>498368</v>
      </c>
      <c r="CH318" t="s">
        <v>29</v>
      </c>
      <c r="CI318">
        <v>5.0163702528000002E-2</v>
      </c>
      <c r="CJ318" t="s">
        <v>30</v>
      </c>
      <c r="CK318">
        <v>25000</v>
      </c>
      <c r="CL318" t="s">
        <v>923</v>
      </c>
      <c r="CM318">
        <v>25000</v>
      </c>
      <c r="CN318" t="s">
        <v>783</v>
      </c>
      <c r="CO318" t="s">
        <v>2544</v>
      </c>
      <c r="CP318" t="s">
        <v>2545</v>
      </c>
      <c r="CQ318" t="s">
        <v>2546</v>
      </c>
      <c r="CR318">
        <v>7.6791600000000002E-2</v>
      </c>
      <c r="CX318" t="s">
        <v>782</v>
      </c>
      <c r="CY318">
        <v>330.48500000000001</v>
      </c>
      <c r="CZ318" t="s">
        <v>25</v>
      </c>
      <c r="DA318" t="s">
        <v>36</v>
      </c>
      <c r="DB318" t="s">
        <v>27</v>
      </c>
      <c r="DC318">
        <v>0.77876699999999999</v>
      </c>
      <c r="DD318" t="s">
        <v>28</v>
      </c>
      <c r="DE318">
        <v>498923</v>
      </c>
      <c r="DF318" t="s">
        <v>29</v>
      </c>
      <c r="DG318">
        <v>7.0151174647999998E-2</v>
      </c>
      <c r="DH318" t="s">
        <v>30</v>
      </c>
      <c r="DI318">
        <v>35000</v>
      </c>
      <c r="DJ318" t="s">
        <v>923</v>
      </c>
      <c r="DK318">
        <v>35000</v>
      </c>
      <c r="DL318" t="s">
        <v>783</v>
      </c>
      <c r="DM318" t="s">
        <v>3136</v>
      </c>
      <c r="DN318" t="s">
        <v>3137</v>
      </c>
      <c r="DO318" t="s">
        <v>3138</v>
      </c>
      <c r="DP318">
        <v>7.7237500000000001E-2</v>
      </c>
      <c r="DV318" t="s">
        <v>782</v>
      </c>
      <c r="DW318">
        <v>333.32299999999998</v>
      </c>
      <c r="DX318" t="s">
        <v>25</v>
      </c>
      <c r="DY318" t="s">
        <v>36</v>
      </c>
      <c r="DZ318" t="s">
        <v>27</v>
      </c>
      <c r="EA318">
        <v>0.77520500000000003</v>
      </c>
      <c r="EB318" t="s">
        <v>28</v>
      </c>
      <c r="EC318">
        <v>499231</v>
      </c>
      <c r="ED318" t="s">
        <v>29</v>
      </c>
      <c r="EE318">
        <v>9.0138646768E-2</v>
      </c>
      <c r="EF318" t="s">
        <v>30</v>
      </c>
      <c r="EG318">
        <v>45000</v>
      </c>
      <c r="EH318" t="s">
        <v>923</v>
      </c>
      <c r="EI318">
        <v>45000</v>
      </c>
      <c r="EJ318" t="s">
        <v>783</v>
      </c>
      <c r="EK318" t="s">
        <v>3722</v>
      </c>
      <c r="EL318" t="s">
        <v>3723</v>
      </c>
      <c r="EM318" t="s">
        <v>3724</v>
      </c>
      <c r="EN318">
        <v>7.6453599999999997E-2</v>
      </c>
      <c r="ET318" t="s">
        <v>782</v>
      </c>
      <c r="EU318">
        <v>333.654</v>
      </c>
      <c r="EV318" t="s">
        <v>25</v>
      </c>
      <c r="EW318" t="s">
        <v>36</v>
      </c>
      <c r="EX318" t="s">
        <v>27</v>
      </c>
      <c r="EY318">
        <v>0.77501100000000001</v>
      </c>
      <c r="EZ318" t="s">
        <v>28</v>
      </c>
      <c r="FA318">
        <v>498986</v>
      </c>
      <c r="FB318" t="s">
        <v>29</v>
      </c>
      <c r="FC318">
        <v>0.110223618752</v>
      </c>
      <c r="FD318" t="s">
        <v>30</v>
      </c>
      <c r="FE318">
        <v>55000</v>
      </c>
      <c r="FF318" t="s">
        <v>923</v>
      </c>
      <c r="FG318">
        <v>55000</v>
      </c>
      <c r="FH318" t="s">
        <v>783</v>
      </c>
      <c r="FI318" t="s">
        <v>4308</v>
      </c>
      <c r="FJ318" t="s">
        <v>4309</v>
      </c>
      <c r="FK318" t="s">
        <v>4310</v>
      </c>
      <c r="FL318">
        <v>7.9683199999999996E-2</v>
      </c>
      <c r="FR318" t="s">
        <v>782</v>
      </c>
      <c r="FS318">
        <v>329.84899999999999</v>
      </c>
      <c r="FT318" t="s">
        <v>25</v>
      </c>
      <c r="FU318" t="s">
        <v>36</v>
      </c>
      <c r="FV318" t="s">
        <v>27</v>
      </c>
      <c r="FW318">
        <v>0.77843899999999999</v>
      </c>
      <c r="FX318" t="s">
        <v>28</v>
      </c>
      <c r="FY318">
        <v>500306</v>
      </c>
      <c r="FZ318" t="s">
        <v>29</v>
      </c>
      <c r="GA318">
        <v>1.9987787119999999E-3</v>
      </c>
      <c r="GB318" t="s">
        <v>30</v>
      </c>
      <c r="GC318">
        <v>1000</v>
      </c>
      <c r="GD318" t="s">
        <v>923</v>
      </c>
      <c r="GE318">
        <v>1000</v>
      </c>
      <c r="GF318" t="s">
        <v>783</v>
      </c>
      <c r="GG318" t="s">
        <v>5086</v>
      </c>
      <c r="GH318" t="s">
        <v>5087</v>
      </c>
      <c r="GI318" t="s">
        <v>5088</v>
      </c>
      <c r="GJ318">
        <v>9.0719800000000003E-2</v>
      </c>
      <c r="GP318" t="s">
        <v>782</v>
      </c>
      <c r="GQ318">
        <v>331.07299999999998</v>
      </c>
      <c r="GR318" t="s">
        <v>25</v>
      </c>
      <c r="GS318" t="s">
        <v>36</v>
      </c>
      <c r="GT318" t="s">
        <v>27</v>
      </c>
      <c r="GU318">
        <v>0.774146</v>
      </c>
      <c r="GV318" t="s">
        <v>28</v>
      </c>
      <c r="GW318">
        <v>504000</v>
      </c>
      <c r="GX318" t="s">
        <v>29</v>
      </c>
      <c r="GY318">
        <v>1.9841258824000001E-2</v>
      </c>
      <c r="GZ318" t="s">
        <v>30</v>
      </c>
      <c r="HA318">
        <v>10000</v>
      </c>
      <c r="HB318" t="s">
        <v>923</v>
      </c>
      <c r="HC318">
        <v>10000</v>
      </c>
      <c r="HD318" t="s">
        <v>783</v>
      </c>
      <c r="HE318" t="s">
        <v>5685</v>
      </c>
      <c r="HF318" t="s">
        <v>5686</v>
      </c>
      <c r="HG318" t="s">
        <v>5687</v>
      </c>
      <c r="HH318">
        <v>7.1196499999999996E-2</v>
      </c>
      <c r="HN318" t="s">
        <v>782</v>
      </c>
      <c r="HO318">
        <v>333.36500000000001</v>
      </c>
      <c r="HP318" t="s">
        <v>25</v>
      </c>
      <c r="HQ318" t="s">
        <v>36</v>
      </c>
      <c r="HR318" t="s">
        <v>27</v>
      </c>
      <c r="HS318">
        <v>0.77576800000000001</v>
      </c>
      <c r="HT318" t="s">
        <v>28</v>
      </c>
      <c r="HU318">
        <v>498443</v>
      </c>
      <c r="HV318" t="s">
        <v>29</v>
      </c>
      <c r="HW318">
        <v>0.1304060906</v>
      </c>
      <c r="HX318" t="s">
        <v>30</v>
      </c>
      <c r="HY318">
        <v>65000</v>
      </c>
      <c r="HZ318" t="s">
        <v>923</v>
      </c>
      <c r="IA318">
        <v>65000</v>
      </c>
      <c r="IB318" t="s">
        <v>783</v>
      </c>
      <c r="IC318" t="s">
        <v>6271</v>
      </c>
      <c r="ID318" t="s">
        <v>6272</v>
      </c>
      <c r="IE318" t="s">
        <v>6273</v>
      </c>
      <c r="IF318">
        <v>7.9656699999999997E-2</v>
      </c>
    </row>
    <row r="319" spans="6:240">
      <c r="F319" t="s">
        <v>787</v>
      </c>
      <c r="G319">
        <v>682.57399999999996</v>
      </c>
      <c r="H319" t="s">
        <v>25</v>
      </c>
      <c r="I319" t="s">
        <v>757</v>
      </c>
      <c r="J319" t="s">
        <v>27</v>
      </c>
      <c r="K319">
        <v>0.76508500000000002</v>
      </c>
      <c r="L319" t="s">
        <v>28</v>
      </c>
      <c r="M319">
        <v>250283</v>
      </c>
      <c r="N319" t="s">
        <v>29</v>
      </c>
      <c r="O319">
        <v>1.1986444395E-2</v>
      </c>
      <c r="P319" t="s">
        <v>30</v>
      </c>
      <c r="Q319">
        <v>3000</v>
      </c>
      <c r="R319" t="s">
        <v>923</v>
      </c>
      <c r="S319">
        <v>3000</v>
      </c>
      <c r="T319" t="s">
        <v>788</v>
      </c>
      <c r="U319" t="s">
        <v>4892</v>
      </c>
      <c r="V319" t="s">
        <v>4893</v>
      </c>
      <c r="W319" t="s">
        <v>4894</v>
      </c>
      <c r="X319">
        <v>5.8961699999999999E-2</v>
      </c>
      <c r="AD319" t="s">
        <v>787</v>
      </c>
      <c r="AE319">
        <v>691.90899999999999</v>
      </c>
      <c r="AF319" t="s">
        <v>25</v>
      </c>
      <c r="AG319" t="s">
        <v>757</v>
      </c>
      <c r="AH319" t="s">
        <v>27</v>
      </c>
      <c r="AI319">
        <v>0.75990599999999997</v>
      </c>
      <c r="AJ319" t="s">
        <v>28</v>
      </c>
      <c r="AK319">
        <v>250283</v>
      </c>
      <c r="AL319" t="s">
        <v>29</v>
      </c>
      <c r="AM319">
        <v>1.9977374324999998E-2</v>
      </c>
      <c r="AN319" t="s">
        <v>30</v>
      </c>
      <c r="AO319">
        <v>5000</v>
      </c>
      <c r="AP319" t="s">
        <v>923</v>
      </c>
      <c r="AQ319">
        <v>5000</v>
      </c>
      <c r="AR319" t="s">
        <v>788</v>
      </c>
      <c r="AS319" t="s">
        <v>1367</v>
      </c>
      <c r="AT319" t="s">
        <v>1368</v>
      </c>
      <c r="AU319" t="s">
        <v>1369</v>
      </c>
      <c r="AV319">
        <v>7.4876899999999996E-2</v>
      </c>
      <c r="BB319" t="s">
        <v>787</v>
      </c>
      <c r="BC319">
        <v>642.798</v>
      </c>
      <c r="BD319" t="s">
        <v>25</v>
      </c>
      <c r="BE319" t="s">
        <v>757</v>
      </c>
      <c r="BF319" t="s">
        <v>27</v>
      </c>
      <c r="BG319">
        <v>0.78454500000000005</v>
      </c>
      <c r="BH319" t="s">
        <v>28</v>
      </c>
      <c r="BI319">
        <v>252749</v>
      </c>
      <c r="BJ319" t="s">
        <v>29</v>
      </c>
      <c r="BK319">
        <v>5.9347321784999997E-2</v>
      </c>
      <c r="BL319" t="s">
        <v>30</v>
      </c>
      <c r="BM319">
        <v>15000</v>
      </c>
      <c r="BN319" t="s">
        <v>923</v>
      </c>
      <c r="BO319">
        <v>15000</v>
      </c>
      <c r="BP319" t="s">
        <v>788</v>
      </c>
      <c r="BQ319" t="s">
        <v>1954</v>
      </c>
      <c r="BR319" t="s">
        <v>1955</v>
      </c>
      <c r="BS319" t="s">
        <v>1956</v>
      </c>
      <c r="BT319">
        <v>7.1607799999999999E-2</v>
      </c>
      <c r="BZ319" t="s">
        <v>787</v>
      </c>
      <c r="CA319">
        <v>672.25800000000004</v>
      </c>
      <c r="CB319" t="s">
        <v>25</v>
      </c>
      <c r="CC319" t="s">
        <v>757</v>
      </c>
      <c r="CD319" t="s">
        <v>27</v>
      </c>
      <c r="CE319">
        <v>0.77243399999999995</v>
      </c>
      <c r="CF319" t="s">
        <v>28</v>
      </c>
      <c r="CG319">
        <v>249311</v>
      </c>
      <c r="CH319" t="s">
        <v>29</v>
      </c>
      <c r="CI319">
        <v>0.100276475085</v>
      </c>
      <c r="CJ319" t="s">
        <v>30</v>
      </c>
      <c r="CK319">
        <v>25000</v>
      </c>
      <c r="CL319" t="s">
        <v>923</v>
      </c>
      <c r="CM319">
        <v>25000</v>
      </c>
      <c r="CN319" t="s">
        <v>788</v>
      </c>
      <c r="CO319" t="s">
        <v>2541</v>
      </c>
      <c r="CP319" t="s">
        <v>2542</v>
      </c>
      <c r="CQ319" t="s">
        <v>2543</v>
      </c>
      <c r="CR319">
        <v>7.1393700000000004E-2</v>
      </c>
      <c r="CX319" t="s">
        <v>787</v>
      </c>
      <c r="CY319">
        <v>671.74099999999999</v>
      </c>
      <c r="CZ319" t="s">
        <v>25</v>
      </c>
      <c r="DA319" t="s">
        <v>757</v>
      </c>
      <c r="DB319" t="s">
        <v>27</v>
      </c>
      <c r="DC319">
        <v>0.77068999999999999</v>
      </c>
      <c r="DD319" t="s">
        <v>28</v>
      </c>
      <c r="DE319">
        <v>250633</v>
      </c>
      <c r="DF319" t="s">
        <v>29</v>
      </c>
      <c r="DG319">
        <v>0.13964642254500001</v>
      </c>
      <c r="DH319" t="s">
        <v>30</v>
      </c>
      <c r="DI319">
        <v>35000</v>
      </c>
      <c r="DJ319" t="s">
        <v>923</v>
      </c>
      <c r="DK319">
        <v>35000</v>
      </c>
      <c r="DL319" t="s">
        <v>788</v>
      </c>
      <c r="DM319" t="s">
        <v>3133</v>
      </c>
      <c r="DN319" t="s">
        <v>3134</v>
      </c>
      <c r="DO319" t="s">
        <v>3135</v>
      </c>
      <c r="DP319">
        <v>6.8259899999999998E-2</v>
      </c>
      <c r="DV319" t="s">
        <v>787</v>
      </c>
      <c r="DW319">
        <v>673.27499999999998</v>
      </c>
      <c r="DX319" t="s">
        <v>25</v>
      </c>
      <c r="DY319" t="s">
        <v>757</v>
      </c>
      <c r="DZ319" t="s">
        <v>27</v>
      </c>
      <c r="EA319">
        <v>0.77034899999999995</v>
      </c>
      <c r="EB319" t="s">
        <v>28</v>
      </c>
      <c r="EC319">
        <v>250284</v>
      </c>
      <c r="ED319" t="s">
        <v>29</v>
      </c>
      <c r="EE319">
        <v>0.17979597292499999</v>
      </c>
      <c r="EF319" t="s">
        <v>30</v>
      </c>
      <c r="EG319">
        <v>45000</v>
      </c>
      <c r="EH319" t="s">
        <v>923</v>
      </c>
      <c r="EI319">
        <v>45000</v>
      </c>
      <c r="EJ319" t="s">
        <v>788</v>
      </c>
      <c r="EK319" t="s">
        <v>2951</v>
      </c>
      <c r="EL319" t="s">
        <v>3720</v>
      </c>
      <c r="EM319" t="s">
        <v>3721</v>
      </c>
      <c r="EN319">
        <v>7.6217199999999999E-2</v>
      </c>
      <c r="ET319" t="s">
        <v>787</v>
      </c>
      <c r="EU319">
        <v>664.12400000000002</v>
      </c>
      <c r="EV319" t="s">
        <v>25</v>
      </c>
      <c r="EW319" t="s">
        <v>757</v>
      </c>
      <c r="EX319" t="s">
        <v>27</v>
      </c>
      <c r="EY319">
        <v>0.77495000000000003</v>
      </c>
      <c r="EZ319" t="s">
        <v>28</v>
      </c>
      <c r="FA319">
        <v>250728</v>
      </c>
      <c r="FB319" t="s">
        <v>29</v>
      </c>
      <c r="FC319">
        <v>0.21936082111499999</v>
      </c>
      <c r="FD319" t="s">
        <v>30</v>
      </c>
      <c r="FE319">
        <v>55000</v>
      </c>
      <c r="FF319" t="s">
        <v>923</v>
      </c>
      <c r="FG319">
        <v>55000</v>
      </c>
      <c r="FH319" t="s">
        <v>788</v>
      </c>
      <c r="FI319" t="s">
        <v>4305</v>
      </c>
      <c r="FJ319" t="s">
        <v>4306</v>
      </c>
      <c r="FK319" t="s">
        <v>4307</v>
      </c>
      <c r="FL319">
        <v>7.4636300000000003E-2</v>
      </c>
      <c r="FR319" t="s">
        <v>787</v>
      </c>
      <c r="FS319">
        <v>624.79700000000003</v>
      </c>
      <c r="FT319" t="s">
        <v>25</v>
      </c>
      <c r="FU319" t="s">
        <v>757</v>
      </c>
      <c r="FV319" t="s">
        <v>27</v>
      </c>
      <c r="FW319">
        <v>0.77993299999999999</v>
      </c>
      <c r="FX319" t="s">
        <v>28</v>
      </c>
      <c r="FY319">
        <v>263115</v>
      </c>
      <c r="FZ319" t="s">
        <v>29</v>
      </c>
      <c r="GA319">
        <v>3.8006137350000001E-3</v>
      </c>
      <c r="GB319" t="s">
        <v>30</v>
      </c>
      <c r="GC319">
        <v>1000</v>
      </c>
      <c r="GD319" t="s">
        <v>923</v>
      </c>
      <c r="GE319">
        <v>1000</v>
      </c>
      <c r="GF319" t="s">
        <v>788</v>
      </c>
      <c r="GG319" t="s">
        <v>5083</v>
      </c>
      <c r="GH319" t="s">
        <v>5084</v>
      </c>
      <c r="GI319" t="s">
        <v>5085</v>
      </c>
      <c r="GJ319">
        <v>1.4938399999999999E-2</v>
      </c>
      <c r="GP319" t="s">
        <v>787</v>
      </c>
      <c r="GQ319">
        <v>682.37599999999998</v>
      </c>
      <c r="GR319" t="s">
        <v>25</v>
      </c>
      <c r="GS319" t="s">
        <v>757</v>
      </c>
      <c r="GT319" t="s">
        <v>27</v>
      </c>
      <c r="GU319">
        <v>0.76426099999999997</v>
      </c>
      <c r="GV319" t="s">
        <v>28</v>
      </c>
      <c r="GW319">
        <v>250895</v>
      </c>
      <c r="GX319" t="s">
        <v>29</v>
      </c>
      <c r="GY319">
        <v>3.9857248785E-2</v>
      </c>
      <c r="GZ319" t="s">
        <v>30</v>
      </c>
      <c r="HA319">
        <v>10000</v>
      </c>
      <c r="HB319" t="s">
        <v>923</v>
      </c>
      <c r="HC319">
        <v>10000</v>
      </c>
      <c r="HD319" t="s">
        <v>788</v>
      </c>
      <c r="HE319" t="s">
        <v>5682</v>
      </c>
      <c r="HF319" t="s">
        <v>5683</v>
      </c>
      <c r="HG319" t="s">
        <v>5684</v>
      </c>
      <c r="HH319">
        <v>7.6750600000000002E-2</v>
      </c>
      <c r="HN319" t="s">
        <v>787</v>
      </c>
      <c r="HO319">
        <v>657.255</v>
      </c>
      <c r="HP319" t="s">
        <v>25</v>
      </c>
      <c r="HQ319" t="s">
        <v>757</v>
      </c>
      <c r="HR319" t="s">
        <v>27</v>
      </c>
      <c r="HS319">
        <v>0.77821700000000005</v>
      </c>
      <c r="HT319" t="s">
        <v>28</v>
      </c>
      <c r="HU319">
        <v>251226</v>
      </c>
      <c r="HV319" t="s">
        <v>29</v>
      </c>
      <c r="HW319">
        <v>0.25873076857499999</v>
      </c>
      <c r="HX319" t="s">
        <v>30</v>
      </c>
      <c r="HY319">
        <v>65000</v>
      </c>
      <c r="HZ319" t="s">
        <v>923</v>
      </c>
      <c r="IA319">
        <v>65000</v>
      </c>
      <c r="IB319" t="s">
        <v>788</v>
      </c>
      <c r="IC319" t="s">
        <v>6268</v>
      </c>
      <c r="ID319" t="s">
        <v>6269</v>
      </c>
      <c r="IE319" t="s">
        <v>6270</v>
      </c>
      <c r="IF319">
        <v>6.7777599999999993E-2</v>
      </c>
    </row>
    <row r="320" spans="6:240">
      <c r="F320" t="s">
        <v>787</v>
      </c>
      <c r="G320">
        <v>338.18299999999999</v>
      </c>
      <c r="H320" t="s">
        <v>25</v>
      </c>
      <c r="I320" t="s">
        <v>36</v>
      </c>
      <c r="J320" t="s">
        <v>27</v>
      </c>
      <c r="K320">
        <v>0.76878400000000002</v>
      </c>
      <c r="L320" t="s">
        <v>28</v>
      </c>
      <c r="M320">
        <v>500312</v>
      </c>
      <c r="N320" t="s">
        <v>29</v>
      </c>
      <c r="O320">
        <v>5.9962641359999997E-3</v>
      </c>
      <c r="P320" t="s">
        <v>30</v>
      </c>
      <c r="Q320">
        <v>3000</v>
      </c>
      <c r="R320" t="s">
        <v>923</v>
      </c>
      <c r="S320">
        <v>3000</v>
      </c>
      <c r="T320" t="s">
        <v>783</v>
      </c>
      <c r="U320" t="s">
        <v>4895</v>
      </c>
      <c r="V320" t="s">
        <v>4896</v>
      </c>
      <c r="W320" t="s">
        <v>4897</v>
      </c>
      <c r="X320">
        <v>8.2951300000000006E-2</v>
      </c>
      <c r="AD320" t="s">
        <v>787</v>
      </c>
      <c r="AE320">
        <v>339.57</v>
      </c>
      <c r="AF320" t="s">
        <v>25</v>
      </c>
      <c r="AG320" t="s">
        <v>36</v>
      </c>
      <c r="AH320" t="s">
        <v>27</v>
      </c>
      <c r="AI320">
        <v>0.76720999999999995</v>
      </c>
      <c r="AJ320" t="s">
        <v>28</v>
      </c>
      <c r="AK320">
        <v>500312</v>
      </c>
      <c r="AL320" t="s">
        <v>29</v>
      </c>
      <c r="AM320">
        <v>9.9937585599999997E-3</v>
      </c>
      <c r="AN320" t="s">
        <v>30</v>
      </c>
      <c r="AO320">
        <v>5000</v>
      </c>
      <c r="AP320" t="s">
        <v>923</v>
      </c>
      <c r="AQ320">
        <v>5000</v>
      </c>
      <c r="AR320" t="s">
        <v>783</v>
      </c>
      <c r="AS320" t="s">
        <v>1370</v>
      </c>
      <c r="AT320" t="s">
        <v>1371</v>
      </c>
      <c r="AU320" t="s">
        <v>1372</v>
      </c>
      <c r="AV320">
        <v>9.1262499999999996E-2</v>
      </c>
      <c r="BB320" t="s">
        <v>787</v>
      </c>
      <c r="BC320">
        <v>339.48500000000001</v>
      </c>
      <c r="BD320" t="s">
        <v>25</v>
      </c>
      <c r="BE320" t="s">
        <v>36</v>
      </c>
      <c r="BF320" t="s">
        <v>27</v>
      </c>
      <c r="BG320">
        <v>0.76229899999999995</v>
      </c>
      <c r="BH320" t="s">
        <v>28</v>
      </c>
      <c r="BI320">
        <v>506907</v>
      </c>
      <c r="BJ320" t="s">
        <v>29</v>
      </c>
      <c r="BK320">
        <v>2.9591236223999999E-2</v>
      </c>
      <c r="BL320" t="s">
        <v>30</v>
      </c>
      <c r="BM320">
        <v>15000</v>
      </c>
      <c r="BN320" t="s">
        <v>923</v>
      </c>
      <c r="BO320">
        <v>15000</v>
      </c>
      <c r="BP320" t="s">
        <v>783</v>
      </c>
      <c r="BQ320" t="s">
        <v>1957</v>
      </c>
      <c r="BR320" t="s">
        <v>1958</v>
      </c>
      <c r="BS320" t="s">
        <v>1959</v>
      </c>
      <c r="BT320">
        <v>8.7978000000000001E-2</v>
      </c>
      <c r="BZ320" t="s">
        <v>787</v>
      </c>
      <c r="CA320">
        <v>332.98599999999999</v>
      </c>
      <c r="CB320" t="s">
        <v>25</v>
      </c>
      <c r="CC320" t="s">
        <v>36</v>
      </c>
      <c r="CD320" t="s">
        <v>27</v>
      </c>
      <c r="CE320">
        <v>0.77626799999999996</v>
      </c>
      <c r="CF320" t="s">
        <v>28</v>
      </c>
      <c r="CG320">
        <v>498368</v>
      </c>
      <c r="CH320" t="s">
        <v>29</v>
      </c>
      <c r="CI320">
        <v>5.0163702528000002E-2</v>
      </c>
      <c r="CJ320" t="s">
        <v>30</v>
      </c>
      <c r="CK320">
        <v>25000</v>
      </c>
      <c r="CL320" t="s">
        <v>923</v>
      </c>
      <c r="CM320">
        <v>25000</v>
      </c>
      <c r="CN320" t="s">
        <v>783</v>
      </c>
      <c r="CO320" t="s">
        <v>2544</v>
      </c>
      <c r="CP320" t="s">
        <v>2545</v>
      </c>
      <c r="CQ320" t="s">
        <v>2546</v>
      </c>
      <c r="CR320">
        <v>7.6791600000000002E-2</v>
      </c>
      <c r="CX320" t="s">
        <v>787</v>
      </c>
      <c r="CY320">
        <v>330.48500000000001</v>
      </c>
      <c r="CZ320" t="s">
        <v>25</v>
      </c>
      <c r="DA320" t="s">
        <v>36</v>
      </c>
      <c r="DB320" t="s">
        <v>27</v>
      </c>
      <c r="DC320">
        <v>0.77876699999999999</v>
      </c>
      <c r="DD320" t="s">
        <v>28</v>
      </c>
      <c r="DE320">
        <v>498923</v>
      </c>
      <c r="DF320" t="s">
        <v>29</v>
      </c>
      <c r="DG320">
        <v>7.0151174647999998E-2</v>
      </c>
      <c r="DH320" t="s">
        <v>30</v>
      </c>
      <c r="DI320">
        <v>35000</v>
      </c>
      <c r="DJ320" t="s">
        <v>923</v>
      </c>
      <c r="DK320">
        <v>35000</v>
      </c>
      <c r="DL320" t="s">
        <v>783</v>
      </c>
      <c r="DM320" t="s">
        <v>3136</v>
      </c>
      <c r="DN320" t="s">
        <v>3137</v>
      </c>
      <c r="DO320" t="s">
        <v>3138</v>
      </c>
      <c r="DP320">
        <v>7.7237500000000001E-2</v>
      </c>
      <c r="DV320" t="s">
        <v>787</v>
      </c>
      <c r="DW320">
        <v>333.32299999999998</v>
      </c>
      <c r="DX320" t="s">
        <v>25</v>
      </c>
      <c r="DY320" t="s">
        <v>36</v>
      </c>
      <c r="DZ320" t="s">
        <v>27</v>
      </c>
      <c r="EA320">
        <v>0.77520500000000003</v>
      </c>
      <c r="EB320" t="s">
        <v>28</v>
      </c>
      <c r="EC320">
        <v>499231</v>
      </c>
      <c r="ED320" t="s">
        <v>29</v>
      </c>
      <c r="EE320">
        <v>9.0138646768E-2</v>
      </c>
      <c r="EF320" t="s">
        <v>30</v>
      </c>
      <c r="EG320">
        <v>45000</v>
      </c>
      <c r="EH320" t="s">
        <v>923</v>
      </c>
      <c r="EI320">
        <v>45000</v>
      </c>
      <c r="EJ320" t="s">
        <v>783</v>
      </c>
      <c r="EK320" t="s">
        <v>3722</v>
      </c>
      <c r="EL320" t="s">
        <v>3723</v>
      </c>
      <c r="EM320" t="s">
        <v>3724</v>
      </c>
      <c r="EN320">
        <v>7.6453599999999997E-2</v>
      </c>
      <c r="ET320" t="s">
        <v>787</v>
      </c>
      <c r="EU320">
        <v>333.654</v>
      </c>
      <c r="EV320" t="s">
        <v>25</v>
      </c>
      <c r="EW320" t="s">
        <v>36</v>
      </c>
      <c r="EX320" t="s">
        <v>27</v>
      </c>
      <c r="EY320">
        <v>0.77501100000000001</v>
      </c>
      <c r="EZ320" t="s">
        <v>28</v>
      </c>
      <c r="FA320">
        <v>498986</v>
      </c>
      <c r="FB320" t="s">
        <v>29</v>
      </c>
      <c r="FC320">
        <v>0.110223618752</v>
      </c>
      <c r="FD320" t="s">
        <v>30</v>
      </c>
      <c r="FE320">
        <v>55000</v>
      </c>
      <c r="FF320" t="s">
        <v>923</v>
      </c>
      <c r="FG320">
        <v>55000</v>
      </c>
      <c r="FH320" t="s">
        <v>783</v>
      </c>
      <c r="FI320" t="s">
        <v>4308</v>
      </c>
      <c r="FJ320" t="s">
        <v>4309</v>
      </c>
      <c r="FK320" t="s">
        <v>4310</v>
      </c>
      <c r="FL320">
        <v>7.9683199999999996E-2</v>
      </c>
      <c r="FR320" t="s">
        <v>787</v>
      </c>
      <c r="FS320">
        <v>329.84899999999999</v>
      </c>
      <c r="FT320" t="s">
        <v>25</v>
      </c>
      <c r="FU320" t="s">
        <v>36</v>
      </c>
      <c r="FV320" t="s">
        <v>27</v>
      </c>
      <c r="FW320">
        <v>0.77843899999999999</v>
      </c>
      <c r="FX320" t="s">
        <v>28</v>
      </c>
      <c r="FY320">
        <v>500306</v>
      </c>
      <c r="FZ320" t="s">
        <v>29</v>
      </c>
      <c r="GA320">
        <v>1.9987787119999999E-3</v>
      </c>
      <c r="GB320" t="s">
        <v>30</v>
      </c>
      <c r="GC320">
        <v>1000</v>
      </c>
      <c r="GD320" t="s">
        <v>923</v>
      </c>
      <c r="GE320">
        <v>1000</v>
      </c>
      <c r="GF320" t="s">
        <v>783</v>
      </c>
      <c r="GG320" t="s">
        <v>5086</v>
      </c>
      <c r="GH320" t="s">
        <v>5087</v>
      </c>
      <c r="GI320" t="s">
        <v>5088</v>
      </c>
      <c r="GJ320">
        <v>9.0719800000000003E-2</v>
      </c>
      <c r="GP320" t="s">
        <v>787</v>
      </c>
      <c r="GQ320">
        <v>331.07299999999998</v>
      </c>
      <c r="GR320" t="s">
        <v>25</v>
      </c>
      <c r="GS320" t="s">
        <v>36</v>
      </c>
      <c r="GT320" t="s">
        <v>27</v>
      </c>
      <c r="GU320">
        <v>0.774146</v>
      </c>
      <c r="GV320" t="s">
        <v>28</v>
      </c>
      <c r="GW320">
        <v>504000</v>
      </c>
      <c r="GX320" t="s">
        <v>29</v>
      </c>
      <c r="GY320">
        <v>1.9841258824000001E-2</v>
      </c>
      <c r="GZ320" t="s">
        <v>30</v>
      </c>
      <c r="HA320">
        <v>10000</v>
      </c>
      <c r="HB320" t="s">
        <v>923</v>
      </c>
      <c r="HC320">
        <v>10000</v>
      </c>
      <c r="HD320" t="s">
        <v>783</v>
      </c>
      <c r="HE320" t="s">
        <v>5685</v>
      </c>
      <c r="HF320" t="s">
        <v>5686</v>
      </c>
      <c r="HG320" t="s">
        <v>5687</v>
      </c>
      <c r="HH320">
        <v>7.1196499999999996E-2</v>
      </c>
      <c r="HN320" t="s">
        <v>787</v>
      </c>
      <c r="HO320">
        <v>333.36500000000001</v>
      </c>
      <c r="HP320" t="s">
        <v>25</v>
      </c>
      <c r="HQ320" t="s">
        <v>36</v>
      </c>
      <c r="HR320" t="s">
        <v>27</v>
      </c>
      <c r="HS320">
        <v>0.77576800000000001</v>
      </c>
      <c r="HT320" t="s">
        <v>28</v>
      </c>
      <c r="HU320">
        <v>498443</v>
      </c>
      <c r="HV320" t="s">
        <v>29</v>
      </c>
      <c r="HW320">
        <v>0.1304060906</v>
      </c>
      <c r="HX320" t="s">
        <v>30</v>
      </c>
      <c r="HY320">
        <v>65000</v>
      </c>
      <c r="HZ320" t="s">
        <v>923</v>
      </c>
      <c r="IA320">
        <v>65000</v>
      </c>
      <c r="IB320" t="s">
        <v>783</v>
      </c>
      <c r="IC320" t="s">
        <v>6271</v>
      </c>
      <c r="ID320" t="s">
        <v>6272</v>
      </c>
      <c r="IE320" t="s">
        <v>6273</v>
      </c>
      <c r="IF320">
        <v>7.9656699999999997E-2</v>
      </c>
    </row>
    <row r="321" spans="6:240">
      <c r="F321" t="s">
        <v>777</v>
      </c>
      <c r="G321">
        <v>690.13199999999995</v>
      </c>
      <c r="H321" t="s">
        <v>25</v>
      </c>
      <c r="I321" t="s">
        <v>757</v>
      </c>
      <c r="J321" t="s">
        <v>27</v>
      </c>
      <c r="K321">
        <v>0.76704499999999998</v>
      </c>
      <c r="L321" t="s">
        <v>28</v>
      </c>
      <c r="M321">
        <v>246278</v>
      </c>
      <c r="N321" t="s">
        <v>29</v>
      </c>
      <c r="O321">
        <v>1.2181345125E-2</v>
      </c>
      <c r="P321" t="s">
        <v>30</v>
      </c>
      <c r="Q321">
        <v>3000</v>
      </c>
      <c r="R321" t="s">
        <v>923</v>
      </c>
      <c r="S321">
        <v>3000</v>
      </c>
      <c r="T321" t="s">
        <v>778</v>
      </c>
      <c r="U321" t="s">
        <v>4898</v>
      </c>
      <c r="V321" t="s">
        <v>4899</v>
      </c>
      <c r="W321" t="s">
        <v>4900</v>
      </c>
      <c r="X321">
        <v>7.1562200000000006E-2</v>
      </c>
      <c r="AD321" t="s">
        <v>777</v>
      </c>
      <c r="AE321">
        <v>711.09900000000005</v>
      </c>
      <c r="AF321" t="s">
        <v>25</v>
      </c>
      <c r="AG321" t="s">
        <v>757</v>
      </c>
      <c r="AH321" t="s">
        <v>27</v>
      </c>
      <c r="AI321">
        <v>0.75322900000000004</v>
      </c>
      <c r="AJ321" t="s">
        <v>28</v>
      </c>
      <c r="AK321">
        <v>247865</v>
      </c>
      <c r="AL321" t="s">
        <v>29</v>
      </c>
      <c r="AM321">
        <v>2.0172275055000001E-2</v>
      </c>
      <c r="AN321" t="s">
        <v>30</v>
      </c>
      <c r="AO321">
        <v>5000</v>
      </c>
      <c r="AP321" t="s">
        <v>923</v>
      </c>
      <c r="AQ321">
        <v>5000</v>
      </c>
      <c r="AR321" t="s">
        <v>778</v>
      </c>
      <c r="AS321" t="s">
        <v>1373</v>
      </c>
      <c r="AT321" t="s">
        <v>1374</v>
      </c>
      <c r="AU321" t="s">
        <v>1375</v>
      </c>
      <c r="AV321">
        <v>7.7159199999999997E-2</v>
      </c>
      <c r="BB321" t="s">
        <v>777</v>
      </c>
      <c r="BC321">
        <v>673.8</v>
      </c>
      <c r="BD321" t="s">
        <v>25</v>
      </c>
      <c r="BE321" t="s">
        <v>757</v>
      </c>
      <c r="BF321" t="s">
        <v>27</v>
      </c>
      <c r="BG321">
        <v>0.76879600000000003</v>
      </c>
      <c r="BH321" t="s">
        <v>28</v>
      </c>
      <c r="BI321">
        <v>251100</v>
      </c>
      <c r="BJ321" t="s">
        <v>29</v>
      </c>
      <c r="BK321">
        <v>5.9737123245000003E-2</v>
      </c>
      <c r="BL321" t="s">
        <v>30</v>
      </c>
      <c r="BM321">
        <v>15000</v>
      </c>
      <c r="BN321" t="s">
        <v>923</v>
      </c>
      <c r="BO321">
        <v>15000</v>
      </c>
      <c r="BP321" t="s">
        <v>778</v>
      </c>
      <c r="BQ321" t="s">
        <v>1960</v>
      </c>
      <c r="BR321" t="s">
        <v>1961</v>
      </c>
      <c r="BS321" t="s">
        <v>1962</v>
      </c>
      <c r="BT321">
        <v>7.0500900000000005E-2</v>
      </c>
      <c r="BZ321" t="s">
        <v>777</v>
      </c>
      <c r="CA321">
        <v>665.53</v>
      </c>
      <c r="CB321" t="s">
        <v>25</v>
      </c>
      <c r="CC321" t="s">
        <v>757</v>
      </c>
      <c r="CD321" t="s">
        <v>27</v>
      </c>
      <c r="CE321">
        <v>0.77102999999999999</v>
      </c>
      <c r="CF321" t="s">
        <v>28</v>
      </c>
      <c r="CG321">
        <v>252749</v>
      </c>
      <c r="CH321" t="s">
        <v>29</v>
      </c>
      <c r="CI321">
        <v>9.8912169975000006E-2</v>
      </c>
      <c r="CJ321" t="s">
        <v>30</v>
      </c>
      <c r="CK321">
        <v>25000</v>
      </c>
      <c r="CL321" t="s">
        <v>923</v>
      </c>
      <c r="CM321">
        <v>25000</v>
      </c>
      <c r="CN321" t="s">
        <v>778</v>
      </c>
      <c r="CO321" t="s">
        <v>2547</v>
      </c>
      <c r="CP321" t="s">
        <v>2548</v>
      </c>
      <c r="CQ321" t="s">
        <v>2549</v>
      </c>
      <c r="CR321">
        <v>6.92382E-2</v>
      </c>
      <c r="CX321" t="s">
        <v>777</v>
      </c>
      <c r="CY321">
        <v>672.08299999999997</v>
      </c>
      <c r="CZ321" t="s">
        <v>25</v>
      </c>
      <c r="DA321" t="s">
        <v>757</v>
      </c>
      <c r="DB321" t="s">
        <v>27</v>
      </c>
      <c r="DC321">
        <v>0.77049500000000004</v>
      </c>
      <c r="DD321" t="s">
        <v>28</v>
      </c>
      <c r="DE321">
        <v>250633</v>
      </c>
      <c r="DF321" t="s">
        <v>29</v>
      </c>
      <c r="DG321">
        <v>0.13964642254500001</v>
      </c>
      <c r="DH321" t="s">
        <v>30</v>
      </c>
      <c r="DI321">
        <v>35000</v>
      </c>
      <c r="DJ321" t="s">
        <v>923</v>
      </c>
      <c r="DK321">
        <v>35000</v>
      </c>
      <c r="DL321" t="s">
        <v>778</v>
      </c>
      <c r="DM321" t="s">
        <v>3139</v>
      </c>
      <c r="DN321" t="s">
        <v>3140</v>
      </c>
      <c r="DO321" t="s">
        <v>3141</v>
      </c>
      <c r="DP321">
        <v>7.8177800000000006E-2</v>
      </c>
      <c r="DV321" t="s">
        <v>777</v>
      </c>
      <c r="DW321">
        <v>672.39200000000005</v>
      </c>
      <c r="DX321" t="s">
        <v>25</v>
      </c>
      <c r="DY321" t="s">
        <v>757</v>
      </c>
      <c r="DZ321" t="s">
        <v>27</v>
      </c>
      <c r="EA321">
        <v>0.76918200000000003</v>
      </c>
      <c r="EB321" t="s">
        <v>28</v>
      </c>
      <c r="EC321">
        <v>251374</v>
      </c>
      <c r="ED321" t="s">
        <v>29</v>
      </c>
      <c r="EE321">
        <v>0.17901637000500001</v>
      </c>
      <c r="EF321" t="s">
        <v>30</v>
      </c>
      <c r="EG321">
        <v>45000</v>
      </c>
      <c r="EH321" t="s">
        <v>923</v>
      </c>
      <c r="EI321">
        <v>45000</v>
      </c>
      <c r="EJ321" t="s">
        <v>778</v>
      </c>
      <c r="EK321" t="s">
        <v>3725</v>
      </c>
      <c r="EL321" t="s">
        <v>3726</v>
      </c>
      <c r="EM321" t="s">
        <v>3727</v>
      </c>
      <c r="EN321">
        <v>7.9913300000000007E-2</v>
      </c>
      <c r="ET321" t="s">
        <v>777</v>
      </c>
      <c r="EU321">
        <v>671.197</v>
      </c>
      <c r="EV321" t="s">
        <v>25</v>
      </c>
      <c r="EW321" t="s">
        <v>757</v>
      </c>
      <c r="EX321" t="s">
        <v>27</v>
      </c>
      <c r="EY321">
        <v>0.77017100000000005</v>
      </c>
      <c r="EZ321" t="s">
        <v>28</v>
      </c>
      <c r="FA321">
        <v>251175</v>
      </c>
      <c r="FB321" t="s">
        <v>29</v>
      </c>
      <c r="FC321">
        <v>0.21897101965499999</v>
      </c>
      <c r="FD321" t="s">
        <v>30</v>
      </c>
      <c r="FE321">
        <v>55000</v>
      </c>
      <c r="FF321" t="s">
        <v>923</v>
      </c>
      <c r="FG321">
        <v>55000</v>
      </c>
      <c r="FH321" t="s">
        <v>778</v>
      </c>
      <c r="FI321" t="s">
        <v>4311</v>
      </c>
      <c r="FJ321" t="s">
        <v>4312</v>
      </c>
      <c r="FK321" t="s">
        <v>4313</v>
      </c>
      <c r="FL321">
        <v>7.0804599999999995E-2</v>
      </c>
      <c r="FR321" t="s">
        <v>777</v>
      </c>
      <c r="FS321">
        <v>732.39800000000002</v>
      </c>
      <c r="FT321" t="s">
        <v>25</v>
      </c>
      <c r="FU321" t="s">
        <v>757</v>
      </c>
      <c r="FV321" t="s">
        <v>27</v>
      </c>
      <c r="FW321">
        <v>0.73860599999999998</v>
      </c>
      <c r="FX321" t="s">
        <v>28</v>
      </c>
      <c r="FY321">
        <v>250281</v>
      </c>
      <c r="FZ321" t="s">
        <v>29</v>
      </c>
      <c r="GA321">
        <v>3.9955144649999998E-3</v>
      </c>
      <c r="GB321" t="s">
        <v>30</v>
      </c>
      <c r="GC321">
        <v>1000</v>
      </c>
      <c r="GD321" t="s">
        <v>923</v>
      </c>
      <c r="GE321">
        <v>1000</v>
      </c>
      <c r="GF321" t="s">
        <v>778</v>
      </c>
      <c r="GG321" t="s">
        <v>5089</v>
      </c>
      <c r="GH321" t="s">
        <v>5090</v>
      </c>
      <c r="GI321" t="s">
        <v>5091</v>
      </c>
      <c r="GJ321">
        <v>6.3281100000000007E-2</v>
      </c>
      <c r="GP321" t="s">
        <v>777</v>
      </c>
      <c r="GQ321">
        <v>677.78499999999997</v>
      </c>
      <c r="GR321" t="s">
        <v>25</v>
      </c>
      <c r="GS321" t="s">
        <v>757</v>
      </c>
      <c r="GT321" t="s">
        <v>27</v>
      </c>
      <c r="GU321">
        <v>0.77244999999999997</v>
      </c>
      <c r="GV321" t="s">
        <v>28</v>
      </c>
      <c r="GW321">
        <v>247268</v>
      </c>
      <c r="GX321" t="s">
        <v>29</v>
      </c>
      <c r="GY321">
        <v>4.0441950975000002E-2</v>
      </c>
      <c r="GZ321" t="s">
        <v>30</v>
      </c>
      <c r="HA321">
        <v>10000</v>
      </c>
      <c r="HB321" t="s">
        <v>923</v>
      </c>
      <c r="HC321">
        <v>10000</v>
      </c>
      <c r="HD321" t="s">
        <v>778</v>
      </c>
      <c r="HE321" t="s">
        <v>5688</v>
      </c>
      <c r="HF321" t="s">
        <v>5689</v>
      </c>
      <c r="HG321" t="s">
        <v>5690</v>
      </c>
      <c r="HH321">
        <v>6.0421999999999997E-2</v>
      </c>
      <c r="HN321" t="s">
        <v>777</v>
      </c>
      <c r="HO321">
        <v>672.37900000000002</v>
      </c>
      <c r="HP321" t="s">
        <v>25</v>
      </c>
      <c r="HQ321" t="s">
        <v>757</v>
      </c>
      <c r="HR321" t="s">
        <v>27</v>
      </c>
      <c r="HS321">
        <v>0.76970400000000005</v>
      </c>
      <c r="HT321" t="s">
        <v>28</v>
      </c>
      <c r="HU321">
        <v>251037</v>
      </c>
      <c r="HV321" t="s">
        <v>29</v>
      </c>
      <c r="HW321">
        <v>0.25892566930499999</v>
      </c>
      <c r="HX321" t="s">
        <v>30</v>
      </c>
      <c r="HY321">
        <v>65000</v>
      </c>
      <c r="HZ321" t="s">
        <v>923</v>
      </c>
      <c r="IA321">
        <v>65000</v>
      </c>
      <c r="IB321" t="s">
        <v>778</v>
      </c>
      <c r="IC321" t="s">
        <v>6274</v>
      </c>
      <c r="ID321" t="s">
        <v>6275</v>
      </c>
      <c r="IE321" t="s">
        <v>6276</v>
      </c>
      <c r="IF321">
        <v>7.4446200000000004E-2</v>
      </c>
    </row>
    <row r="322" spans="6:240">
      <c r="F322" t="s">
        <v>782</v>
      </c>
      <c r="G322">
        <v>339.214</v>
      </c>
      <c r="H322" t="s">
        <v>25</v>
      </c>
      <c r="I322" t="s">
        <v>36</v>
      </c>
      <c r="J322" t="s">
        <v>27</v>
      </c>
      <c r="K322">
        <v>0.76761400000000002</v>
      </c>
      <c r="L322" t="s">
        <v>28</v>
      </c>
      <c r="M322">
        <v>500311</v>
      </c>
      <c r="N322" t="s">
        <v>29</v>
      </c>
      <c r="O322">
        <v>5.9962661360000004E-3</v>
      </c>
      <c r="P322" t="s">
        <v>30</v>
      </c>
      <c r="Q322">
        <v>3000</v>
      </c>
      <c r="R322" t="s">
        <v>923</v>
      </c>
      <c r="S322">
        <v>3000</v>
      </c>
      <c r="T322" t="s">
        <v>783</v>
      </c>
      <c r="U322" t="s">
        <v>4901</v>
      </c>
      <c r="V322" t="s">
        <v>4902</v>
      </c>
      <c r="W322" t="s">
        <v>4903</v>
      </c>
      <c r="X322">
        <v>7.8539600000000001E-2</v>
      </c>
      <c r="AD322" t="s">
        <v>782</v>
      </c>
      <c r="AE322">
        <v>354.91800000000001</v>
      </c>
      <c r="AF322" t="s">
        <v>25</v>
      </c>
      <c r="AG322" t="s">
        <v>36</v>
      </c>
      <c r="AH322" t="s">
        <v>27</v>
      </c>
      <c r="AI322">
        <v>0.75409099999999996</v>
      </c>
      <c r="AJ322" t="s">
        <v>28</v>
      </c>
      <c r="AK322">
        <v>495478</v>
      </c>
      <c r="AL322" t="s">
        <v>29</v>
      </c>
      <c r="AM322">
        <v>1.0091260424E-2</v>
      </c>
      <c r="AN322" t="s">
        <v>30</v>
      </c>
      <c r="AO322">
        <v>5000</v>
      </c>
      <c r="AP322" t="s">
        <v>923</v>
      </c>
      <c r="AQ322">
        <v>5000</v>
      </c>
      <c r="AR322" t="s">
        <v>783</v>
      </c>
      <c r="AS322" t="s">
        <v>1376</v>
      </c>
      <c r="AT322" t="s">
        <v>1377</v>
      </c>
      <c r="AU322" t="s">
        <v>1378</v>
      </c>
      <c r="AV322">
        <v>8.4090899999999996E-2</v>
      </c>
      <c r="BB322" t="s">
        <v>782</v>
      </c>
      <c r="BC322">
        <v>328.19900000000001</v>
      </c>
      <c r="BD322" t="s">
        <v>25</v>
      </c>
      <c r="BE322" t="s">
        <v>36</v>
      </c>
      <c r="BF322" t="s">
        <v>27</v>
      </c>
      <c r="BG322">
        <v>0.77784600000000004</v>
      </c>
      <c r="BH322" t="s">
        <v>28</v>
      </c>
      <c r="BI322">
        <v>503588</v>
      </c>
      <c r="BJ322" t="s">
        <v>29</v>
      </c>
      <c r="BK322">
        <v>2.9786244952E-2</v>
      </c>
      <c r="BL322" t="s">
        <v>30</v>
      </c>
      <c r="BM322">
        <v>15000</v>
      </c>
      <c r="BN322" t="s">
        <v>923</v>
      </c>
      <c r="BO322">
        <v>15000</v>
      </c>
      <c r="BP322" t="s">
        <v>783</v>
      </c>
      <c r="BQ322" t="s">
        <v>1963</v>
      </c>
      <c r="BR322" t="s">
        <v>1964</v>
      </c>
      <c r="BS322" t="s">
        <v>1965</v>
      </c>
      <c r="BT322">
        <v>7.7787899999999993E-2</v>
      </c>
      <c r="BZ322" t="s">
        <v>782</v>
      </c>
      <c r="CA322">
        <v>338.22199999999998</v>
      </c>
      <c r="CB322" t="s">
        <v>25</v>
      </c>
      <c r="CC322" t="s">
        <v>36</v>
      </c>
      <c r="CD322" t="s">
        <v>27</v>
      </c>
      <c r="CE322">
        <v>0.77023600000000003</v>
      </c>
      <c r="CF322" t="s">
        <v>28</v>
      </c>
      <c r="CG322">
        <v>498368</v>
      </c>
      <c r="CH322" t="s">
        <v>29</v>
      </c>
      <c r="CI322">
        <v>5.0163704528000001E-2</v>
      </c>
      <c r="CJ322" t="s">
        <v>30</v>
      </c>
      <c r="CK322">
        <v>25000</v>
      </c>
      <c r="CL322" t="s">
        <v>923</v>
      </c>
      <c r="CM322">
        <v>25000</v>
      </c>
      <c r="CN322" t="s">
        <v>783</v>
      </c>
      <c r="CO322" t="s">
        <v>2550</v>
      </c>
      <c r="CP322" t="s">
        <v>2551</v>
      </c>
      <c r="CQ322" t="s">
        <v>2552</v>
      </c>
      <c r="CR322">
        <v>7.9083600000000004E-2</v>
      </c>
      <c r="CX322" t="s">
        <v>782</v>
      </c>
      <c r="CY322">
        <v>336.59399999999999</v>
      </c>
      <c r="CZ322" t="s">
        <v>25</v>
      </c>
      <c r="DA322" t="s">
        <v>36</v>
      </c>
      <c r="DB322" t="s">
        <v>27</v>
      </c>
      <c r="DC322">
        <v>0.772204</v>
      </c>
      <c r="DD322" t="s">
        <v>28</v>
      </c>
      <c r="DE322">
        <v>498230</v>
      </c>
      <c r="DF322" t="s">
        <v>29</v>
      </c>
      <c r="DG322">
        <v>7.0248676511999994E-2</v>
      </c>
      <c r="DH322" t="s">
        <v>30</v>
      </c>
      <c r="DI322">
        <v>35000</v>
      </c>
      <c r="DJ322" t="s">
        <v>923</v>
      </c>
      <c r="DK322">
        <v>35000</v>
      </c>
      <c r="DL322" t="s">
        <v>783</v>
      </c>
      <c r="DM322" t="s">
        <v>3142</v>
      </c>
      <c r="DN322" t="s">
        <v>3143</v>
      </c>
      <c r="DO322" t="s">
        <v>3144</v>
      </c>
      <c r="DP322">
        <v>7.6177400000000006E-2</v>
      </c>
      <c r="DV322" t="s">
        <v>782</v>
      </c>
      <c r="DW322">
        <v>337.12099999999998</v>
      </c>
      <c r="DX322" t="s">
        <v>25</v>
      </c>
      <c r="DY322" t="s">
        <v>36</v>
      </c>
      <c r="DZ322" t="s">
        <v>27</v>
      </c>
      <c r="EA322">
        <v>0.77124199999999998</v>
      </c>
      <c r="EB322" t="s">
        <v>28</v>
      </c>
      <c r="EC322">
        <v>498691</v>
      </c>
      <c r="ED322" t="s">
        <v>29</v>
      </c>
      <c r="EE322">
        <v>9.0236148631999996E-2</v>
      </c>
      <c r="EF322" t="s">
        <v>30</v>
      </c>
      <c r="EG322">
        <v>45000</v>
      </c>
      <c r="EH322" t="s">
        <v>923</v>
      </c>
      <c r="EI322">
        <v>45000</v>
      </c>
      <c r="EJ322" t="s">
        <v>783</v>
      </c>
      <c r="EK322" t="s">
        <v>3728</v>
      </c>
      <c r="EL322" t="s">
        <v>3729</v>
      </c>
      <c r="EM322" t="s">
        <v>3730</v>
      </c>
      <c r="EN322">
        <v>7.4802499999999994E-2</v>
      </c>
      <c r="ET322" t="s">
        <v>782</v>
      </c>
      <c r="EU322">
        <v>335.61599999999999</v>
      </c>
      <c r="EV322" t="s">
        <v>25</v>
      </c>
      <c r="EW322" t="s">
        <v>36</v>
      </c>
      <c r="EX322" t="s">
        <v>27</v>
      </c>
      <c r="EY322">
        <v>0.77308399999999999</v>
      </c>
      <c r="EZ322" t="s">
        <v>28</v>
      </c>
      <c r="FA322">
        <v>498545</v>
      </c>
      <c r="FB322" t="s">
        <v>29</v>
      </c>
      <c r="FC322">
        <v>0.110321120616</v>
      </c>
      <c r="FD322" t="s">
        <v>30</v>
      </c>
      <c r="FE322">
        <v>55000</v>
      </c>
      <c r="FF322" t="s">
        <v>923</v>
      </c>
      <c r="FG322">
        <v>55000</v>
      </c>
      <c r="FH322" t="s">
        <v>783</v>
      </c>
      <c r="FI322" t="s">
        <v>4314</v>
      </c>
      <c r="FJ322" t="s">
        <v>4315</v>
      </c>
      <c r="FK322" t="s">
        <v>4316</v>
      </c>
      <c r="FL322">
        <v>7.5526200000000002E-2</v>
      </c>
      <c r="FR322" t="s">
        <v>782</v>
      </c>
      <c r="FS322">
        <v>349.762</v>
      </c>
      <c r="FT322" t="s">
        <v>25</v>
      </c>
      <c r="FU322" t="s">
        <v>36</v>
      </c>
      <c r="FV322" t="s">
        <v>27</v>
      </c>
      <c r="FW322">
        <v>0.75595199999999996</v>
      </c>
      <c r="FX322" t="s">
        <v>28</v>
      </c>
      <c r="FY322">
        <v>500309</v>
      </c>
      <c r="FZ322" t="s">
        <v>29</v>
      </c>
      <c r="GA322">
        <v>1.9987637119999999E-3</v>
      </c>
      <c r="GB322" t="s">
        <v>30</v>
      </c>
      <c r="GC322">
        <v>1000</v>
      </c>
      <c r="GD322" t="s">
        <v>923</v>
      </c>
      <c r="GE322">
        <v>1000</v>
      </c>
      <c r="GF322" t="s">
        <v>783</v>
      </c>
      <c r="GG322" t="s">
        <v>5092</v>
      </c>
      <c r="GH322" t="s">
        <v>5093</v>
      </c>
      <c r="GI322" t="s">
        <v>5094</v>
      </c>
      <c r="GJ322">
        <v>0.102381</v>
      </c>
      <c r="GP322" t="s">
        <v>782</v>
      </c>
      <c r="GQ322">
        <v>333.75900000000001</v>
      </c>
      <c r="GR322" t="s">
        <v>25</v>
      </c>
      <c r="GS322" t="s">
        <v>36</v>
      </c>
      <c r="GT322" t="s">
        <v>27</v>
      </c>
      <c r="GU322">
        <v>0.77480400000000005</v>
      </c>
      <c r="GV322" t="s">
        <v>28</v>
      </c>
      <c r="GW322">
        <v>499095</v>
      </c>
      <c r="GX322" t="s">
        <v>29</v>
      </c>
      <c r="GY322">
        <v>2.0036251551999999E-2</v>
      </c>
      <c r="GZ322" t="s">
        <v>30</v>
      </c>
      <c r="HA322">
        <v>10000</v>
      </c>
      <c r="HB322" t="s">
        <v>923</v>
      </c>
      <c r="HC322">
        <v>10000</v>
      </c>
      <c r="HD322" t="s">
        <v>783</v>
      </c>
      <c r="HE322" t="s">
        <v>5691</v>
      </c>
      <c r="HF322" t="s">
        <v>5692</v>
      </c>
      <c r="HG322" t="s">
        <v>5693</v>
      </c>
      <c r="HH322">
        <v>8.7597700000000001E-2</v>
      </c>
      <c r="HN322" t="s">
        <v>782</v>
      </c>
      <c r="HO322">
        <v>338.45299999999997</v>
      </c>
      <c r="HP322" t="s">
        <v>25</v>
      </c>
      <c r="HQ322" t="s">
        <v>36</v>
      </c>
      <c r="HR322" t="s">
        <v>27</v>
      </c>
      <c r="HS322">
        <v>0.76991600000000004</v>
      </c>
      <c r="HT322" t="s">
        <v>28</v>
      </c>
      <c r="HU322">
        <v>498443</v>
      </c>
      <c r="HV322" t="s">
        <v>29</v>
      </c>
      <c r="HW322">
        <v>0.1304060926</v>
      </c>
      <c r="HX322" t="s">
        <v>30</v>
      </c>
      <c r="HY322">
        <v>65000</v>
      </c>
      <c r="HZ322" t="s">
        <v>923</v>
      </c>
      <c r="IA322">
        <v>65000</v>
      </c>
      <c r="IB322" t="s">
        <v>783</v>
      </c>
      <c r="IC322" t="s">
        <v>6277</v>
      </c>
      <c r="ID322" t="s">
        <v>6278</v>
      </c>
      <c r="IE322" t="s">
        <v>6279</v>
      </c>
      <c r="IF322">
        <v>7.6965099999999995E-2</v>
      </c>
    </row>
    <row r="323" spans="6:240">
      <c r="F323" t="s">
        <v>787</v>
      </c>
      <c r="G323">
        <v>690.13199999999995</v>
      </c>
      <c r="H323" t="s">
        <v>25</v>
      </c>
      <c r="I323" t="s">
        <v>757</v>
      </c>
      <c r="J323" t="s">
        <v>27</v>
      </c>
      <c r="K323">
        <v>0.76704499999999998</v>
      </c>
      <c r="L323" t="s">
        <v>28</v>
      </c>
      <c r="M323">
        <v>246278</v>
      </c>
      <c r="N323" t="s">
        <v>29</v>
      </c>
      <c r="O323">
        <v>1.2181345125E-2</v>
      </c>
      <c r="P323" t="s">
        <v>30</v>
      </c>
      <c r="Q323">
        <v>3000</v>
      </c>
      <c r="R323" t="s">
        <v>923</v>
      </c>
      <c r="S323">
        <v>3000</v>
      </c>
      <c r="T323" t="s">
        <v>788</v>
      </c>
      <c r="U323" t="s">
        <v>4898</v>
      </c>
      <c r="V323" t="s">
        <v>4899</v>
      </c>
      <c r="W323" t="s">
        <v>4900</v>
      </c>
      <c r="X323">
        <v>7.1562200000000006E-2</v>
      </c>
      <c r="AD323" t="s">
        <v>787</v>
      </c>
      <c r="AE323">
        <v>711.09900000000005</v>
      </c>
      <c r="AF323" t="s">
        <v>25</v>
      </c>
      <c r="AG323" t="s">
        <v>757</v>
      </c>
      <c r="AH323" t="s">
        <v>27</v>
      </c>
      <c r="AI323">
        <v>0.75322900000000004</v>
      </c>
      <c r="AJ323" t="s">
        <v>28</v>
      </c>
      <c r="AK323">
        <v>247865</v>
      </c>
      <c r="AL323" t="s">
        <v>29</v>
      </c>
      <c r="AM323">
        <v>2.0172275055000001E-2</v>
      </c>
      <c r="AN323" t="s">
        <v>30</v>
      </c>
      <c r="AO323">
        <v>5000</v>
      </c>
      <c r="AP323" t="s">
        <v>923</v>
      </c>
      <c r="AQ323">
        <v>5000</v>
      </c>
      <c r="AR323" t="s">
        <v>788</v>
      </c>
      <c r="AS323" t="s">
        <v>1373</v>
      </c>
      <c r="AT323" t="s">
        <v>1374</v>
      </c>
      <c r="AU323" t="s">
        <v>1375</v>
      </c>
      <c r="AV323">
        <v>7.7159199999999997E-2</v>
      </c>
      <c r="BB323" t="s">
        <v>787</v>
      </c>
      <c r="BC323">
        <v>673.8</v>
      </c>
      <c r="BD323" t="s">
        <v>25</v>
      </c>
      <c r="BE323" t="s">
        <v>757</v>
      </c>
      <c r="BF323" t="s">
        <v>27</v>
      </c>
      <c r="BG323">
        <v>0.76879600000000003</v>
      </c>
      <c r="BH323" t="s">
        <v>28</v>
      </c>
      <c r="BI323">
        <v>251100</v>
      </c>
      <c r="BJ323" t="s">
        <v>29</v>
      </c>
      <c r="BK323">
        <v>5.9737123245000003E-2</v>
      </c>
      <c r="BL323" t="s">
        <v>30</v>
      </c>
      <c r="BM323">
        <v>15000</v>
      </c>
      <c r="BN323" t="s">
        <v>923</v>
      </c>
      <c r="BO323">
        <v>15000</v>
      </c>
      <c r="BP323" t="s">
        <v>788</v>
      </c>
      <c r="BQ323" t="s">
        <v>1960</v>
      </c>
      <c r="BR323" t="s">
        <v>1961</v>
      </c>
      <c r="BS323" t="s">
        <v>1962</v>
      </c>
      <c r="BT323">
        <v>7.0500900000000005E-2</v>
      </c>
      <c r="BZ323" t="s">
        <v>787</v>
      </c>
      <c r="CA323">
        <v>665.53</v>
      </c>
      <c r="CB323" t="s">
        <v>25</v>
      </c>
      <c r="CC323" t="s">
        <v>757</v>
      </c>
      <c r="CD323" t="s">
        <v>27</v>
      </c>
      <c r="CE323">
        <v>0.77102999999999999</v>
      </c>
      <c r="CF323" t="s">
        <v>28</v>
      </c>
      <c r="CG323">
        <v>252749</v>
      </c>
      <c r="CH323" t="s">
        <v>29</v>
      </c>
      <c r="CI323">
        <v>9.8912169975000006E-2</v>
      </c>
      <c r="CJ323" t="s">
        <v>30</v>
      </c>
      <c r="CK323">
        <v>25000</v>
      </c>
      <c r="CL323" t="s">
        <v>923</v>
      </c>
      <c r="CM323">
        <v>25000</v>
      </c>
      <c r="CN323" t="s">
        <v>788</v>
      </c>
      <c r="CO323" t="s">
        <v>2547</v>
      </c>
      <c r="CP323" t="s">
        <v>2548</v>
      </c>
      <c r="CQ323" t="s">
        <v>2549</v>
      </c>
      <c r="CR323">
        <v>6.92382E-2</v>
      </c>
      <c r="CX323" t="s">
        <v>787</v>
      </c>
      <c r="CY323">
        <v>672.08299999999997</v>
      </c>
      <c r="CZ323" t="s">
        <v>25</v>
      </c>
      <c r="DA323" t="s">
        <v>757</v>
      </c>
      <c r="DB323" t="s">
        <v>27</v>
      </c>
      <c r="DC323">
        <v>0.77049500000000004</v>
      </c>
      <c r="DD323" t="s">
        <v>28</v>
      </c>
      <c r="DE323">
        <v>250633</v>
      </c>
      <c r="DF323" t="s">
        <v>29</v>
      </c>
      <c r="DG323">
        <v>0.13964642254500001</v>
      </c>
      <c r="DH323" t="s">
        <v>30</v>
      </c>
      <c r="DI323">
        <v>35000</v>
      </c>
      <c r="DJ323" t="s">
        <v>923</v>
      </c>
      <c r="DK323">
        <v>35000</v>
      </c>
      <c r="DL323" t="s">
        <v>788</v>
      </c>
      <c r="DM323" t="s">
        <v>3139</v>
      </c>
      <c r="DN323" t="s">
        <v>3140</v>
      </c>
      <c r="DO323" t="s">
        <v>3141</v>
      </c>
      <c r="DP323">
        <v>7.8177800000000006E-2</v>
      </c>
      <c r="DV323" t="s">
        <v>787</v>
      </c>
      <c r="DW323">
        <v>672.39200000000005</v>
      </c>
      <c r="DX323" t="s">
        <v>25</v>
      </c>
      <c r="DY323" t="s">
        <v>757</v>
      </c>
      <c r="DZ323" t="s">
        <v>27</v>
      </c>
      <c r="EA323">
        <v>0.76918200000000003</v>
      </c>
      <c r="EB323" t="s">
        <v>28</v>
      </c>
      <c r="EC323">
        <v>251374</v>
      </c>
      <c r="ED323" t="s">
        <v>29</v>
      </c>
      <c r="EE323">
        <v>0.17901637000500001</v>
      </c>
      <c r="EF323" t="s">
        <v>30</v>
      </c>
      <c r="EG323">
        <v>45000</v>
      </c>
      <c r="EH323" t="s">
        <v>923</v>
      </c>
      <c r="EI323">
        <v>45000</v>
      </c>
      <c r="EJ323" t="s">
        <v>788</v>
      </c>
      <c r="EK323" t="s">
        <v>3725</v>
      </c>
      <c r="EL323" t="s">
        <v>3726</v>
      </c>
      <c r="EM323" t="s">
        <v>3727</v>
      </c>
      <c r="EN323">
        <v>7.9913300000000007E-2</v>
      </c>
      <c r="ET323" t="s">
        <v>787</v>
      </c>
      <c r="EU323">
        <v>671.197</v>
      </c>
      <c r="EV323" t="s">
        <v>25</v>
      </c>
      <c r="EW323" t="s">
        <v>757</v>
      </c>
      <c r="EX323" t="s">
        <v>27</v>
      </c>
      <c r="EY323">
        <v>0.77017100000000005</v>
      </c>
      <c r="EZ323" t="s">
        <v>28</v>
      </c>
      <c r="FA323">
        <v>251175</v>
      </c>
      <c r="FB323" t="s">
        <v>29</v>
      </c>
      <c r="FC323">
        <v>0.21897101965499999</v>
      </c>
      <c r="FD323" t="s">
        <v>30</v>
      </c>
      <c r="FE323">
        <v>55000</v>
      </c>
      <c r="FF323" t="s">
        <v>923</v>
      </c>
      <c r="FG323">
        <v>55000</v>
      </c>
      <c r="FH323" t="s">
        <v>788</v>
      </c>
      <c r="FI323" t="s">
        <v>4311</v>
      </c>
      <c r="FJ323" t="s">
        <v>4312</v>
      </c>
      <c r="FK323" t="s">
        <v>4313</v>
      </c>
      <c r="FL323">
        <v>7.0804599999999995E-2</v>
      </c>
      <c r="FR323" t="s">
        <v>787</v>
      </c>
      <c r="FS323">
        <v>732.39800000000002</v>
      </c>
      <c r="FT323" t="s">
        <v>25</v>
      </c>
      <c r="FU323" t="s">
        <v>757</v>
      </c>
      <c r="FV323" t="s">
        <v>27</v>
      </c>
      <c r="FW323">
        <v>0.73860599999999998</v>
      </c>
      <c r="FX323" t="s">
        <v>28</v>
      </c>
      <c r="FY323">
        <v>250281</v>
      </c>
      <c r="FZ323" t="s">
        <v>29</v>
      </c>
      <c r="GA323">
        <v>3.9955144649999998E-3</v>
      </c>
      <c r="GB323" t="s">
        <v>30</v>
      </c>
      <c r="GC323">
        <v>1000</v>
      </c>
      <c r="GD323" t="s">
        <v>923</v>
      </c>
      <c r="GE323">
        <v>1000</v>
      </c>
      <c r="GF323" t="s">
        <v>788</v>
      </c>
      <c r="GG323" t="s">
        <v>5089</v>
      </c>
      <c r="GH323" t="s">
        <v>5090</v>
      </c>
      <c r="GI323" t="s">
        <v>5091</v>
      </c>
      <c r="GJ323">
        <v>6.3281100000000007E-2</v>
      </c>
      <c r="GP323" t="s">
        <v>787</v>
      </c>
      <c r="GQ323">
        <v>677.78499999999997</v>
      </c>
      <c r="GR323" t="s">
        <v>25</v>
      </c>
      <c r="GS323" t="s">
        <v>757</v>
      </c>
      <c r="GT323" t="s">
        <v>27</v>
      </c>
      <c r="GU323">
        <v>0.77244999999999997</v>
      </c>
      <c r="GV323" t="s">
        <v>28</v>
      </c>
      <c r="GW323">
        <v>247268</v>
      </c>
      <c r="GX323" t="s">
        <v>29</v>
      </c>
      <c r="GY323">
        <v>4.0441950975000002E-2</v>
      </c>
      <c r="GZ323" t="s">
        <v>30</v>
      </c>
      <c r="HA323">
        <v>10000</v>
      </c>
      <c r="HB323" t="s">
        <v>923</v>
      </c>
      <c r="HC323">
        <v>10000</v>
      </c>
      <c r="HD323" t="s">
        <v>788</v>
      </c>
      <c r="HE323" t="s">
        <v>5688</v>
      </c>
      <c r="HF323" t="s">
        <v>5689</v>
      </c>
      <c r="HG323" t="s">
        <v>5690</v>
      </c>
      <c r="HH323">
        <v>6.0421999999999997E-2</v>
      </c>
      <c r="HN323" t="s">
        <v>787</v>
      </c>
      <c r="HO323">
        <v>672.37900000000002</v>
      </c>
      <c r="HP323" t="s">
        <v>25</v>
      </c>
      <c r="HQ323" t="s">
        <v>757</v>
      </c>
      <c r="HR323" t="s">
        <v>27</v>
      </c>
      <c r="HS323">
        <v>0.76970400000000005</v>
      </c>
      <c r="HT323" t="s">
        <v>28</v>
      </c>
      <c r="HU323">
        <v>251037</v>
      </c>
      <c r="HV323" t="s">
        <v>29</v>
      </c>
      <c r="HW323">
        <v>0.25892566930499999</v>
      </c>
      <c r="HX323" t="s">
        <v>30</v>
      </c>
      <c r="HY323">
        <v>65000</v>
      </c>
      <c r="HZ323" t="s">
        <v>923</v>
      </c>
      <c r="IA323">
        <v>65000</v>
      </c>
      <c r="IB323" t="s">
        <v>788</v>
      </c>
      <c r="IC323" t="s">
        <v>6274</v>
      </c>
      <c r="ID323" t="s">
        <v>6275</v>
      </c>
      <c r="IE323" t="s">
        <v>6276</v>
      </c>
      <c r="IF323">
        <v>7.4446200000000004E-2</v>
      </c>
    </row>
    <row r="324" spans="6:240">
      <c r="F324" t="s">
        <v>787</v>
      </c>
      <c r="G324">
        <v>339.214</v>
      </c>
      <c r="H324" t="s">
        <v>25</v>
      </c>
      <c r="I324" t="s">
        <v>36</v>
      </c>
      <c r="J324" t="s">
        <v>27</v>
      </c>
      <c r="K324">
        <v>0.76761400000000002</v>
      </c>
      <c r="L324" t="s">
        <v>28</v>
      </c>
      <c r="M324">
        <v>500311</v>
      </c>
      <c r="N324" t="s">
        <v>29</v>
      </c>
      <c r="O324">
        <v>5.9962661360000004E-3</v>
      </c>
      <c r="P324" t="s">
        <v>30</v>
      </c>
      <c r="Q324">
        <v>3000</v>
      </c>
      <c r="R324" t="s">
        <v>923</v>
      </c>
      <c r="S324">
        <v>3000</v>
      </c>
      <c r="T324" t="s">
        <v>783</v>
      </c>
      <c r="U324" t="s">
        <v>4901</v>
      </c>
      <c r="V324" t="s">
        <v>4902</v>
      </c>
      <c r="W324" t="s">
        <v>4903</v>
      </c>
      <c r="X324">
        <v>7.8539600000000001E-2</v>
      </c>
      <c r="AD324" t="s">
        <v>787</v>
      </c>
      <c r="AE324">
        <v>354.91800000000001</v>
      </c>
      <c r="AF324" t="s">
        <v>25</v>
      </c>
      <c r="AG324" t="s">
        <v>36</v>
      </c>
      <c r="AH324" t="s">
        <v>27</v>
      </c>
      <c r="AI324">
        <v>0.75409099999999996</v>
      </c>
      <c r="AJ324" t="s">
        <v>28</v>
      </c>
      <c r="AK324">
        <v>495478</v>
      </c>
      <c r="AL324" t="s">
        <v>29</v>
      </c>
      <c r="AM324">
        <v>1.0091260424E-2</v>
      </c>
      <c r="AN324" t="s">
        <v>30</v>
      </c>
      <c r="AO324">
        <v>5000</v>
      </c>
      <c r="AP324" t="s">
        <v>923</v>
      </c>
      <c r="AQ324">
        <v>5000</v>
      </c>
      <c r="AR324" t="s">
        <v>783</v>
      </c>
      <c r="AS324" t="s">
        <v>1376</v>
      </c>
      <c r="AT324" t="s">
        <v>1377</v>
      </c>
      <c r="AU324" t="s">
        <v>1378</v>
      </c>
      <c r="AV324">
        <v>8.4090899999999996E-2</v>
      </c>
      <c r="BB324" t="s">
        <v>787</v>
      </c>
      <c r="BC324">
        <v>328.19900000000001</v>
      </c>
      <c r="BD324" t="s">
        <v>25</v>
      </c>
      <c r="BE324" t="s">
        <v>36</v>
      </c>
      <c r="BF324" t="s">
        <v>27</v>
      </c>
      <c r="BG324">
        <v>0.77784600000000004</v>
      </c>
      <c r="BH324" t="s">
        <v>28</v>
      </c>
      <c r="BI324">
        <v>503588</v>
      </c>
      <c r="BJ324" t="s">
        <v>29</v>
      </c>
      <c r="BK324">
        <v>2.9786244952E-2</v>
      </c>
      <c r="BL324" t="s">
        <v>30</v>
      </c>
      <c r="BM324">
        <v>15000</v>
      </c>
      <c r="BN324" t="s">
        <v>923</v>
      </c>
      <c r="BO324">
        <v>15000</v>
      </c>
      <c r="BP324" t="s">
        <v>783</v>
      </c>
      <c r="BQ324" t="s">
        <v>1963</v>
      </c>
      <c r="BR324" t="s">
        <v>1964</v>
      </c>
      <c r="BS324" t="s">
        <v>1965</v>
      </c>
      <c r="BT324">
        <v>7.7787899999999993E-2</v>
      </c>
      <c r="BZ324" t="s">
        <v>787</v>
      </c>
      <c r="CA324">
        <v>338.22199999999998</v>
      </c>
      <c r="CB324" t="s">
        <v>25</v>
      </c>
      <c r="CC324" t="s">
        <v>36</v>
      </c>
      <c r="CD324" t="s">
        <v>27</v>
      </c>
      <c r="CE324">
        <v>0.77023600000000003</v>
      </c>
      <c r="CF324" t="s">
        <v>28</v>
      </c>
      <c r="CG324">
        <v>498368</v>
      </c>
      <c r="CH324" t="s">
        <v>29</v>
      </c>
      <c r="CI324">
        <v>5.0163704528000001E-2</v>
      </c>
      <c r="CJ324" t="s">
        <v>30</v>
      </c>
      <c r="CK324">
        <v>25000</v>
      </c>
      <c r="CL324" t="s">
        <v>923</v>
      </c>
      <c r="CM324">
        <v>25000</v>
      </c>
      <c r="CN324" t="s">
        <v>783</v>
      </c>
      <c r="CO324" t="s">
        <v>2550</v>
      </c>
      <c r="CP324" t="s">
        <v>2551</v>
      </c>
      <c r="CQ324" t="s">
        <v>2552</v>
      </c>
      <c r="CR324">
        <v>7.9083600000000004E-2</v>
      </c>
      <c r="CX324" t="s">
        <v>787</v>
      </c>
      <c r="CY324">
        <v>336.59399999999999</v>
      </c>
      <c r="CZ324" t="s">
        <v>25</v>
      </c>
      <c r="DA324" t="s">
        <v>36</v>
      </c>
      <c r="DB324" t="s">
        <v>27</v>
      </c>
      <c r="DC324">
        <v>0.772204</v>
      </c>
      <c r="DD324" t="s">
        <v>28</v>
      </c>
      <c r="DE324">
        <v>498230</v>
      </c>
      <c r="DF324" t="s">
        <v>29</v>
      </c>
      <c r="DG324">
        <v>7.0248676511999994E-2</v>
      </c>
      <c r="DH324" t="s">
        <v>30</v>
      </c>
      <c r="DI324">
        <v>35000</v>
      </c>
      <c r="DJ324" t="s">
        <v>923</v>
      </c>
      <c r="DK324">
        <v>35000</v>
      </c>
      <c r="DL324" t="s">
        <v>783</v>
      </c>
      <c r="DM324" t="s">
        <v>3142</v>
      </c>
      <c r="DN324" t="s">
        <v>3143</v>
      </c>
      <c r="DO324" t="s">
        <v>3144</v>
      </c>
      <c r="DP324">
        <v>7.6177400000000006E-2</v>
      </c>
      <c r="DV324" t="s">
        <v>787</v>
      </c>
      <c r="DW324">
        <v>337.12099999999998</v>
      </c>
      <c r="DX324" t="s">
        <v>25</v>
      </c>
      <c r="DY324" t="s">
        <v>36</v>
      </c>
      <c r="DZ324" t="s">
        <v>27</v>
      </c>
      <c r="EA324">
        <v>0.77124199999999998</v>
      </c>
      <c r="EB324" t="s">
        <v>28</v>
      </c>
      <c r="EC324">
        <v>498691</v>
      </c>
      <c r="ED324" t="s">
        <v>29</v>
      </c>
      <c r="EE324">
        <v>9.0236148631999996E-2</v>
      </c>
      <c r="EF324" t="s">
        <v>30</v>
      </c>
      <c r="EG324">
        <v>45000</v>
      </c>
      <c r="EH324" t="s">
        <v>923</v>
      </c>
      <c r="EI324">
        <v>45000</v>
      </c>
      <c r="EJ324" t="s">
        <v>783</v>
      </c>
      <c r="EK324" t="s">
        <v>3728</v>
      </c>
      <c r="EL324" t="s">
        <v>3729</v>
      </c>
      <c r="EM324" t="s">
        <v>3730</v>
      </c>
      <c r="EN324">
        <v>7.4802499999999994E-2</v>
      </c>
      <c r="ET324" t="s">
        <v>787</v>
      </c>
      <c r="EU324">
        <v>335.61599999999999</v>
      </c>
      <c r="EV324" t="s">
        <v>25</v>
      </c>
      <c r="EW324" t="s">
        <v>36</v>
      </c>
      <c r="EX324" t="s">
        <v>27</v>
      </c>
      <c r="EY324">
        <v>0.77308399999999999</v>
      </c>
      <c r="EZ324" t="s">
        <v>28</v>
      </c>
      <c r="FA324">
        <v>498545</v>
      </c>
      <c r="FB324" t="s">
        <v>29</v>
      </c>
      <c r="FC324">
        <v>0.110321120616</v>
      </c>
      <c r="FD324" t="s">
        <v>30</v>
      </c>
      <c r="FE324">
        <v>55000</v>
      </c>
      <c r="FF324" t="s">
        <v>923</v>
      </c>
      <c r="FG324">
        <v>55000</v>
      </c>
      <c r="FH324" t="s">
        <v>783</v>
      </c>
      <c r="FI324" t="s">
        <v>4314</v>
      </c>
      <c r="FJ324" t="s">
        <v>4315</v>
      </c>
      <c r="FK324" t="s">
        <v>4316</v>
      </c>
      <c r="FL324">
        <v>7.5526200000000002E-2</v>
      </c>
      <c r="FR324" t="s">
        <v>787</v>
      </c>
      <c r="FS324">
        <v>349.762</v>
      </c>
      <c r="FT324" t="s">
        <v>25</v>
      </c>
      <c r="FU324" t="s">
        <v>36</v>
      </c>
      <c r="FV324" t="s">
        <v>27</v>
      </c>
      <c r="FW324">
        <v>0.75595199999999996</v>
      </c>
      <c r="FX324" t="s">
        <v>28</v>
      </c>
      <c r="FY324">
        <v>500309</v>
      </c>
      <c r="FZ324" t="s">
        <v>29</v>
      </c>
      <c r="GA324">
        <v>1.9987637119999999E-3</v>
      </c>
      <c r="GB324" t="s">
        <v>30</v>
      </c>
      <c r="GC324">
        <v>1000</v>
      </c>
      <c r="GD324" t="s">
        <v>923</v>
      </c>
      <c r="GE324">
        <v>1000</v>
      </c>
      <c r="GF324" t="s">
        <v>783</v>
      </c>
      <c r="GG324" t="s">
        <v>5092</v>
      </c>
      <c r="GH324" t="s">
        <v>5093</v>
      </c>
      <c r="GI324" t="s">
        <v>5094</v>
      </c>
      <c r="GJ324">
        <v>0.102381</v>
      </c>
      <c r="GP324" t="s">
        <v>787</v>
      </c>
      <c r="GQ324">
        <v>333.75900000000001</v>
      </c>
      <c r="GR324" t="s">
        <v>25</v>
      </c>
      <c r="GS324" t="s">
        <v>36</v>
      </c>
      <c r="GT324" t="s">
        <v>27</v>
      </c>
      <c r="GU324">
        <v>0.77480400000000005</v>
      </c>
      <c r="GV324" t="s">
        <v>28</v>
      </c>
      <c r="GW324">
        <v>499095</v>
      </c>
      <c r="GX324" t="s">
        <v>29</v>
      </c>
      <c r="GY324">
        <v>2.0036251551999999E-2</v>
      </c>
      <c r="GZ324" t="s">
        <v>30</v>
      </c>
      <c r="HA324">
        <v>10000</v>
      </c>
      <c r="HB324" t="s">
        <v>923</v>
      </c>
      <c r="HC324">
        <v>10000</v>
      </c>
      <c r="HD324" t="s">
        <v>783</v>
      </c>
      <c r="HE324" t="s">
        <v>5691</v>
      </c>
      <c r="HF324" t="s">
        <v>5692</v>
      </c>
      <c r="HG324" t="s">
        <v>5693</v>
      </c>
      <c r="HH324">
        <v>8.7597700000000001E-2</v>
      </c>
      <c r="HN324" t="s">
        <v>787</v>
      </c>
      <c r="HO324">
        <v>338.45299999999997</v>
      </c>
      <c r="HP324" t="s">
        <v>25</v>
      </c>
      <c r="HQ324" t="s">
        <v>36</v>
      </c>
      <c r="HR324" t="s">
        <v>27</v>
      </c>
      <c r="HS324">
        <v>0.76991600000000004</v>
      </c>
      <c r="HT324" t="s">
        <v>28</v>
      </c>
      <c r="HU324">
        <v>498443</v>
      </c>
      <c r="HV324" t="s">
        <v>29</v>
      </c>
      <c r="HW324">
        <v>0.1304060926</v>
      </c>
      <c r="HX324" t="s">
        <v>30</v>
      </c>
      <c r="HY324">
        <v>65000</v>
      </c>
      <c r="HZ324" t="s">
        <v>923</v>
      </c>
      <c r="IA324">
        <v>65000</v>
      </c>
      <c r="IB324" t="s">
        <v>783</v>
      </c>
      <c r="IC324" t="s">
        <v>6277</v>
      </c>
      <c r="ID324" t="s">
        <v>6278</v>
      </c>
      <c r="IE324" t="s">
        <v>6279</v>
      </c>
      <c r="IF324">
        <v>7.6965099999999995E-2</v>
      </c>
    </row>
    <row r="325" spans="6:240">
      <c r="F325" t="s">
        <v>777</v>
      </c>
      <c r="G325">
        <v>727.83799999999997</v>
      </c>
      <c r="H325" t="s">
        <v>25</v>
      </c>
      <c r="I325" t="s">
        <v>757</v>
      </c>
      <c r="J325" t="s">
        <v>27</v>
      </c>
      <c r="K325">
        <v>0.74091300000000004</v>
      </c>
      <c r="L325" t="s">
        <v>28</v>
      </c>
      <c r="M325">
        <v>250283</v>
      </c>
      <c r="N325" t="s">
        <v>29</v>
      </c>
      <c r="O325">
        <v>1.1986444395E-2</v>
      </c>
      <c r="P325" t="s">
        <v>30</v>
      </c>
      <c r="Q325">
        <v>3000</v>
      </c>
      <c r="R325" t="s">
        <v>923</v>
      </c>
      <c r="S325">
        <v>3000</v>
      </c>
      <c r="T325" t="s">
        <v>778</v>
      </c>
      <c r="U325" t="s">
        <v>4904</v>
      </c>
      <c r="V325" t="s">
        <v>4905</v>
      </c>
      <c r="W325" t="s">
        <v>4906</v>
      </c>
      <c r="X325">
        <v>0.10402400000000001</v>
      </c>
      <c r="AD325" t="s">
        <v>777</v>
      </c>
      <c r="AE325">
        <v>668.32899999999995</v>
      </c>
      <c r="AF325" t="s">
        <v>25</v>
      </c>
      <c r="AG325" t="s">
        <v>757</v>
      </c>
      <c r="AH325" t="s">
        <v>27</v>
      </c>
      <c r="AI325">
        <v>0.77695800000000004</v>
      </c>
      <c r="AJ325" t="s">
        <v>28</v>
      </c>
      <c r="AK325">
        <v>247865</v>
      </c>
      <c r="AL325" t="s">
        <v>29</v>
      </c>
      <c r="AM325">
        <v>2.0172275055000001E-2</v>
      </c>
      <c r="AN325" t="s">
        <v>30</v>
      </c>
      <c r="AO325">
        <v>5000</v>
      </c>
      <c r="AP325" t="s">
        <v>923</v>
      </c>
      <c r="AQ325">
        <v>5000</v>
      </c>
      <c r="AR325" t="s">
        <v>778</v>
      </c>
      <c r="AS325" t="s">
        <v>1379</v>
      </c>
      <c r="AT325" t="s">
        <v>1380</v>
      </c>
      <c r="AU325" t="s">
        <v>1381</v>
      </c>
      <c r="AV325">
        <v>8.4053199999999995E-2</v>
      </c>
      <c r="BB325" t="s">
        <v>777</v>
      </c>
      <c r="BC325">
        <v>680.38900000000001</v>
      </c>
      <c r="BD325" t="s">
        <v>25</v>
      </c>
      <c r="BE325" t="s">
        <v>757</v>
      </c>
      <c r="BF325" t="s">
        <v>27</v>
      </c>
      <c r="BG325">
        <v>0.76755600000000002</v>
      </c>
      <c r="BH325" t="s">
        <v>28</v>
      </c>
      <c r="BI325">
        <v>249472</v>
      </c>
      <c r="BJ325" t="s">
        <v>29</v>
      </c>
      <c r="BK325">
        <v>6.0126924705000001E-2</v>
      </c>
      <c r="BL325" t="s">
        <v>30</v>
      </c>
      <c r="BM325">
        <v>15000</v>
      </c>
      <c r="BN325" t="s">
        <v>923</v>
      </c>
      <c r="BO325">
        <v>15000</v>
      </c>
      <c r="BP325" t="s">
        <v>778</v>
      </c>
      <c r="BQ325" t="s">
        <v>1966</v>
      </c>
      <c r="BR325" t="s">
        <v>1967</v>
      </c>
      <c r="BS325" t="s">
        <v>1968</v>
      </c>
      <c r="BT325">
        <v>7.3704199999999997E-2</v>
      </c>
      <c r="BZ325" t="s">
        <v>777</v>
      </c>
      <c r="CA325">
        <v>672.94299999999998</v>
      </c>
      <c r="CB325" t="s">
        <v>25</v>
      </c>
      <c r="CC325" t="s">
        <v>757</v>
      </c>
      <c r="CD325" t="s">
        <v>27</v>
      </c>
      <c r="CE325">
        <v>0.77204099999999998</v>
      </c>
      <c r="CF325" t="s">
        <v>28</v>
      </c>
      <c r="CG325">
        <v>249311</v>
      </c>
      <c r="CH325" t="s">
        <v>29</v>
      </c>
      <c r="CI325">
        <v>0.100276475085</v>
      </c>
      <c r="CJ325" t="s">
        <v>30</v>
      </c>
      <c r="CK325">
        <v>25000</v>
      </c>
      <c r="CL325" t="s">
        <v>923</v>
      </c>
      <c r="CM325">
        <v>25000</v>
      </c>
      <c r="CN325" t="s">
        <v>778</v>
      </c>
      <c r="CO325" t="s">
        <v>2553</v>
      </c>
      <c r="CP325" t="s">
        <v>2554</v>
      </c>
      <c r="CQ325" t="s">
        <v>2555</v>
      </c>
      <c r="CR325">
        <v>7.7959200000000006E-2</v>
      </c>
      <c r="CX325" t="s">
        <v>777</v>
      </c>
      <c r="CY325">
        <v>667.25199999999995</v>
      </c>
      <c r="CZ325" t="s">
        <v>25</v>
      </c>
      <c r="DA325" t="s">
        <v>757</v>
      </c>
      <c r="DB325" t="s">
        <v>27</v>
      </c>
      <c r="DC325">
        <v>0.77435699999999996</v>
      </c>
      <c r="DD325" t="s">
        <v>28</v>
      </c>
      <c r="DE325">
        <v>249935</v>
      </c>
      <c r="DF325" t="s">
        <v>29</v>
      </c>
      <c r="DG325">
        <v>0.14003622400499999</v>
      </c>
      <c r="DH325" t="s">
        <v>30</v>
      </c>
      <c r="DI325">
        <v>35000</v>
      </c>
      <c r="DJ325" t="s">
        <v>923</v>
      </c>
      <c r="DK325">
        <v>35000</v>
      </c>
      <c r="DL325" t="s">
        <v>778</v>
      </c>
      <c r="DM325" t="s">
        <v>3145</v>
      </c>
      <c r="DN325" t="s">
        <v>3146</v>
      </c>
      <c r="DO325" t="s">
        <v>3147</v>
      </c>
      <c r="DP325">
        <v>7.4003600000000003E-2</v>
      </c>
      <c r="DV325" t="s">
        <v>777</v>
      </c>
      <c r="DW325">
        <v>677.16499999999996</v>
      </c>
      <c r="DX325" t="s">
        <v>25</v>
      </c>
      <c r="DY325" t="s">
        <v>757</v>
      </c>
      <c r="DZ325" t="s">
        <v>27</v>
      </c>
      <c r="EA325">
        <v>0.76729999999999998</v>
      </c>
      <c r="EB325" t="s">
        <v>28</v>
      </c>
      <c r="EC325">
        <v>250827</v>
      </c>
      <c r="ED325" t="s">
        <v>29</v>
      </c>
      <c r="EE325">
        <v>0.17940617146499999</v>
      </c>
      <c r="EF325" t="s">
        <v>30</v>
      </c>
      <c r="EG325">
        <v>45000</v>
      </c>
      <c r="EH325" t="s">
        <v>923</v>
      </c>
      <c r="EI325">
        <v>45000</v>
      </c>
      <c r="EJ325" t="s">
        <v>778</v>
      </c>
      <c r="EK325" t="s">
        <v>3731</v>
      </c>
      <c r="EL325" t="s">
        <v>3732</v>
      </c>
      <c r="EM325" t="s">
        <v>3733</v>
      </c>
      <c r="EN325">
        <v>6.9132600000000002E-2</v>
      </c>
      <c r="ET325" t="s">
        <v>777</v>
      </c>
      <c r="EU325">
        <v>670.27700000000004</v>
      </c>
      <c r="EV325" t="s">
        <v>25</v>
      </c>
      <c r="EW325" t="s">
        <v>757</v>
      </c>
      <c r="EX325" t="s">
        <v>27</v>
      </c>
      <c r="EY325">
        <v>0.77275400000000005</v>
      </c>
      <c r="EZ325" t="s">
        <v>28</v>
      </c>
      <c r="FA325">
        <v>249841</v>
      </c>
      <c r="FB325" t="s">
        <v>29</v>
      </c>
      <c r="FC325">
        <v>0.220140424035</v>
      </c>
      <c r="FD325" t="s">
        <v>30</v>
      </c>
      <c r="FE325">
        <v>55000</v>
      </c>
      <c r="FF325" t="s">
        <v>923</v>
      </c>
      <c r="FG325">
        <v>55000</v>
      </c>
      <c r="FH325" t="s">
        <v>778</v>
      </c>
      <c r="FI325" t="s">
        <v>4317</v>
      </c>
      <c r="FJ325" t="s">
        <v>4318</v>
      </c>
      <c r="FK325" t="s">
        <v>4319</v>
      </c>
      <c r="FL325">
        <v>7.6324000000000003E-2</v>
      </c>
      <c r="FR325" t="s">
        <v>777</v>
      </c>
      <c r="FS325">
        <v>668.375</v>
      </c>
      <c r="FT325" t="s">
        <v>25</v>
      </c>
      <c r="FU325" t="s">
        <v>757</v>
      </c>
      <c r="FV325" t="s">
        <v>27</v>
      </c>
      <c r="FW325">
        <v>0.773173</v>
      </c>
      <c r="FX325" t="s">
        <v>28</v>
      </c>
      <c r="FY325">
        <v>250281</v>
      </c>
      <c r="FZ325" t="s">
        <v>29</v>
      </c>
      <c r="GA325">
        <v>3.9955144649999998E-3</v>
      </c>
      <c r="GB325" t="s">
        <v>30</v>
      </c>
      <c r="GC325">
        <v>1000</v>
      </c>
      <c r="GD325" t="s">
        <v>923</v>
      </c>
      <c r="GE325">
        <v>1000</v>
      </c>
      <c r="GF325" t="s">
        <v>778</v>
      </c>
      <c r="GG325" t="s">
        <v>5095</v>
      </c>
      <c r="GH325" t="s">
        <v>5096</v>
      </c>
      <c r="GI325" t="s">
        <v>5097</v>
      </c>
      <c r="GJ325">
        <v>6.8494200000000005E-2</v>
      </c>
      <c r="GP325" t="s">
        <v>777</v>
      </c>
      <c r="GQ325">
        <v>688.529</v>
      </c>
      <c r="GR325" t="s">
        <v>25</v>
      </c>
      <c r="GS325" t="s">
        <v>757</v>
      </c>
      <c r="GT325" t="s">
        <v>27</v>
      </c>
      <c r="GU325">
        <v>0.76269699999999996</v>
      </c>
      <c r="GV325" t="s">
        <v>28</v>
      </c>
      <c r="GW325">
        <v>249674</v>
      </c>
      <c r="GX325" t="s">
        <v>29</v>
      </c>
      <c r="GY325">
        <v>4.0052149515000003E-2</v>
      </c>
      <c r="GZ325" t="s">
        <v>30</v>
      </c>
      <c r="HA325">
        <v>10000</v>
      </c>
      <c r="HB325" t="s">
        <v>923</v>
      </c>
      <c r="HC325">
        <v>10000</v>
      </c>
      <c r="HD325" t="s">
        <v>778</v>
      </c>
      <c r="HE325" t="s">
        <v>5694</v>
      </c>
      <c r="HF325" t="s">
        <v>5695</v>
      </c>
      <c r="HG325" t="s">
        <v>5696</v>
      </c>
      <c r="HH325">
        <v>8.1707399999999999E-2</v>
      </c>
      <c r="HN325" t="s">
        <v>777</v>
      </c>
      <c r="HO325">
        <v>666.53899999999999</v>
      </c>
      <c r="HP325" t="s">
        <v>25</v>
      </c>
      <c r="HQ325" t="s">
        <v>757</v>
      </c>
      <c r="HR325" t="s">
        <v>27</v>
      </c>
      <c r="HS325">
        <v>0.77394099999999999</v>
      </c>
      <c r="HT325" t="s">
        <v>28</v>
      </c>
      <c r="HU325">
        <v>250472</v>
      </c>
      <c r="HV325" t="s">
        <v>29</v>
      </c>
      <c r="HW325">
        <v>0.259510371495</v>
      </c>
      <c r="HX325" t="s">
        <v>30</v>
      </c>
      <c r="HY325">
        <v>65000</v>
      </c>
      <c r="HZ325" t="s">
        <v>923</v>
      </c>
      <c r="IA325">
        <v>65000</v>
      </c>
      <c r="IB325" t="s">
        <v>778</v>
      </c>
      <c r="IC325" t="s">
        <v>6280</v>
      </c>
      <c r="ID325" t="s">
        <v>6281</v>
      </c>
      <c r="IE325" t="s">
        <v>6282</v>
      </c>
      <c r="IF325">
        <v>7.3296600000000003E-2</v>
      </c>
    </row>
    <row r="326" spans="6:240">
      <c r="F326" t="s">
        <v>782</v>
      </c>
      <c r="G326">
        <v>370.40800000000002</v>
      </c>
      <c r="H326" t="s">
        <v>25</v>
      </c>
      <c r="I326" t="s">
        <v>36</v>
      </c>
      <c r="J326" t="s">
        <v>27</v>
      </c>
      <c r="K326">
        <v>0.74052899999999999</v>
      </c>
      <c r="L326" t="s">
        <v>28</v>
      </c>
      <c r="M326">
        <v>492306</v>
      </c>
      <c r="N326" t="s">
        <v>29</v>
      </c>
      <c r="O326">
        <v>6.0937689999999997E-3</v>
      </c>
      <c r="P326" t="s">
        <v>30</v>
      </c>
      <c r="Q326">
        <v>3000</v>
      </c>
      <c r="R326" t="s">
        <v>923</v>
      </c>
      <c r="S326">
        <v>3000</v>
      </c>
      <c r="T326" t="s">
        <v>783</v>
      </c>
      <c r="U326" t="s">
        <v>4907</v>
      </c>
      <c r="V326" t="s">
        <v>4908</v>
      </c>
      <c r="W326" t="s">
        <v>4909</v>
      </c>
      <c r="X326">
        <v>0.10585700000000001</v>
      </c>
      <c r="AD326" t="s">
        <v>782</v>
      </c>
      <c r="AE326">
        <v>351.09199999999998</v>
      </c>
      <c r="AF326" t="s">
        <v>25</v>
      </c>
      <c r="AG326" t="s">
        <v>36</v>
      </c>
      <c r="AH326" t="s">
        <v>27</v>
      </c>
      <c r="AI326">
        <v>0.75451800000000002</v>
      </c>
      <c r="AJ326" t="s">
        <v>28</v>
      </c>
      <c r="AK326">
        <v>500312</v>
      </c>
      <c r="AL326" t="s">
        <v>29</v>
      </c>
      <c r="AM326">
        <v>9.9937635600000005E-3</v>
      </c>
      <c r="AN326" t="s">
        <v>30</v>
      </c>
      <c r="AO326">
        <v>5000</v>
      </c>
      <c r="AP326" t="s">
        <v>923</v>
      </c>
      <c r="AQ326">
        <v>5000</v>
      </c>
      <c r="AR326" t="s">
        <v>783</v>
      </c>
      <c r="AS326" t="s">
        <v>1382</v>
      </c>
      <c r="AT326" t="s">
        <v>1383</v>
      </c>
      <c r="AU326" t="s">
        <v>1384</v>
      </c>
      <c r="AV326">
        <v>9.2782199999999995E-2</v>
      </c>
      <c r="BB326" t="s">
        <v>782</v>
      </c>
      <c r="BC326">
        <v>339.67899999999997</v>
      </c>
      <c r="BD326" t="s">
        <v>25</v>
      </c>
      <c r="BE326" t="s">
        <v>36</v>
      </c>
      <c r="BF326" t="s">
        <v>27</v>
      </c>
      <c r="BG326">
        <v>0.76957799999999998</v>
      </c>
      <c r="BH326" t="s">
        <v>28</v>
      </c>
      <c r="BI326">
        <v>497080</v>
      </c>
      <c r="BJ326" t="s">
        <v>29</v>
      </c>
      <c r="BK326">
        <v>3.0176237408E-2</v>
      </c>
      <c r="BL326" t="s">
        <v>30</v>
      </c>
      <c r="BM326">
        <v>15000</v>
      </c>
      <c r="BN326" t="s">
        <v>923</v>
      </c>
      <c r="BO326">
        <v>15000</v>
      </c>
      <c r="BP326" t="s">
        <v>783</v>
      </c>
      <c r="BQ326" t="s">
        <v>1969</v>
      </c>
      <c r="BR326" t="s">
        <v>1970</v>
      </c>
      <c r="BS326" t="s">
        <v>1971</v>
      </c>
      <c r="BT326">
        <v>9.0328099999999995E-2</v>
      </c>
      <c r="BZ326" t="s">
        <v>782</v>
      </c>
      <c r="CA326">
        <v>334.286</v>
      </c>
      <c r="CB326" t="s">
        <v>25</v>
      </c>
      <c r="CC326" t="s">
        <v>36</v>
      </c>
      <c r="CD326" t="s">
        <v>27</v>
      </c>
      <c r="CE326">
        <v>0.77324999999999999</v>
      </c>
      <c r="CF326" t="s">
        <v>28</v>
      </c>
      <c r="CG326">
        <v>500313</v>
      </c>
      <c r="CH326" t="s">
        <v>29</v>
      </c>
      <c r="CI326">
        <v>4.9968707799999998E-2</v>
      </c>
      <c r="CJ326" t="s">
        <v>30</v>
      </c>
      <c r="CK326">
        <v>25000</v>
      </c>
      <c r="CL326" t="s">
        <v>923</v>
      </c>
      <c r="CM326">
        <v>25000</v>
      </c>
      <c r="CN326" t="s">
        <v>783</v>
      </c>
      <c r="CO326" t="s">
        <v>2556</v>
      </c>
      <c r="CP326" t="s">
        <v>2557</v>
      </c>
      <c r="CQ326" t="s">
        <v>2558</v>
      </c>
      <c r="CR326">
        <v>7.6573299999999997E-2</v>
      </c>
      <c r="CX326" t="s">
        <v>782</v>
      </c>
      <c r="CY326">
        <v>332.35500000000002</v>
      </c>
      <c r="CZ326" t="s">
        <v>25</v>
      </c>
      <c r="DA326" t="s">
        <v>36</v>
      </c>
      <c r="DB326" t="s">
        <v>27</v>
      </c>
      <c r="DC326">
        <v>0.77549299999999999</v>
      </c>
      <c r="DD326" t="s">
        <v>28</v>
      </c>
      <c r="DE326">
        <v>500313</v>
      </c>
      <c r="DF326" t="s">
        <v>29</v>
      </c>
      <c r="DG326">
        <v>6.995617992E-2</v>
      </c>
      <c r="DH326" t="s">
        <v>30</v>
      </c>
      <c r="DI326">
        <v>35000</v>
      </c>
      <c r="DJ326" t="s">
        <v>923</v>
      </c>
      <c r="DK326">
        <v>35000</v>
      </c>
      <c r="DL326" t="s">
        <v>783</v>
      </c>
      <c r="DM326" t="s">
        <v>3148</v>
      </c>
      <c r="DN326" t="s">
        <v>3149</v>
      </c>
      <c r="DO326" t="s">
        <v>3150</v>
      </c>
      <c r="DP326">
        <v>7.6528399999999996E-2</v>
      </c>
      <c r="DV326" t="s">
        <v>782</v>
      </c>
      <c r="DW326">
        <v>329.55900000000003</v>
      </c>
      <c r="DX326" t="s">
        <v>25</v>
      </c>
      <c r="DY326" t="s">
        <v>36</v>
      </c>
      <c r="DZ326" t="s">
        <v>27</v>
      </c>
      <c r="EA326">
        <v>0.77919799999999995</v>
      </c>
      <c r="EB326" t="s">
        <v>28</v>
      </c>
      <c r="EC326">
        <v>499771</v>
      </c>
      <c r="ED326" t="s">
        <v>29</v>
      </c>
      <c r="EE326">
        <v>9.0041151904E-2</v>
      </c>
      <c r="EF326" t="s">
        <v>30</v>
      </c>
      <c r="EG326">
        <v>45000</v>
      </c>
      <c r="EH326" t="s">
        <v>923</v>
      </c>
      <c r="EI326">
        <v>45000</v>
      </c>
      <c r="EJ326" t="s">
        <v>783</v>
      </c>
      <c r="EK326" t="s">
        <v>3734</v>
      </c>
      <c r="EL326" t="s">
        <v>3735</v>
      </c>
      <c r="EM326" t="s">
        <v>3736</v>
      </c>
      <c r="EN326">
        <v>7.5917299999999993E-2</v>
      </c>
      <c r="ET326" t="s">
        <v>782</v>
      </c>
      <c r="EU326">
        <v>328.46699999999998</v>
      </c>
      <c r="EV326" t="s">
        <v>25</v>
      </c>
      <c r="EW326" t="s">
        <v>36</v>
      </c>
      <c r="EX326" t="s">
        <v>27</v>
      </c>
      <c r="EY326">
        <v>0.77937699999999999</v>
      </c>
      <c r="EZ326" t="s">
        <v>28</v>
      </c>
      <c r="FA326">
        <v>501202</v>
      </c>
      <c r="FB326" t="s">
        <v>29</v>
      </c>
      <c r="FC326">
        <v>0.109736124432</v>
      </c>
      <c r="FD326" t="s">
        <v>30</v>
      </c>
      <c r="FE326">
        <v>55000</v>
      </c>
      <c r="FF326" t="s">
        <v>923</v>
      </c>
      <c r="FG326">
        <v>55000</v>
      </c>
      <c r="FH326" t="s">
        <v>783</v>
      </c>
      <c r="FI326" t="s">
        <v>4320</v>
      </c>
      <c r="FJ326" t="s">
        <v>4321</v>
      </c>
      <c r="FK326" t="s">
        <v>4322</v>
      </c>
      <c r="FL326">
        <v>7.7696100000000004E-2</v>
      </c>
      <c r="FR326" t="s">
        <v>782</v>
      </c>
      <c r="FS326">
        <v>327.738</v>
      </c>
      <c r="FT326" t="s">
        <v>25</v>
      </c>
      <c r="FU326" t="s">
        <v>36</v>
      </c>
      <c r="FV326" t="s">
        <v>27</v>
      </c>
      <c r="FW326">
        <v>0.78094300000000005</v>
      </c>
      <c r="FX326" t="s">
        <v>28</v>
      </c>
      <c r="FY326">
        <v>500305</v>
      </c>
      <c r="FZ326" t="s">
        <v>29</v>
      </c>
      <c r="GA326">
        <v>1.9987807120000001E-3</v>
      </c>
      <c r="GB326" t="s">
        <v>30</v>
      </c>
      <c r="GC326">
        <v>1000</v>
      </c>
      <c r="GD326" t="s">
        <v>923</v>
      </c>
      <c r="GE326">
        <v>1000</v>
      </c>
      <c r="GF326" t="s">
        <v>783</v>
      </c>
      <c r="GG326" t="s">
        <v>5098</v>
      </c>
      <c r="GH326" t="s">
        <v>5099</v>
      </c>
      <c r="GI326" t="s">
        <v>5100</v>
      </c>
      <c r="GJ326">
        <v>0.112862</v>
      </c>
      <c r="GP326" t="s">
        <v>782</v>
      </c>
      <c r="GQ326">
        <v>337.50299999999999</v>
      </c>
      <c r="GR326" t="s">
        <v>25</v>
      </c>
      <c r="GS326" t="s">
        <v>36</v>
      </c>
      <c r="GT326" t="s">
        <v>27</v>
      </c>
      <c r="GU326">
        <v>0.76673500000000006</v>
      </c>
      <c r="GV326" t="s">
        <v>28</v>
      </c>
      <c r="GW326">
        <v>504001</v>
      </c>
      <c r="GX326" t="s">
        <v>29</v>
      </c>
      <c r="GY326">
        <v>1.9841239824E-2</v>
      </c>
      <c r="GZ326" t="s">
        <v>30</v>
      </c>
      <c r="HA326">
        <v>10000</v>
      </c>
      <c r="HB326" t="s">
        <v>923</v>
      </c>
      <c r="HC326">
        <v>10000</v>
      </c>
      <c r="HD326" t="s">
        <v>783</v>
      </c>
      <c r="HE326" t="s">
        <v>5697</v>
      </c>
      <c r="HF326" t="s">
        <v>5698</v>
      </c>
      <c r="HG326" t="s">
        <v>5699</v>
      </c>
      <c r="HH326">
        <v>7.7769000000000005E-2</v>
      </c>
      <c r="HN326" t="s">
        <v>782</v>
      </c>
      <c r="HO326">
        <v>329.98200000000003</v>
      </c>
      <c r="HP326" t="s">
        <v>25</v>
      </c>
      <c r="HQ326" t="s">
        <v>36</v>
      </c>
      <c r="HR326" t="s">
        <v>27</v>
      </c>
      <c r="HS326">
        <v>0.77856899999999996</v>
      </c>
      <c r="HT326" t="s">
        <v>28</v>
      </c>
      <c r="HU326">
        <v>499938</v>
      </c>
      <c r="HV326" t="s">
        <v>29</v>
      </c>
      <c r="HW326">
        <v>0.130016096144</v>
      </c>
      <c r="HX326" t="s">
        <v>30</v>
      </c>
      <c r="HY326">
        <v>65000</v>
      </c>
      <c r="HZ326" t="s">
        <v>923</v>
      </c>
      <c r="IA326">
        <v>65000</v>
      </c>
      <c r="IB326" t="s">
        <v>783</v>
      </c>
      <c r="IC326" t="s">
        <v>6283</v>
      </c>
      <c r="ID326" t="s">
        <v>6284</v>
      </c>
      <c r="IE326" t="s">
        <v>6285</v>
      </c>
      <c r="IF326">
        <v>7.90883E-2</v>
      </c>
    </row>
    <row r="327" spans="6:240">
      <c r="F327" t="s">
        <v>787</v>
      </c>
      <c r="G327">
        <v>727.83799999999997</v>
      </c>
      <c r="H327" t="s">
        <v>25</v>
      </c>
      <c r="I327" t="s">
        <v>757</v>
      </c>
      <c r="J327" t="s">
        <v>27</v>
      </c>
      <c r="K327">
        <v>0.74091300000000004</v>
      </c>
      <c r="L327" t="s">
        <v>28</v>
      </c>
      <c r="M327">
        <v>250283</v>
      </c>
      <c r="N327" t="s">
        <v>29</v>
      </c>
      <c r="O327">
        <v>1.1986444395E-2</v>
      </c>
      <c r="P327" t="s">
        <v>30</v>
      </c>
      <c r="Q327">
        <v>3000</v>
      </c>
      <c r="R327" t="s">
        <v>923</v>
      </c>
      <c r="S327">
        <v>3000</v>
      </c>
      <c r="T327" t="s">
        <v>788</v>
      </c>
      <c r="U327" t="s">
        <v>4904</v>
      </c>
      <c r="V327" t="s">
        <v>4905</v>
      </c>
      <c r="W327" t="s">
        <v>4906</v>
      </c>
      <c r="X327">
        <v>0.10402400000000001</v>
      </c>
      <c r="AD327" t="s">
        <v>787</v>
      </c>
      <c r="AE327">
        <v>668.32899999999995</v>
      </c>
      <c r="AF327" t="s">
        <v>25</v>
      </c>
      <c r="AG327" t="s">
        <v>757</v>
      </c>
      <c r="AH327" t="s">
        <v>27</v>
      </c>
      <c r="AI327">
        <v>0.77695800000000004</v>
      </c>
      <c r="AJ327" t="s">
        <v>28</v>
      </c>
      <c r="AK327">
        <v>247865</v>
      </c>
      <c r="AL327" t="s">
        <v>29</v>
      </c>
      <c r="AM327">
        <v>2.0172275055000001E-2</v>
      </c>
      <c r="AN327" t="s">
        <v>30</v>
      </c>
      <c r="AO327">
        <v>5000</v>
      </c>
      <c r="AP327" t="s">
        <v>923</v>
      </c>
      <c r="AQ327">
        <v>5000</v>
      </c>
      <c r="AR327" t="s">
        <v>788</v>
      </c>
      <c r="AS327" t="s">
        <v>1379</v>
      </c>
      <c r="AT327" t="s">
        <v>1380</v>
      </c>
      <c r="AU327" t="s">
        <v>1381</v>
      </c>
      <c r="AV327">
        <v>8.4053199999999995E-2</v>
      </c>
      <c r="BB327" t="s">
        <v>787</v>
      </c>
      <c r="BC327">
        <v>680.38900000000001</v>
      </c>
      <c r="BD327" t="s">
        <v>25</v>
      </c>
      <c r="BE327" t="s">
        <v>757</v>
      </c>
      <c r="BF327" t="s">
        <v>27</v>
      </c>
      <c r="BG327">
        <v>0.76755600000000002</v>
      </c>
      <c r="BH327" t="s">
        <v>28</v>
      </c>
      <c r="BI327">
        <v>249472</v>
      </c>
      <c r="BJ327" t="s">
        <v>29</v>
      </c>
      <c r="BK327">
        <v>6.0126924705000001E-2</v>
      </c>
      <c r="BL327" t="s">
        <v>30</v>
      </c>
      <c r="BM327">
        <v>15000</v>
      </c>
      <c r="BN327" t="s">
        <v>923</v>
      </c>
      <c r="BO327">
        <v>15000</v>
      </c>
      <c r="BP327" t="s">
        <v>788</v>
      </c>
      <c r="BQ327" t="s">
        <v>1966</v>
      </c>
      <c r="BR327" t="s">
        <v>1967</v>
      </c>
      <c r="BS327" t="s">
        <v>1968</v>
      </c>
      <c r="BT327">
        <v>7.3704199999999997E-2</v>
      </c>
      <c r="BZ327" t="s">
        <v>787</v>
      </c>
      <c r="CA327">
        <v>672.94299999999998</v>
      </c>
      <c r="CB327" t="s">
        <v>25</v>
      </c>
      <c r="CC327" t="s">
        <v>757</v>
      </c>
      <c r="CD327" t="s">
        <v>27</v>
      </c>
      <c r="CE327">
        <v>0.77204099999999998</v>
      </c>
      <c r="CF327" t="s">
        <v>28</v>
      </c>
      <c r="CG327">
        <v>249311</v>
      </c>
      <c r="CH327" t="s">
        <v>29</v>
      </c>
      <c r="CI327">
        <v>0.100276475085</v>
      </c>
      <c r="CJ327" t="s">
        <v>30</v>
      </c>
      <c r="CK327">
        <v>25000</v>
      </c>
      <c r="CL327" t="s">
        <v>923</v>
      </c>
      <c r="CM327">
        <v>25000</v>
      </c>
      <c r="CN327" t="s">
        <v>788</v>
      </c>
      <c r="CO327" t="s">
        <v>2553</v>
      </c>
      <c r="CP327" t="s">
        <v>2554</v>
      </c>
      <c r="CQ327" t="s">
        <v>2555</v>
      </c>
      <c r="CR327">
        <v>7.7959200000000006E-2</v>
      </c>
      <c r="CX327" t="s">
        <v>787</v>
      </c>
      <c r="CY327">
        <v>667.25199999999995</v>
      </c>
      <c r="CZ327" t="s">
        <v>25</v>
      </c>
      <c r="DA327" t="s">
        <v>757</v>
      </c>
      <c r="DB327" t="s">
        <v>27</v>
      </c>
      <c r="DC327">
        <v>0.77435699999999996</v>
      </c>
      <c r="DD327" t="s">
        <v>28</v>
      </c>
      <c r="DE327">
        <v>249935</v>
      </c>
      <c r="DF327" t="s">
        <v>29</v>
      </c>
      <c r="DG327">
        <v>0.14003622400499999</v>
      </c>
      <c r="DH327" t="s">
        <v>30</v>
      </c>
      <c r="DI327">
        <v>35000</v>
      </c>
      <c r="DJ327" t="s">
        <v>923</v>
      </c>
      <c r="DK327">
        <v>35000</v>
      </c>
      <c r="DL327" t="s">
        <v>788</v>
      </c>
      <c r="DM327" t="s">
        <v>3145</v>
      </c>
      <c r="DN327" t="s">
        <v>3146</v>
      </c>
      <c r="DO327" t="s">
        <v>3147</v>
      </c>
      <c r="DP327">
        <v>7.4003600000000003E-2</v>
      </c>
      <c r="DV327" t="s">
        <v>787</v>
      </c>
      <c r="DW327">
        <v>677.16499999999996</v>
      </c>
      <c r="DX327" t="s">
        <v>25</v>
      </c>
      <c r="DY327" t="s">
        <v>757</v>
      </c>
      <c r="DZ327" t="s">
        <v>27</v>
      </c>
      <c r="EA327">
        <v>0.76729999999999998</v>
      </c>
      <c r="EB327" t="s">
        <v>28</v>
      </c>
      <c r="EC327">
        <v>250827</v>
      </c>
      <c r="ED327" t="s">
        <v>29</v>
      </c>
      <c r="EE327">
        <v>0.17940617146499999</v>
      </c>
      <c r="EF327" t="s">
        <v>30</v>
      </c>
      <c r="EG327">
        <v>45000</v>
      </c>
      <c r="EH327" t="s">
        <v>923</v>
      </c>
      <c r="EI327">
        <v>45000</v>
      </c>
      <c r="EJ327" t="s">
        <v>788</v>
      </c>
      <c r="EK327" t="s">
        <v>3731</v>
      </c>
      <c r="EL327" t="s">
        <v>3732</v>
      </c>
      <c r="EM327" t="s">
        <v>3733</v>
      </c>
      <c r="EN327">
        <v>6.9132600000000002E-2</v>
      </c>
      <c r="ET327" t="s">
        <v>787</v>
      </c>
      <c r="EU327">
        <v>670.27700000000004</v>
      </c>
      <c r="EV327" t="s">
        <v>25</v>
      </c>
      <c r="EW327" t="s">
        <v>757</v>
      </c>
      <c r="EX327" t="s">
        <v>27</v>
      </c>
      <c r="EY327">
        <v>0.77275400000000005</v>
      </c>
      <c r="EZ327" t="s">
        <v>28</v>
      </c>
      <c r="FA327">
        <v>249841</v>
      </c>
      <c r="FB327" t="s">
        <v>29</v>
      </c>
      <c r="FC327">
        <v>0.220140424035</v>
      </c>
      <c r="FD327" t="s">
        <v>30</v>
      </c>
      <c r="FE327">
        <v>55000</v>
      </c>
      <c r="FF327" t="s">
        <v>923</v>
      </c>
      <c r="FG327">
        <v>55000</v>
      </c>
      <c r="FH327" t="s">
        <v>788</v>
      </c>
      <c r="FI327" t="s">
        <v>4317</v>
      </c>
      <c r="FJ327" t="s">
        <v>4318</v>
      </c>
      <c r="FK327" t="s">
        <v>4319</v>
      </c>
      <c r="FL327">
        <v>7.6324000000000003E-2</v>
      </c>
      <c r="FR327" t="s">
        <v>787</v>
      </c>
      <c r="FS327">
        <v>668.375</v>
      </c>
      <c r="FT327" t="s">
        <v>25</v>
      </c>
      <c r="FU327" t="s">
        <v>757</v>
      </c>
      <c r="FV327" t="s">
        <v>27</v>
      </c>
      <c r="FW327">
        <v>0.773173</v>
      </c>
      <c r="FX327" t="s">
        <v>28</v>
      </c>
      <c r="FY327">
        <v>250281</v>
      </c>
      <c r="FZ327" t="s">
        <v>29</v>
      </c>
      <c r="GA327">
        <v>3.9955144649999998E-3</v>
      </c>
      <c r="GB327" t="s">
        <v>30</v>
      </c>
      <c r="GC327">
        <v>1000</v>
      </c>
      <c r="GD327" t="s">
        <v>923</v>
      </c>
      <c r="GE327">
        <v>1000</v>
      </c>
      <c r="GF327" t="s">
        <v>788</v>
      </c>
      <c r="GG327" t="s">
        <v>5095</v>
      </c>
      <c r="GH327" t="s">
        <v>5096</v>
      </c>
      <c r="GI327" t="s">
        <v>5097</v>
      </c>
      <c r="GJ327">
        <v>6.8494200000000005E-2</v>
      </c>
      <c r="GP327" t="s">
        <v>787</v>
      </c>
      <c r="GQ327">
        <v>688.529</v>
      </c>
      <c r="GR327" t="s">
        <v>25</v>
      </c>
      <c r="GS327" t="s">
        <v>757</v>
      </c>
      <c r="GT327" t="s">
        <v>27</v>
      </c>
      <c r="GU327">
        <v>0.76269699999999996</v>
      </c>
      <c r="GV327" t="s">
        <v>28</v>
      </c>
      <c r="GW327">
        <v>249674</v>
      </c>
      <c r="GX327" t="s">
        <v>29</v>
      </c>
      <c r="GY327">
        <v>4.0052149515000003E-2</v>
      </c>
      <c r="GZ327" t="s">
        <v>30</v>
      </c>
      <c r="HA327">
        <v>10000</v>
      </c>
      <c r="HB327" t="s">
        <v>923</v>
      </c>
      <c r="HC327">
        <v>10000</v>
      </c>
      <c r="HD327" t="s">
        <v>788</v>
      </c>
      <c r="HE327" t="s">
        <v>5694</v>
      </c>
      <c r="HF327" t="s">
        <v>5695</v>
      </c>
      <c r="HG327" t="s">
        <v>5696</v>
      </c>
      <c r="HH327">
        <v>8.1707399999999999E-2</v>
      </c>
      <c r="HN327" t="s">
        <v>787</v>
      </c>
      <c r="HO327">
        <v>666.53899999999999</v>
      </c>
      <c r="HP327" t="s">
        <v>25</v>
      </c>
      <c r="HQ327" t="s">
        <v>757</v>
      </c>
      <c r="HR327" t="s">
        <v>27</v>
      </c>
      <c r="HS327">
        <v>0.77394099999999999</v>
      </c>
      <c r="HT327" t="s">
        <v>28</v>
      </c>
      <c r="HU327">
        <v>250472</v>
      </c>
      <c r="HV327" t="s">
        <v>29</v>
      </c>
      <c r="HW327">
        <v>0.259510371495</v>
      </c>
      <c r="HX327" t="s">
        <v>30</v>
      </c>
      <c r="HY327">
        <v>65000</v>
      </c>
      <c r="HZ327" t="s">
        <v>923</v>
      </c>
      <c r="IA327">
        <v>65000</v>
      </c>
      <c r="IB327" t="s">
        <v>788</v>
      </c>
      <c r="IC327" t="s">
        <v>6280</v>
      </c>
      <c r="ID327" t="s">
        <v>6281</v>
      </c>
      <c r="IE327" t="s">
        <v>6282</v>
      </c>
      <c r="IF327">
        <v>7.3296600000000003E-2</v>
      </c>
    </row>
    <row r="328" spans="6:240">
      <c r="F328" t="s">
        <v>787</v>
      </c>
      <c r="G328">
        <v>370.40800000000002</v>
      </c>
      <c r="H328" t="s">
        <v>25</v>
      </c>
      <c r="I328" t="s">
        <v>36</v>
      </c>
      <c r="J328" t="s">
        <v>27</v>
      </c>
      <c r="K328">
        <v>0.74052899999999999</v>
      </c>
      <c r="L328" t="s">
        <v>28</v>
      </c>
      <c r="M328">
        <v>492306</v>
      </c>
      <c r="N328" t="s">
        <v>29</v>
      </c>
      <c r="O328">
        <v>6.0937689999999997E-3</v>
      </c>
      <c r="P328" t="s">
        <v>30</v>
      </c>
      <c r="Q328">
        <v>3000</v>
      </c>
      <c r="R328" t="s">
        <v>923</v>
      </c>
      <c r="S328">
        <v>3000</v>
      </c>
      <c r="T328" t="s">
        <v>783</v>
      </c>
      <c r="U328" t="s">
        <v>4907</v>
      </c>
      <c r="V328" t="s">
        <v>4908</v>
      </c>
      <c r="W328" t="s">
        <v>4909</v>
      </c>
      <c r="X328">
        <v>0.10585700000000001</v>
      </c>
      <c r="AD328" t="s">
        <v>787</v>
      </c>
      <c r="AE328">
        <v>351.09199999999998</v>
      </c>
      <c r="AF328" t="s">
        <v>25</v>
      </c>
      <c r="AG328" t="s">
        <v>36</v>
      </c>
      <c r="AH328" t="s">
        <v>27</v>
      </c>
      <c r="AI328">
        <v>0.75451800000000002</v>
      </c>
      <c r="AJ328" t="s">
        <v>28</v>
      </c>
      <c r="AK328">
        <v>500312</v>
      </c>
      <c r="AL328" t="s">
        <v>29</v>
      </c>
      <c r="AM328">
        <v>9.9937635600000005E-3</v>
      </c>
      <c r="AN328" t="s">
        <v>30</v>
      </c>
      <c r="AO328">
        <v>5000</v>
      </c>
      <c r="AP328" t="s">
        <v>923</v>
      </c>
      <c r="AQ328">
        <v>5000</v>
      </c>
      <c r="AR328" t="s">
        <v>783</v>
      </c>
      <c r="AS328" t="s">
        <v>1382</v>
      </c>
      <c r="AT328" t="s">
        <v>1383</v>
      </c>
      <c r="AU328" t="s">
        <v>1384</v>
      </c>
      <c r="AV328">
        <v>9.2782199999999995E-2</v>
      </c>
      <c r="BB328" t="s">
        <v>787</v>
      </c>
      <c r="BC328">
        <v>339.67899999999997</v>
      </c>
      <c r="BD328" t="s">
        <v>25</v>
      </c>
      <c r="BE328" t="s">
        <v>36</v>
      </c>
      <c r="BF328" t="s">
        <v>27</v>
      </c>
      <c r="BG328">
        <v>0.76957799999999998</v>
      </c>
      <c r="BH328" t="s">
        <v>28</v>
      </c>
      <c r="BI328">
        <v>497080</v>
      </c>
      <c r="BJ328" t="s">
        <v>29</v>
      </c>
      <c r="BK328">
        <v>3.0176237408E-2</v>
      </c>
      <c r="BL328" t="s">
        <v>30</v>
      </c>
      <c r="BM328">
        <v>15000</v>
      </c>
      <c r="BN328" t="s">
        <v>923</v>
      </c>
      <c r="BO328">
        <v>15000</v>
      </c>
      <c r="BP328" t="s">
        <v>783</v>
      </c>
      <c r="BQ328" t="s">
        <v>1969</v>
      </c>
      <c r="BR328" t="s">
        <v>1970</v>
      </c>
      <c r="BS328" t="s">
        <v>1971</v>
      </c>
      <c r="BT328">
        <v>9.0328099999999995E-2</v>
      </c>
      <c r="BZ328" t="s">
        <v>787</v>
      </c>
      <c r="CA328">
        <v>334.286</v>
      </c>
      <c r="CB328" t="s">
        <v>25</v>
      </c>
      <c r="CC328" t="s">
        <v>36</v>
      </c>
      <c r="CD328" t="s">
        <v>27</v>
      </c>
      <c r="CE328">
        <v>0.77324999999999999</v>
      </c>
      <c r="CF328" t="s">
        <v>28</v>
      </c>
      <c r="CG328">
        <v>500313</v>
      </c>
      <c r="CH328" t="s">
        <v>29</v>
      </c>
      <c r="CI328">
        <v>4.9968707799999998E-2</v>
      </c>
      <c r="CJ328" t="s">
        <v>30</v>
      </c>
      <c r="CK328">
        <v>25000</v>
      </c>
      <c r="CL328" t="s">
        <v>923</v>
      </c>
      <c r="CM328">
        <v>25000</v>
      </c>
      <c r="CN328" t="s">
        <v>783</v>
      </c>
      <c r="CO328" t="s">
        <v>2556</v>
      </c>
      <c r="CP328" t="s">
        <v>2557</v>
      </c>
      <c r="CQ328" t="s">
        <v>2558</v>
      </c>
      <c r="CR328">
        <v>7.6573299999999997E-2</v>
      </c>
      <c r="CX328" t="s">
        <v>787</v>
      </c>
      <c r="CY328">
        <v>332.35500000000002</v>
      </c>
      <c r="CZ328" t="s">
        <v>25</v>
      </c>
      <c r="DA328" t="s">
        <v>36</v>
      </c>
      <c r="DB328" t="s">
        <v>27</v>
      </c>
      <c r="DC328">
        <v>0.77549299999999999</v>
      </c>
      <c r="DD328" t="s">
        <v>28</v>
      </c>
      <c r="DE328">
        <v>500313</v>
      </c>
      <c r="DF328" t="s">
        <v>29</v>
      </c>
      <c r="DG328">
        <v>6.995617992E-2</v>
      </c>
      <c r="DH328" t="s">
        <v>30</v>
      </c>
      <c r="DI328">
        <v>35000</v>
      </c>
      <c r="DJ328" t="s">
        <v>923</v>
      </c>
      <c r="DK328">
        <v>35000</v>
      </c>
      <c r="DL328" t="s">
        <v>783</v>
      </c>
      <c r="DM328" t="s">
        <v>3148</v>
      </c>
      <c r="DN328" t="s">
        <v>3149</v>
      </c>
      <c r="DO328" t="s">
        <v>3150</v>
      </c>
      <c r="DP328">
        <v>7.6528399999999996E-2</v>
      </c>
      <c r="DV328" t="s">
        <v>787</v>
      </c>
      <c r="DW328">
        <v>329.55900000000003</v>
      </c>
      <c r="DX328" t="s">
        <v>25</v>
      </c>
      <c r="DY328" t="s">
        <v>36</v>
      </c>
      <c r="DZ328" t="s">
        <v>27</v>
      </c>
      <c r="EA328">
        <v>0.77919799999999995</v>
      </c>
      <c r="EB328" t="s">
        <v>28</v>
      </c>
      <c r="EC328">
        <v>499771</v>
      </c>
      <c r="ED328" t="s">
        <v>29</v>
      </c>
      <c r="EE328">
        <v>9.0041151904E-2</v>
      </c>
      <c r="EF328" t="s">
        <v>30</v>
      </c>
      <c r="EG328">
        <v>45000</v>
      </c>
      <c r="EH328" t="s">
        <v>923</v>
      </c>
      <c r="EI328">
        <v>45000</v>
      </c>
      <c r="EJ328" t="s">
        <v>783</v>
      </c>
      <c r="EK328" t="s">
        <v>3734</v>
      </c>
      <c r="EL328" t="s">
        <v>3735</v>
      </c>
      <c r="EM328" t="s">
        <v>3736</v>
      </c>
      <c r="EN328">
        <v>7.5917299999999993E-2</v>
      </c>
      <c r="ET328" t="s">
        <v>787</v>
      </c>
      <c r="EU328">
        <v>328.46699999999998</v>
      </c>
      <c r="EV328" t="s">
        <v>25</v>
      </c>
      <c r="EW328" t="s">
        <v>36</v>
      </c>
      <c r="EX328" t="s">
        <v>27</v>
      </c>
      <c r="EY328">
        <v>0.77937699999999999</v>
      </c>
      <c r="EZ328" t="s">
        <v>28</v>
      </c>
      <c r="FA328">
        <v>501202</v>
      </c>
      <c r="FB328" t="s">
        <v>29</v>
      </c>
      <c r="FC328">
        <v>0.109736124432</v>
      </c>
      <c r="FD328" t="s">
        <v>30</v>
      </c>
      <c r="FE328">
        <v>55000</v>
      </c>
      <c r="FF328" t="s">
        <v>923</v>
      </c>
      <c r="FG328">
        <v>55000</v>
      </c>
      <c r="FH328" t="s">
        <v>783</v>
      </c>
      <c r="FI328" t="s">
        <v>4320</v>
      </c>
      <c r="FJ328" t="s">
        <v>4321</v>
      </c>
      <c r="FK328" t="s">
        <v>4322</v>
      </c>
      <c r="FL328">
        <v>7.7696100000000004E-2</v>
      </c>
      <c r="FR328" t="s">
        <v>787</v>
      </c>
      <c r="FS328">
        <v>327.738</v>
      </c>
      <c r="FT328" t="s">
        <v>25</v>
      </c>
      <c r="FU328" t="s">
        <v>36</v>
      </c>
      <c r="FV328" t="s">
        <v>27</v>
      </c>
      <c r="FW328">
        <v>0.78094300000000005</v>
      </c>
      <c r="FX328" t="s">
        <v>28</v>
      </c>
      <c r="FY328">
        <v>500305</v>
      </c>
      <c r="FZ328" t="s">
        <v>29</v>
      </c>
      <c r="GA328">
        <v>1.9987807120000001E-3</v>
      </c>
      <c r="GB328" t="s">
        <v>30</v>
      </c>
      <c r="GC328">
        <v>1000</v>
      </c>
      <c r="GD328" t="s">
        <v>923</v>
      </c>
      <c r="GE328">
        <v>1000</v>
      </c>
      <c r="GF328" t="s">
        <v>783</v>
      </c>
      <c r="GG328" t="s">
        <v>5098</v>
      </c>
      <c r="GH328" t="s">
        <v>5099</v>
      </c>
      <c r="GI328" t="s">
        <v>5100</v>
      </c>
      <c r="GJ328">
        <v>0.112862</v>
      </c>
      <c r="GP328" t="s">
        <v>787</v>
      </c>
      <c r="GQ328">
        <v>337.50299999999999</v>
      </c>
      <c r="GR328" t="s">
        <v>25</v>
      </c>
      <c r="GS328" t="s">
        <v>36</v>
      </c>
      <c r="GT328" t="s">
        <v>27</v>
      </c>
      <c r="GU328">
        <v>0.76673500000000006</v>
      </c>
      <c r="GV328" t="s">
        <v>28</v>
      </c>
      <c r="GW328">
        <v>504001</v>
      </c>
      <c r="GX328" t="s">
        <v>29</v>
      </c>
      <c r="GY328">
        <v>1.9841239824E-2</v>
      </c>
      <c r="GZ328" t="s">
        <v>30</v>
      </c>
      <c r="HA328">
        <v>10000</v>
      </c>
      <c r="HB328" t="s">
        <v>923</v>
      </c>
      <c r="HC328">
        <v>10000</v>
      </c>
      <c r="HD328" t="s">
        <v>783</v>
      </c>
      <c r="HE328" t="s">
        <v>5697</v>
      </c>
      <c r="HF328" t="s">
        <v>5698</v>
      </c>
      <c r="HG328" t="s">
        <v>5699</v>
      </c>
      <c r="HH328">
        <v>7.7769000000000005E-2</v>
      </c>
      <c r="HN328" t="s">
        <v>787</v>
      </c>
      <c r="HO328">
        <v>329.98200000000003</v>
      </c>
      <c r="HP328" t="s">
        <v>25</v>
      </c>
      <c r="HQ328" t="s">
        <v>36</v>
      </c>
      <c r="HR328" t="s">
        <v>27</v>
      </c>
      <c r="HS328">
        <v>0.77856899999999996</v>
      </c>
      <c r="HT328" t="s">
        <v>28</v>
      </c>
      <c r="HU328">
        <v>499938</v>
      </c>
      <c r="HV328" t="s">
        <v>29</v>
      </c>
      <c r="HW328">
        <v>0.130016096144</v>
      </c>
      <c r="HX328" t="s">
        <v>30</v>
      </c>
      <c r="HY328">
        <v>65000</v>
      </c>
      <c r="HZ328" t="s">
        <v>923</v>
      </c>
      <c r="IA328">
        <v>65000</v>
      </c>
      <c r="IB328" t="s">
        <v>783</v>
      </c>
      <c r="IC328" t="s">
        <v>6283</v>
      </c>
      <c r="ID328" t="s">
        <v>6284</v>
      </c>
      <c r="IE328" t="s">
        <v>6285</v>
      </c>
      <c r="IF328">
        <v>7.90883E-2</v>
      </c>
    </row>
    <row r="329" spans="6:240">
      <c r="F329" t="s">
        <v>777</v>
      </c>
      <c r="G329">
        <v>646.65300000000002</v>
      </c>
      <c r="H329" t="s">
        <v>25</v>
      </c>
      <c r="I329" t="s">
        <v>757</v>
      </c>
      <c r="J329" t="s">
        <v>27</v>
      </c>
      <c r="K329">
        <v>0.78604799999999997</v>
      </c>
      <c r="L329" t="s">
        <v>28</v>
      </c>
      <c r="M329">
        <v>250283</v>
      </c>
      <c r="N329" t="s">
        <v>29</v>
      </c>
      <c r="O329">
        <v>1.1986444395E-2</v>
      </c>
      <c r="P329" t="s">
        <v>30</v>
      </c>
      <c r="Q329">
        <v>3000</v>
      </c>
      <c r="R329" t="s">
        <v>923</v>
      </c>
      <c r="S329">
        <v>3000</v>
      </c>
      <c r="T329" t="s">
        <v>778</v>
      </c>
      <c r="U329" t="s">
        <v>4910</v>
      </c>
      <c r="V329" t="s">
        <v>4911</v>
      </c>
      <c r="W329" t="s">
        <v>4912</v>
      </c>
      <c r="X329">
        <v>7.0668700000000001E-2</v>
      </c>
      <c r="AD329" t="s">
        <v>777</v>
      </c>
      <c r="AE329">
        <v>648.85199999999998</v>
      </c>
      <c r="AF329" t="s">
        <v>25</v>
      </c>
      <c r="AG329" t="s">
        <v>757</v>
      </c>
      <c r="AH329" t="s">
        <v>27</v>
      </c>
      <c r="AI329">
        <v>0.78471400000000002</v>
      </c>
      <c r="AJ329" t="s">
        <v>28</v>
      </c>
      <c r="AK329">
        <v>250283</v>
      </c>
      <c r="AL329" t="s">
        <v>29</v>
      </c>
      <c r="AM329">
        <v>1.9977374324999998E-2</v>
      </c>
      <c r="AN329" t="s">
        <v>30</v>
      </c>
      <c r="AO329">
        <v>5000</v>
      </c>
      <c r="AP329" t="s">
        <v>923</v>
      </c>
      <c r="AQ329">
        <v>5000</v>
      </c>
      <c r="AR329" t="s">
        <v>778</v>
      </c>
      <c r="AS329" t="s">
        <v>1385</v>
      </c>
      <c r="AT329" t="s">
        <v>1386</v>
      </c>
      <c r="AU329" t="s">
        <v>1387</v>
      </c>
      <c r="AV329">
        <v>6.8383100000000002E-2</v>
      </c>
      <c r="BB329" t="s">
        <v>777</v>
      </c>
      <c r="BC329">
        <v>670.88199999999995</v>
      </c>
      <c r="BD329" t="s">
        <v>25</v>
      </c>
      <c r="BE329" t="s">
        <v>757</v>
      </c>
      <c r="BF329" t="s">
        <v>27</v>
      </c>
      <c r="BG329">
        <v>0.772976</v>
      </c>
      <c r="BH329" t="s">
        <v>28</v>
      </c>
      <c r="BI329">
        <v>249472</v>
      </c>
      <c r="BJ329" t="s">
        <v>29</v>
      </c>
      <c r="BK329">
        <v>6.0126924705000001E-2</v>
      </c>
      <c r="BL329" t="s">
        <v>30</v>
      </c>
      <c r="BM329">
        <v>15000</v>
      </c>
      <c r="BN329" t="s">
        <v>923</v>
      </c>
      <c r="BO329">
        <v>15000</v>
      </c>
      <c r="BP329" t="s">
        <v>778</v>
      </c>
      <c r="BQ329" t="s">
        <v>1972</v>
      </c>
      <c r="BR329" t="s">
        <v>1973</v>
      </c>
      <c r="BS329" t="s">
        <v>1974</v>
      </c>
      <c r="BT329">
        <v>7.1893100000000001E-2</v>
      </c>
      <c r="BZ329" t="s">
        <v>777</v>
      </c>
      <c r="CA329">
        <v>657.47299999999996</v>
      </c>
      <c r="CB329" t="s">
        <v>25</v>
      </c>
      <c r="CC329" t="s">
        <v>757</v>
      </c>
      <c r="CD329" t="s">
        <v>27</v>
      </c>
      <c r="CE329">
        <v>0.77573999999999999</v>
      </c>
      <c r="CF329" t="s">
        <v>28</v>
      </c>
      <c r="CG329">
        <v>252749</v>
      </c>
      <c r="CH329" t="s">
        <v>29</v>
      </c>
      <c r="CI329">
        <v>9.8912169975000006E-2</v>
      </c>
      <c r="CJ329" t="s">
        <v>30</v>
      </c>
      <c r="CK329">
        <v>25000</v>
      </c>
      <c r="CL329" t="s">
        <v>923</v>
      </c>
      <c r="CM329">
        <v>25000</v>
      </c>
      <c r="CN329" t="s">
        <v>778</v>
      </c>
      <c r="CO329" t="s">
        <v>2559</v>
      </c>
      <c r="CP329" t="s">
        <v>2560</v>
      </c>
      <c r="CQ329" t="s">
        <v>2561</v>
      </c>
      <c r="CR329">
        <v>6.7122399999999999E-2</v>
      </c>
      <c r="CX329" t="s">
        <v>777</v>
      </c>
      <c r="CY329">
        <v>656.05499999999995</v>
      </c>
      <c r="CZ329" t="s">
        <v>25</v>
      </c>
      <c r="DA329" t="s">
        <v>757</v>
      </c>
      <c r="DB329" t="s">
        <v>27</v>
      </c>
      <c r="DC329">
        <v>0.77984900000000001</v>
      </c>
      <c r="DD329" t="s">
        <v>28</v>
      </c>
      <c r="DE329">
        <v>250633</v>
      </c>
      <c r="DF329" t="s">
        <v>29</v>
      </c>
      <c r="DG329">
        <v>0.13964642254500001</v>
      </c>
      <c r="DH329" t="s">
        <v>30</v>
      </c>
      <c r="DI329">
        <v>35000</v>
      </c>
      <c r="DJ329" t="s">
        <v>923</v>
      </c>
      <c r="DK329">
        <v>35000</v>
      </c>
      <c r="DL329" t="s">
        <v>778</v>
      </c>
      <c r="DM329" t="s">
        <v>3151</v>
      </c>
      <c r="DN329" t="s">
        <v>3152</v>
      </c>
      <c r="DO329" t="s">
        <v>3153</v>
      </c>
      <c r="DP329">
        <v>6.5783099999999997E-2</v>
      </c>
      <c r="DV329" t="s">
        <v>777</v>
      </c>
      <c r="DW329">
        <v>673.25699999999995</v>
      </c>
      <c r="DX329" t="s">
        <v>25</v>
      </c>
      <c r="DY329" t="s">
        <v>757</v>
      </c>
      <c r="DZ329" t="s">
        <v>27</v>
      </c>
      <c r="EA329">
        <v>0.76868700000000001</v>
      </c>
      <c r="EB329" t="s">
        <v>28</v>
      </c>
      <c r="EC329">
        <v>251374</v>
      </c>
      <c r="ED329" t="s">
        <v>29</v>
      </c>
      <c r="EE329">
        <v>0.17901637000500001</v>
      </c>
      <c r="EF329" t="s">
        <v>30</v>
      </c>
      <c r="EG329">
        <v>45000</v>
      </c>
      <c r="EH329" t="s">
        <v>923</v>
      </c>
      <c r="EI329">
        <v>45000</v>
      </c>
      <c r="EJ329" t="s">
        <v>778</v>
      </c>
      <c r="EK329" t="s">
        <v>3737</v>
      </c>
      <c r="EL329" t="s">
        <v>3738</v>
      </c>
      <c r="EM329" t="s">
        <v>3739</v>
      </c>
      <c r="EN329">
        <v>6.6921099999999997E-2</v>
      </c>
      <c r="ET329" t="s">
        <v>777</v>
      </c>
      <c r="EU329">
        <v>661.84799999999996</v>
      </c>
      <c r="EV329" t="s">
        <v>25</v>
      </c>
      <c r="EW329" t="s">
        <v>757</v>
      </c>
      <c r="EX329" t="s">
        <v>27</v>
      </c>
      <c r="EY329">
        <v>0.77559100000000003</v>
      </c>
      <c r="EZ329" t="s">
        <v>28</v>
      </c>
      <c r="FA329">
        <v>251175</v>
      </c>
      <c r="FB329" t="s">
        <v>29</v>
      </c>
      <c r="FC329">
        <v>0.21897101965499999</v>
      </c>
      <c r="FD329" t="s">
        <v>30</v>
      </c>
      <c r="FE329">
        <v>55000</v>
      </c>
      <c r="FF329" t="s">
        <v>923</v>
      </c>
      <c r="FG329">
        <v>55000</v>
      </c>
      <c r="FH329" t="s">
        <v>778</v>
      </c>
      <c r="FI329" t="s">
        <v>4323</v>
      </c>
      <c r="FJ329" t="s">
        <v>4324</v>
      </c>
      <c r="FK329" t="s">
        <v>4325</v>
      </c>
      <c r="FL329">
        <v>6.5583699999999995E-2</v>
      </c>
      <c r="FR329" t="s">
        <v>777</v>
      </c>
      <c r="FS329">
        <v>641.10400000000004</v>
      </c>
      <c r="FT329" t="s">
        <v>25</v>
      </c>
      <c r="FU329" t="s">
        <v>757</v>
      </c>
      <c r="FV329" t="s">
        <v>27</v>
      </c>
      <c r="FW329">
        <v>0.78944499999999995</v>
      </c>
      <c r="FX329" t="s">
        <v>28</v>
      </c>
      <c r="FY329">
        <v>250281</v>
      </c>
      <c r="FZ329" t="s">
        <v>29</v>
      </c>
      <c r="GA329">
        <v>3.9955144649999998E-3</v>
      </c>
      <c r="GB329" t="s">
        <v>30</v>
      </c>
      <c r="GC329">
        <v>1000</v>
      </c>
      <c r="GD329" t="s">
        <v>923</v>
      </c>
      <c r="GE329">
        <v>1000</v>
      </c>
      <c r="GF329" t="s">
        <v>778</v>
      </c>
      <c r="GG329" t="s">
        <v>5101</v>
      </c>
      <c r="GH329" t="s">
        <v>5102</v>
      </c>
      <c r="GI329" t="s">
        <v>5103</v>
      </c>
      <c r="GJ329">
        <v>1.4292900000000001E-2</v>
      </c>
      <c r="GP329" t="s">
        <v>777</v>
      </c>
      <c r="GQ329">
        <v>674.55799999999999</v>
      </c>
      <c r="GR329" t="s">
        <v>25</v>
      </c>
      <c r="GS329" t="s">
        <v>757</v>
      </c>
      <c r="GT329" t="s">
        <v>27</v>
      </c>
      <c r="GU329">
        <v>0.77429499999999996</v>
      </c>
      <c r="GV329" t="s">
        <v>28</v>
      </c>
      <c r="GW329">
        <v>247268</v>
      </c>
      <c r="GX329" t="s">
        <v>29</v>
      </c>
      <c r="GY329">
        <v>4.0441950975000002E-2</v>
      </c>
      <c r="GZ329" t="s">
        <v>30</v>
      </c>
      <c r="HA329">
        <v>10000</v>
      </c>
      <c r="HB329" t="s">
        <v>923</v>
      </c>
      <c r="HC329">
        <v>10000</v>
      </c>
      <c r="HD329" t="s">
        <v>778</v>
      </c>
      <c r="HE329" t="s">
        <v>5700</v>
      </c>
      <c r="HF329" t="s">
        <v>5701</v>
      </c>
      <c r="HG329" t="s">
        <v>5702</v>
      </c>
      <c r="HH329">
        <v>6.5257300000000004E-2</v>
      </c>
      <c r="HN329" t="s">
        <v>777</v>
      </c>
      <c r="HO329">
        <v>656.86300000000006</v>
      </c>
      <c r="HP329" t="s">
        <v>25</v>
      </c>
      <c r="HQ329" t="s">
        <v>757</v>
      </c>
      <c r="HR329" t="s">
        <v>27</v>
      </c>
      <c r="HS329">
        <v>0.77962100000000001</v>
      </c>
      <c r="HT329" t="s">
        <v>28</v>
      </c>
      <c r="HU329">
        <v>250472</v>
      </c>
      <c r="HV329" t="s">
        <v>29</v>
      </c>
      <c r="HW329">
        <v>0.259510371495</v>
      </c>
      <c r="HX329" t="s">
        <v>30</v>
      </c>
      <c r="HY329">
        <v>65000</v>
      </c>
      <c r="HZ329" t="s">
        <v>923</v>
      </c>
      <c r="IA329">
        <v>65000</v>
      </c>
      <c r="IB329" t="s">
        <v>778</v>
      </c>
      <c r="IC329" t="s">
        <v>6286</v>
      </c>
      <c r="ID329" t="s">
        <v>6287</v>
      </c>
      <c r="IE329" t="s">
        <v>6288</v>
      </c>
      <c r="IF329">
        <v>6.5709799999999999E-2</v>
      </c>
    </row>
    <row r="330" spans="6:240">
      <c r="F330" t="s">
        <v>782</v>
      </c>
      <c r="G330">
        <v>356.61799999999999</v>
      </c>
      <c r="H330" t="s">
        <v>25</v>
      </c>
      <c r="I330" t="s">
        <v>36</v>
      </c>
      <c r="J330" t="s">
        <v>27</v>
      </c>
      <c r="K330">
        <v>0.74864900000000001</v>
      </c>
      <c r="L330" t="s">
        <v>28</v>
      </c>
      <c r="M330">
        <v>500311</v>
      </c>
      <c r="N330" t="s">
        <v>29</v>
      </c>
      <c r="O330">
        <v>5.9962711360000004E-3</v>
      </c>
      <c r="P330" t="s">
        <v>30</v>
      </c>
      <c r="Q330">
        <v>3000</v>
      </c>
      <c r="R330" t="s">
        <v>923</v>
      </c>
      <c r="S330">
        <v>3000</v>
      </c>
      <c r="T330" t="s">
        <v>783</v>
      </c>
      <c r="U330" t="s">
        <v>4913</v>
      </c>
      <c r="V330" t="s">
        <v>4914</v>
      </c>
      <c r="W330" t="s">
        <v>4915</v>
      </c>
      <c r="X330">
        <v>5.4721400000000003E-2</v>
      </c>
      <c r="AD330" t="s">
        <v>782</v>
      </c>
      <c r="AE330">
        <v>359.86099999999999</v>
      </c>
      <c r="AF330" t="s">
        <v>25</v>
      </c>
      <c r="AG330" t="s">
        <v>36</v>
      </c>
      <c r="AH330" t="s">
        <v>27</v>
      </c>
      <c r="AI330">
        <v>0.74162300000000003</v>
      </c>
      <c r="AJ330" t="s">
        <v>28</v>
      </c>
      <c r="AK330">
        <v>505241</v>
      </c>
      <c r="AL330" t="s">
        <v>29</v>
      </c>
      <c r="AM330">
        <v>9.8962656960000003E-3</v>
      </c>
      <c r="AN330" t="s">
        <v>30</v>
      </c>
      <c r="AO330">
        <v>5000</v>
      </c>
      <c r="AP330" t="s">
        <v>923</v>
      </c>
      <c r="AQ330">
        <v>5000</v>
      </c>
      <c r="AR330" t="s">
        <v>783</v>
      </c>
      <c r="AS330" t="s">
        <v>1388</v>
      </c>
      <c r="AT330" t="s">
        <v>1389</v>
      </c>
      <c r="AU330" t="s">
        <v>1390</v>
      </c>
      <c r="AV330">
        <v>6.7982100000000004E-2</v>
      </c>
      <c r="BB330" t="s">
        <v>782</v>
      </c>
      <c r="BC330">
        <v>333.892</v>
      </c>
      <c r="BD330" t="s">
        <v>25</v>
      </c>
      <c r="BE330" t="s">
        <v>36</v>
      </c>
      <c r="BF330" t="s">
        <v>27</v>
      </c>
      <c r="BG330">
        <v>0.769922</v>
      </c>
      <c r="BH330" t="s">
        <v>28</v>
      </c>
      <c r="BI330">
        <v>505242</v>
      </c>
      <c r="BJ330" t="s">
        <v>29</v>
      </c>
      <c r="BK330">
        <v>2.9688726088000002E-2</v>
      </c>
      <c r="BL330" t="s">
        <v>30</v>
      </c>
      <c r="BM330">
        <v>15000</v>
      </c>
      <c r="BN330" t="s">
        <v>923</v>
      </c>
      <c r="BO330">
        <v>15000</v>
      </c>
      <c r="BP330" t="s">
        <v>783</v>
      </c>
      <c r="BQ330" t="s">
        <v>907</v>
      </c>
      <c r="BR330" t="s">
        <v>1975</v>
      </c>
      <c r="BS330" t="s">
        <v>1976</v>
      </c>
      <c r="BT330">
        <v>8.2215300000000005E-2</v>
      </c>
      <c r="BZ330" t="s">
        <v>782</v>
      </c>
      <c r="CA330">
        <v>342.66800000000001</v>
      </c>
      <c r="CB330" t="s">
        <v>25</v>
      </c>
      <c r="CC330" t="s">
        <v>36</v>
      </c>
      <c r="CD330" t="s">
        <v>27</v>
      </c>
      <c r="CE330">
        <v>0.76447900000000002</v>
      </c>
      <c r="CF330" t="s">
        <v>28</v>
      </c>
      <c r="CG330">
        <v>499339</v>
      </c>
      <c r="CH330" t="s">
        <v>29</v>
      </c>
      <c r="CI330">
        <v>5.0066209664000001E-2</v>
      </c>
      <c r="CJ330" t="s">
        <v>30</v>
      </c>
      <c r="CK330">
        <v>25000</v>
      </c>
      <c r="CL330" t="s">
        <v>923</v>
      </c>
      <c r="CM330">
        <v>25000</v>
      </c>
      <c r="CN330" t="s">
        <v>783</v>
      </c>
      <c r="CO330" t="s">
        <v>2562</v>
      </c>
      <c r="CP330" t="s">
        <v>2563</v>
      </c>
      <c r="CQ330" t="s">
        <v>2564</v>
      </c>
      <c r="CR330">
        <v>7.4488399999999996E-2</v>
      </c>
      <c r="CX330" t="s">
        <v>782</v>
      </c>
      <c r="CY330">
        <v>338.79899999999998</v>
      </c>
      <c r="CZ330" t="s">
        <v>25</v>
      </c>
      <c r="DA330" t="s">
        <v>36</v>
      </c>
      <c r="DB330" t="s">
        <v>27</v>
      </c>
      <c r="DC330">
        <v>0.76968700000000001</v>
      </c>
      <c r="DD330" t="s">
        <v>28</v>
      </c>
      <c r="DE330">
        <v>498230</v>
      </c>
      <c r="DF330" t="s">
        <v>29</v>
      </c>
      <c r="DG330">
        <v>7.0248681512000005E-2</v>
      </c>
      <c r="DH330" t="s">
        <v>30</v>
      </c>
      <c r="DI330">
        <v>35000</v>
      </c>
      <c r="DJ330" t="s">
        <v>923</v>
      </c>
      <c r="DK330">
        <v>35000</v>
      </c>
      <c r="DL330" t="s">
        <v>783</v>
      </c>
      <c r="DM330" t="s">
        <v>3154</v>
      </c>
      <c r="DN330" t="s">
        <v>3155</v>
      </c>
      <c r="DO330" t="s">
        <v>3156</v>
      </c>
      <c r="DP330">
        <v>7.54055E-2</v>
      </c>
      <c r="DV330" t="s">
        <v>782</v>
      </c>
      <c r="DW330">
        <v>338.93299999999999</v>
      </c>
      <c r="DX330" t="s">
        <v>25</v>
      </c>
      <c r="DY330" t="s">
        <v>36</v>
      </c>
      <c r="DZ330" t="s">
        <v>27</v>
      </c>
      <c r="EA330">
        <v>0.76917899999999995</v>
      </c>
      <c r="EB330" t="s">
        <v>28</v>
      </c>
      <c r="EC330">
        <v>498691</v>
      </c>
      <c r="ED330" t="s">
        <v>29</v>
      </c>
      <c r="EE330">
        <v>9.0236153631999994E-2</v>
      </c>
      <c r="EF330" t="s">
        <v>30</v>
      </c>
      <c r="EG330">
        <v>45000</v>
      </c>
      <c r="EH330" t="s">
        <v>923</v>
      </c>
      <c r="EI330">
        <v>45000</v>
      </c>
      <c r="EJ330" t="s">
        <v>783</v>
      </c>
      <c r="EK330" t="s">
        <v>3740</v>
      </c>
      <c r="EL330" t="s">
        <v>3741</v>
      </c>
      <c r="EM330" t="s">
        <v>3742</v>
      </c>
      <c r="EN330">
        <v>7.2276999999999994E-2</v>
      </c>
      <c r="ET330" t="s">
        <v>782</v>
      </c>
      <c r="EU330">
        <v>340.21800000000002</v>
      </c>
      <c r="EV330" t="s">
        <v>25</v>
      </c>
      <c r="EW330" t="s">
        <v>36</v>
      </c>
      <c r="EX330" t="s">
        <v>27</v>
      </c>
      <c r="EY330">
        <v>0.76783800000000002</v>
      </c>
      <c r="EZ330" t="s">
        <v>28</v>
      </c>
      <c r="FA330">
        <v>498545</v>
      </c>
      <c r="FB330" t="s">
        <v>29</v>
      </c>
      <c r="FC330">
        <v>0.11032112561599999</v>
      </c>
      <c r="FD330" t="s">
        <v>30</v>
      </c>
      <c r="FE330">
        <v>55000</v>
      </c>
      <c r="FF330" t="s">
        <v>923</v>
      </c>
      <c r="FG330">
        <v>55000</v>
      </c>
      <c r="FH330" t="s">
        <v>783</v>
      </c>
      <c r="FI330" t="s">
        <v>4326</v>
      </c>
      <c r="FJ330" t="s">
        <v>4327</v>
      </c>
      <c r="FK330" t="s">
        <v>4328</v>
      </c>
      <c r="FL330">
        <v>7.3703599999999994E-2</v>
      </c>
      <c r="FR330" t="s">
        <v>782</v>
      </c>
      <c r="FS330">
        <v>384.52600000000001</v>
      </c>
      <c r="FT330" t="s">
        <v>25</v>
      </c>
      <c r="FU330" t="s">
        <v>36</v>
      </c>
      <c r="FV330" t="s">
        <v>27</v>
      </c>
      <c r="FW330">
        <v>0.738348</v>
      </c>
      <c r="FX330" t="s">
        <v>28</v>
      </c>
      <c r="FY330">
        <v>477037</v>
      </c>
      <c r="FZ330" t="s">
        <v>29</v>
      </c>
      <c r="GA330">
        <v>2.0962715760000001E-3</v>
      </c>
      <c r="GB330" t="s">
        <v>30</v>
      </c>
      <c r="GC330">
        <v>1000</v>
      </c>
      <c r="GD330" t="s">
        <v>923</v>
      </c>
      <c r="GE330">
        <v>1000</v>
      </c>
      <c r="GF330" t="s">
        <v>783</v>
      </c>
      <c r="GG330" t="s">
        <v>5104</v>
      </c>
      <c r="GH330" t="s">
        <v>5105</v>
      </c>
      <c r="GI330" t="s">
        <v>5106</v>
      </c>
      <c r="GJ330">
        <v>8.5181599999999996E-2</v>
      </c>
      <c r="GP330" t="s">
        <v>782</v>
      </c>
      <c r="GQ330">
        <v>332.33600000000001</v>
      </c>
      <c r="GR330" t="s">
        <v>25</v>
      </c>
      <c r="GS330" t="s">
        <v>36</v>
      </c>
      <c r="GT330" t="s">
        <v>27</v>
      </c>
      <c r="GU330">
        <v>0.77834700000000001</v>
      </c>
      <c r="GV330" t="s">
        <v>28</v>
      </c>
      <c r="GW330">
        <v>496678</v>
      </c>
      <c r="GX330" t="s">
        <v>29</v>
      </c>
      <c r="GY330">
        <v>2.0133754415999999E-2</v>
      </c>
      <c r="GZ330" t="s">
        <v>30</v>
      </c>
      <c r="HA330">
        <v>10000</v>
      </c>
      <c r="HB330" t="s">
        <v>923</v>
      </c>
      <c r="HC330">
        <v>10000</v>
      </c>
      <c r="HD330" t="s">
        <v>783</v>
      </c>
      <c r="HE330" t="s">
        <v>5703</v>
      </c>
      <c r="HF330" t="s">
        <v>5704</v>
      </c>
      <c r="HG330" t="s">
        <v>5705</v>
      </c>
      <c r="HH330">
        <v>8.4930599999999995E-2</v>
      </c>
      <c r="HN330" t="s">
        <v>782</v>
      </c>
      <c r="HO330">
        <v>337.45800000000003</v>
      </c>
      <c r="HP330" t="s">
        <v>25</v>
      </c>
      <c r="HQ330" t="s">
        <v>36</v>
      </c>
      <c r="HR330" t="s">
        <v>27</v>
      </c>
      <c r="HS330">
        <v>0.77047299999999996</v>
      </c>
      <c r="HT330" t="s">
        <v>28</v>
      </c>
      <c r="HU330">
        <v>499189</v>
      </c>
      <c r="HV330" t="s">
        <v>29</v>
      </c>
      <c r="HW330">
        <v>0.130211097872</v>
      </c>
      <c r="HX330" t="s">
        <v>30</v>
      </c>
      <c r="HY330">
        <v>65000</v>
      </c>
      <c r="HZ330" t="s">
        <v>923</v>
      </c>
      <c r="IA330">
        <v>65000</v>
      </c>
      <c r="IB330" t="s">
        <v>783</v>
      </c>
      <c r="IC330" t="s">
        <v>6289</v>
      </c>
      <c r="ID330" t="s">
        <v>6290</v>
      </c>
      <c r="IE330" t="s">
        <v>6291</v>
      </c>
      <c r="IF330">
        <v>7.1493899999999999E-2</v>
      </c>
    </row>
    <row r="331" spans="6:240">
      <c r="F331" t="s">
        <v>787</v>
      </c>
      <c r="G331">
        <v>646.65300000000002</v>
      </c>
      <c r="H331" t="s">
        <v>25</v>
      </c>
      <c r="I331" t="s">
        <v>757</v>
      </c>
      <c r="J331" t="s">
        <v>27</v>
      </c>
      <c r="K331">
        <v>0.78604799999999997</v>
      </c>
      <c r="L331" t="s">
        <v>28</v>
      </c>
      <c r="M331">
        <v>250283</v>
      </c>
      <c r="N331" t="s">
        <v>29</v>
      </c>
      <c r="O331">
        <v>1.1986444395E-2</v>
      </c>
      <c r="P331" t="s">
        <v>30</v>
      </c>
      <c r="Q331">
        <v>3000</v>
      </c>
      <c r="R331" t="s">
        <v>923</v>
      </c>
      <c r="S331">
        <v>3000</v>
      </c>
      <c r="T331" t="s">
        <v>788</v>
      </c>
      <c r="U331" t="s">
        <v>4910</v>
      </c>
      <c r="V331" t="s">
        <v>4911</v>
      </c>
      <c r="W331" t="s">
        <v>4912</v>
      </c>
      <c r="X331">
        <v>7.0668700000000001E-2</v>
      </c>
      <c r="AD331" t="s">
        <v>787</v>
      </c>
      <c r="AE331">
        <v>648.85199999999998</v>
      </c>
      <c r="AF331" t="s">
        <v>25</v>
      </c>
      <c r="AG331" t="s">
        <v>757</v>
      </c>
      <c r="AH331" t="s">
        <v>27</v>
      </c>
      <c r="AI331">
        <v>0.78471400000000002</v>
      </c>
      <c r="AJ331" t="s">
        <v>28</v>
      </c>
      <c r="AK331">
        <v>250283</v>
      </c>
      <c r="AL331" t="s">
        <v>29</v>
      </c>
      <c r="AM331">
        <v>1.9977374324999998E-2</v>
      </c>
      <c r="AN331" t="s">
        <v>30</v>
      </c>
      <c r="AO331">
        <v>5000</v>
      </c>
      <c r="AP331" t="s">
        <v>923</v>
      </c>
      <c r="AQ331">
        <v>5000</v>
      </c>
      <c r="AR331" t="s">
        <v>788</v>
      </c>
      <c r="AS331" t="s">
        <v>1385</v>
      </c>
      <c r="AT331" t="s">
        <v>1386</v>
      </c>
      <c r="AU331" t="s">
        <v>1387</v>
      </c>
      <c r="AV331">
        <v>6.8383100000000002E-2</v>
      </c>
      <c r="BB331" t="s">
        <v>787</v>
      </c>
      <c r="BC331">
        <v>670.88199999999995</v>
      </c>
      <c r="BD331" t="s">
        <v>25</v>
      </c>
      <c r="BE331" t="s">
        <v>757</v>
      </c>
      <c r="BF331" t="s">
        <v>27</v>
      </c>
      <c r="BG331">
        <v>0.772976</v>
      </c>
      <c r="BH331" t="s">
        <v>28</v>
      </c>
      <c r="BI331">
        <v>249472</v>
      </c>
      <c r="BJ331" t="s">
        <v>29</v>
      </c>
      <c r="BK331">
        <v>6.0126924705000001E-2</v>
      </c>
      <c r="BL331" t="s">
        <v>30</v>
      </c>
      <c r="BM331">
        <v>15000</v>
      </c>
      <c r="BN331" t="s">
        <v>923</v>
      </c>
      <c r="BO331">
        <v>15000</v>
      </c>
      <c r="BP331" t="s">
        <v>788</v>
      </c>
      <c r="BQ331" t="s">
        <v>1972</v>
      </c>
      <c r="BR331" t="s">
        <v>1973</v>
      </c>
      <c r="BS331" t="s">
        <v>1974</v>
      </c>
      <c r="BT331">
        <v>7.1893100000000001E-2</v>
      </c>
      <c r="BZ331" t="s">
        <v>787</v>
      </c>
      <c r="CA331">
        <v>657.47299999999996</v>
      </c>
      <c r="CB331" t="s">
        <v>25</v>
      </c>
      <c r="CC331" t="s">
        <v>757</v>
      </c>
      <c r="CD331" t="s">
        <v>27</v>
      </c>
      <c r="CE331">
        <v>0.77573999999999999</v>
      </c>
      <c r="CF331" t="s">
        <v>28</v>
      </c>
      <c r="CG331">
        <v>252749</v>
      </c>
      <c r="CH331" t="s">
        <v>29</v>
      </c>
      <c r="CI331">
        <v>9.8912169975000006E-2</v>
      </c>
      <c r="CJ331" t="s">
        <v>30</v>
      </c>
      <c r="CK331">
        <v>25000</v>
      </c>
      <c r="CL331" t="s">
        <v>923</v>
      </c>
      <c r="CM331">
        <v>25000</v>
      </c>
      <c r="CN331" t="s">
        <v>788</v>
      </c>
      <c r="CO331" t="s">
        <v>2559</v>
      </c>
      <c r="CP331" t="s">
        <v>2560</v>
      </c>
      <c r="CQ331" t="s">
        <v>2561</v>
      </c>
      <c r="CR331">
        <v>6.7122399999999999E-2</v>
      </c>
      <c r="CX331" t="s">
        <v>787</v>
      </c>
      <c r="CY331">
        <v>656.05499999999995</v>
      </c>
      <c r="CZ331" t="s">
        <v>25</v>
      </c>
      <c r="DA331" t="s">
        <v>757</v>
      </c>
      <c r="DB331" t="s">
        <v>27</v>
      </c>
      <c r="DC331">
        <v>0.77984900000000001</v>
      </c>
      <c r="DD331" t="s">
        <v>28</v>
      </c>
      <c r="DE331">
        <v>250633</v>
      </c>
      <c r="DF331" t="s">
        <v>29</v>
      </c>
      <c r="DG331">
        <v>0.13964642254500001</v>
      </c>
      <c r="DH331" t="s">
        <v>30</v>
      </c>
      <c r="DI331">
        <v>35000</v>
      </c>
      <c r="DJ331" t="s">
        <v>923</v>
      </c>
      <c r="DK331">
        <v>35000</v>
      </c>
      <c r="DL331" t="s">
        <v>788</v>
      </c>
      <c r="DM331" t="s">
        <v>3151</v>
      </c>
      <c r="DN331" t="s">
        <v>3152</v>
      </c>
      <c r="DO331" t="s">
        <v>3153</v>
      </c>
      <c r="DP331">
        <v>6.5783099999999997E-2</v>
      </c>
      <c r="DV331" t="s">
        <v>787</v>
      </c>
      <c r="DW331">
        <v>673.25699999999995</v>
      </c>
      <c r="DX331" t="s">
        <v>25</v>
      </c>
      <c r="DY331" t="s">
        <v>757</v>
      </c>
      <c r="DZ331" t="s">
        <v>27</v>
      </c>
      <c r="EA331">
        <v>0.76868700000000001</v>
      </c>
      <c r="EB331" t="s">
        <v>28</v>
      </c>
      <c r="EC331">
        <v>251374</v>
      </c>
      <c r="ED331" t="s">
        <v>29</v>
      </c>
      <c r="EE331">
        <v>0.17901637000500001</v>
      </c>
      <c r="EF331" t="s">
        <v>30</v>
      </c>
      <c r="EG331">
        <v>45000</v>
      </c>
      <c r="EH331" t="s">
        <v>923</v>
      </c>
      <c r="EI331">
        <v>45000</v>
      </c>
      <c r="EJ331" t="s">
        <v>788</v>
      </c>
      <c r="EK331" t="s">
        <v>3737</v>
      </c>
      <c r="EL331" t="s">
        <v>3738</v>
      </c>
      <c r="EM331" t="s">
        <v>3739</v>
      </c>
      <c r="EN331">
        <v>6.6921099999999997E-2</v>
      </c>
      <c r="ET331" t="s">
        <v>787</v>
      </c>
      <c r="EU331">
        <v>661.84799999999996</v>
      </c>
      <c r="EV331" t="s">
        <v>25</v>
      </c>
      <c r="EW331" t="s">
        <v>757</v>
      </c>
      <c r="EX331" t="s">
        <v>27</v>
      </c>
      <c r="EY331">
        <v>0.77559100000000003</v>
      </c>
      <c r="EZ331" t="s">
        <v>28</v>
      </c>
      <c r="FA331">
        <v>251175</v>
      </c>
      <c r="FB331" t="s">
        <v>29</v>
      </c>
      <c r="FC331">
        <v>0.21897101965499999</v>
      </c>
      <c r="FD331" t="s">
        <v>30</v>
      </c>
      <c r="FE331">
        <v>55000</v>
      </c>
      <c r="FF331" t="s">
        <v>923</v>
      </c>
      <c r="FG331">
        <v>55000</v>
      </c>
      <c r="FH331" t="s">
        <v>788</v>
      </c>
      <c r="FI331" t="s">
        <v>4323</v>
      </c>
      <c r="FJ331" t="s">
        <v>4324</v>
      </c>
      <c r="FK331" t="s">
        <v>4325</v>
      </c>
      <c r="FL331">
        <v>6.5583699999999995E-2</v>
      </c>
      <c r="FR331" t="s">
        <v>787</v>
      </c>
      <c r="FS331">
        <v>641.10400000000004</v>
      </c>
      <c r="FT331" t="s">
        <v>25</v>
      </c>
      <c r="FU331" t="s">
        <v>757</v>
      </c>
      <c r="FV331" t="s">
        <v>27</v>
      </c>
      <c r="FW331">
        <v>0.78944499999999995</v>
      </c>
      <c r="FX331" t="s">
        <v>28</v>
      </c>
      <c r="FY331">
        <v>250281</v>
      </c>
      <c r="FZ331" t="s">
        <v>29</v>
      </c>
      <c r="GA331">
        <v>3.9955144649999998E-3</v>
      </c>
      <c r="GB331" t="s">
        <v>30</v>
      </c>
      <c r="GC331">
        <v>1000</v>
      </c>
      <c r="GD331" t="s">
        <v>923</v>
      </c>
      <c r="GE331">
        <v>1000</v>
      </c>
      <c r="GF331" t="s">
        <v>788</v>
      </c>
      <c r="GG331" t="s">
        <v>5101</v>
      </c>
      <c r="GH331" t="s">
        <v>5102</v>
      </c>
      <c r="GI331" t="s">
        <v>5103</v>
      </c>
      <c r="GJ331">
        <v>1.4292900000000001E-2</v>
      </c>
      <c r="GP331" t="s">
        <v>787</v>
      </c>
      <c r="GQ331">
        <v>674.55799999999999</v>
      </c>
      <c r="GR331" t="s">
        <v>25</v>
      </c>
      <c r="GS331" t="s">
        <v>757</v>
      </c>
      <c r="GT331" t="s">
        <v>27</v>
      </c>
      <c r="GU331">
        <v>0.77429499999999996</v>
      </c>
      <c r="GV331" t="s">
        <v>28</v>
      </c>
      <c r="GW331">
        <v>247268</v>
      </c>
      <c r="GX331" t="s">
        <v>29</v>
      </c>
      <c r="GY331">
        <v>4.0441950975000002E-2</v>
      </c>
      <c r="GZ331" t="s">
        <v>30</v>
      </c>
      <c r="HA331">
        <v>10000</v>
      </c>
      <c r="HB331" t="s">
        <v>923</v>
      </c>
      <c r="HC331">
        <v>10000</v>
      </c>
      <c r="HD331" t="s">
        <v>788</v>
      </c>
      <c r="HE331" t="s">
        <v>5700</v>
      </c>
      <c r="HF331" t="s">
        <v>5701</v>
      </c>
      <c r="HG331" t="s">
        <v>5702</v>
      </c>
      <c r="HH331">
        <v>6.5257300000000004E-2</v>
      </c>
      <c r="HN331" t="s">
        <v>787</v>
      </c>
      <c r="HO331">
        <v>656.86300000000006</v>
      </c>
      <c r="HP331" t="s">
        <v>25</v>
      </c>
      <c r="HQ331" t="s">
        <v>757</v>
      </c>
      <c r="HR331" t="s">
        <v>27</v>
      </c>
      <c r="HS331">
        <v>0.77962100000000001</v>
      </c>
      <c r="HT331" t="s">
        <v>28</v>
      </c>
      <c r="HU331">
        <v>250472</v>
      </c>
      <c r="HV331" t="s">
        <v>29</v>
      </c>
      <c r="HW331">
        <v>0.259510371495</v>
      </c>
      <c r="HX331" t="s">
        <v>30</v>
      </c>
      <c r="HY331">
        <v>65000</v>
      </c>
      <c r="HZ331" t="s">
        <v>923</v>
      </c>
      <c r="IA331">
        <v>65000</v>
      </c>
      <c r="IB331" t="s">
        <v>788</v>
      </c>
      <c r="IC331" t="s">
        <v>6286</v>
      </c>
      <c r="ID331" t="s">
        <v>6287</v>
      </c>
      <c r="IE331" t="s">
        <v>6288</v>
      </c>
      <c r="IF331">
        <v>6.5709799999999999E-2</v>
      </c>
    </row>
    <row r="332" spans="6:240">
      <c r="F332" t="s">
        <v>787</v>
      </c>
      <c r="G332">
        <v>356.61799999999999</v>
      </c>
      <c r="H332" t="s">
        <v>25</v>
      </c>
      <c r="I332" t="s">
        <v>36</v>
      </c>
      <c r="J332" t="s">
        <v>27</v>
      </c>
      <c r="K332">
        <v>0.74864900000000001</v>
      </c>
      <c r="L332" t="s">
        <v>28</v>
      </c>
      <c r="M332">
        <v>500311</v>
      </c>
      <c r="N332" t="s">
        <v>29</v>
      </c>
      <c r="O332">
        <v>5.9962711360000004E-3</v>
      </c>
      <c r="P332" t="s">
        <v>30</v>
      </c>
      <c r="Q332">
        <v>3000</v>
      </c>
      <c r="R332" t="s">
        <v>923</v>
      </c>
      <c r="S332">
        <v>3000</v>
      </c>
      <c r="T332" t="s">
        <v>783</v>
      </c>
      <c r="U332" t="s">
        <v>4913</v>
      </c>
      <c r="V332" t="s">
        <v>4914</v>
      </c>
      <c r="W332" t="s">
        <v>4915</v>
      </c>
      <c r="X332">
        <v>5.4721400000000003E-2</v>
      </c>
      <c r="AD332" t="s">
        <v>787</v>
      </c>
      <c r="AE332">
        <v>359.86099999999999</v>
      </c>
      <c r="AF332" t="s">
        <v>25</v>
      </c>
      <c r="AG332" t="s">
        <v>36</v>
      </c>
      <c r="AH332" t="s">
        <v>27</v>
      </c>
      <c r="AI332">
        <v>0.74162300000000003</v>
      </c>
      <c r="AJ332" t="s">
        <v>28</v>
      </c>
      <c r="AK332">
        <v>505241</v>
      </c>
      <c r="AL332" t="s">
        <v>29</v>
      </c>
      <c r="AM332">
        <v>9.8962656960000003E-3</v>
      </c>
      <c r="AN332" t="s">
        <v>30</v>
      </c>
      <c r="AO332">
        <v>5000</v>
      </c>
      <c r="AP332" t="s">
        <v>923</v>
      </c>
      <c r="AQ332">
        <v>5000</v>
      </c>
      <c r="AR332" t="s">
        <v>783</v>
      </c>
      <c r="AS332" t="s">
        <v>1388</v>
      </c>
      <c r="AT332" t="s">
        <v>1389</v>
      </c>
      <c r="AU332" t="s">
        <v>1390</v>
      </c>
      <c r="AV332">
        <v>6.7982100000000004E-2</v>
      </c>
      <c r="BB332" t="s">
        <v>787</v>
      </c>
      <c r="BC332">
        <v>333.892</v>
      </c>
      <c r="BD332" t="s">
        <v>25</v>
      </c>
      <c r="BE332" t="s">
        <v>36</v>
      </c>
      <c r="BF332" t="s">
        <v>27</v>
      </c>
      <c r="BG332">
        <v>0.769922</v>
      </c>
      <c r="BH332" t="s">
        <v>28</v>
      </c>
      <c r="BI332">
        <v>505242</v>
      </c>
      <c r="BJ332" t="s">
        <v>29</v>
      </c>
      <c r="BK332">
        <v>2.9688726088000002E-2</v>
      </c>
      <c r="BL332" t="s">
        <v>30</v>
      </c>
      <c r="BM332">
        <v>15000</v>
      </c>
      <c r="BN332" t="s">
        <v>923</v>
      </c>
      <c r="BO332">
        <v>15000</v>
      </c>
      <c r="BP332" t="s">
        <v>783</v>
      </c>
      <c r="BQ332" t="s">
        <v>907</v>
      </c>
      <c r="BR332" t="s">
        <v>1975</v>
      </c>
      <c r="BS332" t="s">
        <v>1976</v>
      </c>
      <c r="BT332">
        <v>8.2215300000000005E-2</v>
      </c>
      <c r="BZ332" t="s">
        <v>787</v>
      </c>
      <c r="CA332">
        <v>342.66800000000001</v>
      </c>
      <c r="CB332" t="s">
        <v>25</v>
      </c>
      <c r="CC332" t="s">
        <v>36</v>
      </c>
      <c r="CD332" t="s">
        <v>27</v>
      </c>
      <c r="CE332">
        <v>0.76447900000000002</v>
      </c>
      <c r="CF332" t="s">
        <v>28</v>
      </c>
      <c r="CG332">
        <v>499339</v>
      </c>
      <c r="CH332" t="s">
        <v>29</v>
      </c>
      <c r="CI332">
        <v>5.0066209664000001E-2</v>
      </c>
      <c r="CJ332" t="s">
        <v>30</v>
      </c>
      <c r="CK332">
        <v>25000</v>
      </c>
      <c r="CL332" t="s">
        <v>923</v>
      </c>
      <c r="CM332">
        <v>25000</v>
      </c>
      <c r="CN332" t="s">
        <v>783</v>
      </c>
      <c r="CO332" t="s">
        <v>2562</v>
      </c>
      <c r="CP332" t="s">
        <v>2563</v>
      </c>
      <c r="CQ332" t="s">
        <v>2564</v>
      </c>
      <c r="CR332">
        <v>7.4488399999999996E-2</v>
      </c>
      <c r="CX332" t="s">
        <v>787</v>
      </c>
      <c r="CY332">
        <v>338.79899999999998</v>
      </c>
      <c r="CZ332" t="s">
        <v>25</v>
      </c>
      <c r="DA332" t="s">
        <v>36</v>
      </c>
      <c r="DB332" t="s">
        <v>27</v>
      </c>
      <c r="DC332">
        <v>0.76968700000000001</v>
      </c>
      <c r="DD332" t="s">
        <v>28</v>
      </c>
      <c r="DE332">
        <v>498230</v>
      </c>
      <c r="DF332" t="s">
        <v>29</v>
      </c>
      <c r="DG332">
        <v>7.0248681512000005E-2</v>
      </c>
      <c r="DH332" t="s">
        <v>30</v>
      </c>
      <c r="DI332">
        <v>35000</v>
      </c>
      <c r="DJ332" t="s">
        <v>923</v>
      </c>
      <c r="DK332">
        <v>35000</v>
      </c>
      <c r="DL332" t="s">
        <v>783</v>
      </c>
      <c r="DM332" t="s">
        <v>3154</v>
      </c>
      <c r="DN332" t="s">
        <v>3155</v>
      </c>
      <c r="DO332" t="s">
        <v>3156</v>
      </c>
      <c r="DP332">
        <v>7.54055E-2</v>
      </c>
      <c r="DV332" t="s">
        <v>787</v>
      </c>
      <c r="DW332">
        <v>338.93299999999999</v>
      </c>
      <c r="DX332" t="s">
        <v>25</v>
      </c>
      <c r="DY332" t="s">
        <v>36</v>
      </c>
      <c r="DZ332" t="s">
        <v>27</v>
      </c>
      <c r="EA332">
        <v>0.76917899999999995</v>
      </c>
      <c r="EB332" t="s">
        <v>28</v>
      </c>
      <c r="EC332">
        <v>498691</v>
      </c>
      <c r="ED332" t="s">
        <v>29</v>
      </c>
      <c r="EE332">
        <v>9.0236153631999994E-2</v>
      </c>
      <c r="EF332" t="s">
        <v>30</v>
      </c>
      <c r="EG332">
        <v>45000</v>
      </c>
      <c r="EH332" t="s">
        <v>923</v>
      </c>
      <c r="EI332">
        <v>45000</v>
      </c>
      <c r="EJ332" t="s">
        <v>783</v>
      </c>
      <c r="EK332" t="s">
        <v>3740</v>
      </c>
      <c r="EL332" t="s">
        <v>3741</v>
      </c>
      <c r="EM332" t="s">
        <v>3742</v>
      </c>
      <c r="EN332">
        <v>7.2276999999999994E-2</v>
      </c>
      <c r="ET332" t="s">
        <v>787</v>
      </c>
      <c r="EU332">
        <v>340.21800000000002</v>
      </c>
      <c r="EV332" t="s">
        <v>25</v>
      </c>
      <c r="EW332" t="s">
        <v>36</v>
      </c>
      <c r="EX332" t="s">
        <v>27</v>
      </c>
      <c r="EY332">
        <v>0.76783800000000002</v>
      </c>
      <c r="EZ332" t="s">
        <v>28</v>
      </c>
      <c r="FA332">
        <v>498545</v>
      </c>
      <c r="FB332" t="s">
        <v>29</v>
      </c>
      <c r="FC332">
        <v>0.11032112561599999</v>
      </c>
      <c r="FD332" t="s">
        <v>30</v>
      </c>
      <c r="FE332">
        <v>55000</v>
      </c>
      <c r="FF332" t="s">
        <v>923</v>
      </c>
      <c r="FG332">
        <v>55000</v>
      </c>
      <c r="FH332" t="s">
        <v>783</v>
      </c>
      <c r="FI332" t="s">
        <v>4326</v>
      </c>
      <c r="FJ332" t="s">
        <v>4327</v>
      </c>
      <c r="FK332" t="s">
        <v>4328</v>
      </c>
      <c r="FL332">
        <v>7.3703599999999994E-2</v>
      </c>
      <c r="FR332" t="s">
        <v>787</v>
      </c>
      <c r="FS332">
        <v>384.52600000000001</v>
      </c>
      <c r="FT332" t="s">
        <v>25</v>
      </c>
      <c r="FU332" t="s">
        <v>36</v>
      </c>
      <c r="FV332" t="s">
        <v>27</v>
      </c>
      <c r="FW332">
        <v>0.738348</v>
      </c>
      <c r="FX332" t="s">
        <v>28</v>
      </c>
      <c r="FY332">
        <v>477037</v>
      </c>
      <c r="FZ332" t="s">
        <v>29</v>
      </c>
      <c r="GA332">
        <v>2.0962715760000001E-3</v>
      </c>
      <c r="GB332" t="s">
        <v>30</v>
      </c>
      <c r="GC332">
        <v>1000</v>
      </c>
      <c r="GD332" t="s">
        <v>923</v>
      </c>
      <c r="GE332">
        <v>1000</v>
      </c>
      <c r="GF332" t="s">
        <v>783</v>
      </c>
      <c r="GG332" t="s">
        <v>5104</v>
      </c>
      <c r="GH332" t="s">
        <v>5105</v>
      </c>
      <c r="GI332" t="s">
        <v>5106</v>
      </c>
      <c r="GJ332">
        <v>8.5181599999999996E-2</v>
      </c>
      <c r="GP332" t="s">
        <v>787</v>
      </c>
      <c r="GQ332">
        <v>332.33600000000001</v>
      </c>
      <c r="GR332" t="s">
        <v>25</v>
      </c>
      <c r="GS332" t="s">
        <v>36</v>
      </c>
      <c r="GT332" t="s">
        <v>27</v>
      </c>
      <c r="GU332">
        <v>0.77834700000000001</v>
      </c>
      <c r="GV332" t="s">
        <v>28</v>
      </c>
      <c r="GW332">
        <v>496678</v>
      </c>
      <c r="GX332" t="s">
        <v>29</v>
      </c>
      <c r="GY332">
        <v>2.0133754415999999E-2</v>
      </c>
      <c r="GZ332" t="s">
        <v>30</v>
      </c>
      <c r="HA332">
        <v>10000</v>
      </c>
      <c r="HB332" t="s">
        <v>923</v>
      </c>
      <c r="HC332">
        <v>10000</v>
      </c>
      <c r="HD332" t="s">
        <v>783</v>
      </c>
      <c r="HE332" t="s">
        <v>5703</v>
      </c>
      <c r="HF332" t="s">
        <v>5704</v>
      </c>
      <c r="HG332" t="s">
        <v>5705</v>
      </c>
      <c r="HH332">
        <v>8.4930599999999995E-2</v>
      </c>
      <c r="HN332" t="s">
        <v>787</v>
      </c>
      <c r="HO332">
        <v>337.45800000000003</v>
      </c>
      <c r="HP332" t="s">
        <v>25</v>
      </c>
      <c r="HQ332" t="s">
        <v>36</v>
      </c>
      <c r="HR332" t="s">
        <v>27</v>
      </c>
      <c r="HS332">
        <v>0.77047299999999996</v>
      </c>
      <c r="HT332" t="s">
        <v>28</v>
      </c>
      <c r="HU332">
        <v>499189</v>
      </c>
      <c r="HV332" t="s">
        <v>29</v>
      </c>
      <c r="HW332">
        <v>0.130211097872</v>
      </c>
      <c r="HX332" t="s">
        <v>30</v>
      </c>
      <c r="HY332">
        <v>65000</v>
      </c>
      <c r="HZ332" t="s">
        <v>923</v>
      </c>
      <c r="IA332">
        <v>65000</v>
      </c>
      <c r="IB332" t="s">
        <v>783</v>
      </c>
      <c r="IC332" t="s">
        <v>6289</v>
      </c>
      <c r="ID332" t="s">
        <v>6290</v>
      </c>
      <c r="IE332" t="s">
        <v>6291</v>
      </c>
      <c r="IF332">
        <v>7.1493899999999999E-2</v>
      </c>
    </row>
    <row r="333" spans="6:240">
      <c r="F333" t="s">
        <v>777</v>
      </c>
      <c r="G333">
        <v>661.31100000000004</v>
      </c>
      <c r="H333" t="s">
        <v>25</v>
      </c>
      <c r="I333" t="s">
        <v>757</v>
      </c>
      <c r="J333" t="s">
        <v>27</v>
      </c>
      <c r="K333">
        <v>0.77728699999999995</v>
      </c>
      <c r="L333" t="s">
        <v>28</v>
      </c>
      <c r="M333">
        <v>250283</v>
      </c>
      <c r="N333" t="s">
        <v>29</v>
      </c>
      <c r="O333">
        <v>1.1986444395E-2</v>
      </c>
      <c r="P333" t="s">
        <v>30</v>
      </c>
      <c r="Q333">
        <v>3000</v>
      </c>
      <c r="R333" t="s">
        <v>923</v>
      </c>
      <c r="S333">
        <v>3000</v>
      </c>
      <c r="T333" t="s">
        <v>778</v>
      </c>
      <c r="U333" t="s">
        <v>4083</v>
      </c>
      <c r="V333" t="s">
        <v>4916</v>
      </c>
      <c r="W333" t="s">
        <v>4917</v>
      </c>
      <c r="X333">
        <v>7.8540899999999997E-2</v>
      </c>
      <c r="AD333" t="s">
        <v>777</v>
      </c>
      <c r="AE333">
        <v>662.75199999999995</v>
      </c>
      <c r="AF333" t="s">
        <v>25</v>
      </c>
      <c r="AG333" t="s">
        <v>757</v>
      </c>
      <c r="AH333" t="s">
        <v>27</v>
      </c>
      <c r="AI333">
        <v>0.77644100000000005</v>
      </c>
      <c r="AJ333" t="s">
        <v>28</v>
      </c>
      <c r="AK333">
        <v>250283</v>
      </c>
      <c r="AL333" t="s">
        <v>29</v>
      </c>
      <c r="AM333">
        <v>1.9977374324999998E-2</v>
      </c>
      <c r="AN333" t="s">
        <v>30</v>
      </c>
      <c r="AO333">
        <v>5000</v>
      </c>
      <c r="AP333" t="s">
        <v>923</v>
      </c>
      <c r="AQ333">
        <v>5000</v>
      </c>
      <c r="AR333" t="s">
        <v>778</v>
      </c>
      <c r="AS333" t="s">
        <v>1391</v>
      </c>
      <c r="AT333" t="s">
        <v>1392</v>
      </c>
      <c r="AU333" t="s">
        <v>1393</v>
      </c>
      <c r="AV333">
        <v>6.3131000000000007E-2</v>
      </c>
      <c r="BB333" t="s">
        <v>777</v>
      </c>
      <c r="BC333">
        <v>669.70399999999995</v>
      </c>
      <c r="BD333" t="s">
        <v>25</v>
      </c>
      <c r="BE333" t="s">
        <v>757</v>
      </c>
      <c r="BF333" t="s">
        <v>27</v>
      </c>
      <c r="BG333">
        <v>0.77490800000000004</v>
      </c>
      <c r="BH333" t="s">
        <v>28</v>
      </c>
      <c r="BI333">
        <v>248666</v>
      </c>
      <c r="BJ333" t="s">
        <v>29</v>
      </c>
      <c r="BK333">
        <v>6.0321825434999997E-2</v>
      </c>
      <c r="BL333" t="s">
        <v>30</v>
      </c>
      <c r="BM333">
        <v>15000</v>
      </c>
      <c r="BN333" t="s">
        <v>923</v>
      </c>
      <c r="BO333">
        <v>15000</v>
      </c>
      <c r="BP333" t="s">
        <v>778</v>
      </c>
      <c r="BQ333" t="s">
        <v>1977</v>
      </c>
      <c r="BR333" t="s">
        <v>1978</v>
      </c>
      <c r="BS333" t="s">
        <v>1979</v>
      </c>
      <c r="BT333">
        <v>9.0453599999999995E-2</v>
      </c>
      <c r="BZ333" t="s">
        <v>777</v>
      </c>
      <c r="CA333">
        <v>675.274</v>
      </c>
      <c r="CB333" t="s">
        <v>25</v>
      </c>
      <c r="CC333" t="s">
        <v>757</v>
      </c>
      <c r="CD333" t="s">
        <v>27</v>
      </c>
      <c r="CE333">
        <v>0.769208</v>
      </c>
      <c r="CF333" t="s">
        <v>28</v>
      </c>
      <c r="CG333">
        <v>250284</v>
      </c>
      <c r="CH333" t="s">
        <v>29</v>
      </c>
      <c r="CI333">
        <v>9.9886673625000005E-2</v>
      </c>
      <c r="CJ333" t="s">
        <v>30</v>
      </c>
      <c r="CK333">
        <v>25000</v>
      </c>
      <c r="CL333" t="s">
        <v>923</v>
      </c>
      <c r="CM333">
        <v>25000</v>
      </c>
      <c r="CN333" t="s">
        <v>778</v>
      </c>
      <c r="CO333" t="s">
        <v>2565</v>
      </c>
      <c r="CP333" t="s">
        <v>2566</v>
      </c>
      <c r="CQ333" t="s">
        <v>2567</v>
      </c>
      <c r="CR333">
        <v>6.9080699999999995E-2</v>
      </c>
      <c r="CX333" t="s">
        <v>777</v>
      </c>
      <c r="CY333">
        <v>680.70699999999999</v>
      </c>
      <c r="CZ333" t="s">
        <v>25</v>
      </c>
      <c r="DA333" t="s">
        <v>757</v>
      </c>
      <c r="DB333" t="s">
        <v>27</v>
      </c>
      <c r="DC333">
        <v>0.76826499999999998</v>
      </c>
      <c r="DD333" t="s">
        <v>28</v>
      </c>
      <c r="DE333">
        <v>248896</v>
      </c>
      <c r="DF333" t="s">
        <v>29</v>
      </c>
      <c r="DG333">
        <v>0.140620926195</v>
      </c>
      <c r="DH333" t="s">
        <v>30</v>
      </c>
      <c r="DI333">
        <v>35000</v>
      </c>
      <c r="DJ333" t="s">
        <v>923</v>
      </c>
      <c r="DK333">
        <v>35000</v>
      </c>
      <c r="DL333" t="s">
        <v>778</v>
      </c>
      <c r="DM333" t="s">
        <v>3157</v>
      </c>
      <c r="DN333" t="s">
        <v>3158</v>
      </c>
      <c r="DO333" t="s">
        <v>3159</v>
      </c>
      <c r="DP333">
        <v>7.7573000000000003E-2</v>
      </c>
      <c r="DV333" t="s">
        <v>777</v>
      </c>
      <c r="DW333">
        <v>667.65899999999999</v>
      </c>
      <c r="DX333" t="s">
        <v>25</v>
      </c>
      <c r="DY333" t="s">
        <v>757</v>
      </c>
      <c r="DZ333" t="s">
        <v>27</v>
      </c>
      <c r="EA333">
        <v>0.77400100000000005</v>
      </c>
      <c r="EB333" t="s">
        <v>28</v>
      </c>
      <c r="EC333">
        <v>250013</v>
      </c>
      <c r="ED333" t="s">
        <v>29</v>
      </c>
      <c r="EE333">
        <v>0.17999087365499999</v>
      </c>
      <c r="EF333" t="s">
        <v>30</v>
      </c>
      <c r="EG333">
        <v>45000</v>
      </c>
      <c r="EH333" t="s">
        <v>923</v>
      </c>
      <c r="EI333">
        <v>45000</v>
      </c>
      <c r="EJ333" t="s">
        <v>778</v>
      </c>
      <c r="EK333" t="s">
        <v>3743</v>
      </c>
      <c r="EL333" t="s">
        <v>3744</v>
      </c>
      <c r="EM333" t="s">
        <v>3745</v>
      </c>
      <c r="EN333">
        <v>7.6694700000000005E-2</v>
      </c>
      <c r="ET333" t="s">
        <v>777</v>
      </c>
      <c r="EU333">
        <v>669.41800000000001</v>
      </c>
      <c r="EV333" t="s">
        <v>25</v>
      </c>
      <c r="EW333" t="s">
        <v>757</v>
      </c>
      <c r="EX333" t="s">
        <v>27</v>
      </c>
      <c r="EY333">
        <v>0.77256499999999995</v>
      </c>
      <c r="EZ333" t="s">
        <v>28</v>
      </c>
      <c r="FA333">
        <v>250284</v>
      </c>
      <c r="FB333" t="s">
        <v>29</v>
      </c>
      <c r="FC333">
        <v>0.219750622575</v>
      </c>
      <c r="FD333" t="s">
        <v>30</v>
      </c>
      <c r="FE333">
        <v>55000</v>
      </c>
      <c r="FF333" t="s">
        <v>923</v>
      </c>
      <c r="FG333">
        <v>55000</v>
      </c>
      <c r="FH333" t="s">
        <v>778</v>
      </c>
      <c r="FI333" t="s">
        <v>2606</v>
      </c>
      <c r="FJ333" t="s">
        <v>4329</v>
      </c>
      <c r="FK333" t="s">
        <v>4330</v>
      </c>
      <c r="FL333">
        <v>7.5350200000000006E-2</v>
      </c>
      <c r="FR333" t="s">
        <v>777</v>
      </c>
      <c r="FS333">
        <v>727.93299999999999</v>
      </c>
      <c r="FT333" t="s">
        <v>25</v>
      </c>
      <c r="FU333" t="s">
        <v>757</v>
      </c>
      <c r="FV333" t="s">
        <v>27</v>
      </c>
      <c r="FW333">
        <v>0.74086799999999997</v>
      </c>
      <c r="FX333" t="s">
        <v>28</v>
      </c>
      <c r="FY333">
        <v>250281</v>
      </c>
      <c r="FZ333" t="s">
        <v>29</v>
      </c>
      <c r="GA333">
        <v>3.9955144649999998E-3</v>
      </c>
      <c r="GB333" t="s">
        <v>30</v>
      </c>
      <c r="GC333">
        <v>1000</v>
      </c>
      <c r="GD333" t="s">
        <v>923</v>
      </c>
      <c r="GE333">
        <v>1000</v>
      </c>
      <c r="GF333" t="s">
        <v>778</v>
      </c>
      <c r="GG333" t="s">
        <v>5107</v>
      </c>
      <c r="GH333" t="s">
        <v>5108</v>
      </c>
      <c r="GI333" t="s">
        <v>5109</v>
      </c>
      <c r="GJ333">
        <v>0.106071</v>
      </c>
      <c r="GP333" t="s">
        <v>777</v>
      </c>
      <c r="GQ333">
        <v>644.28399999999999</v>
      </c>
      <c r="GR333" t="s">
        <v>25</v>
      </c>
      <c r="GS333" t="s">
        <v>757</v>
      </c>
      <c r="GT333" t="s">
        <v>27</v>
      </c>
      <c r="GU333">
        <v>0.78652999999999995</v>
      </c>
      <c r="GV333" t="s">
        <v>28</v>
      </c>
      <c r="GW333">
        <v>250895</v>
      </c>
      <c r="GX333" t="s">
        <v>29</v>
      </c>
      <c r="GY333">
        <v>3.9857248785E-2</v>
      </c>
      <c r="GZ333" t="s">
        <v>30</v>
      </c>
      <c r="HA333">
        <v>10000</v>
      </c>
      <c r="HB333" t="s">
        <v>923</v>
      </c>
      <c r="HC333">
        <v>10000</v>
      </c>
      <c r="HD333" t="s">
        <v>778</v>
      </c>
      <c r="HE333" t="s">
        <v>5706</v>
      </c>
      <c r="HF333" t="s">
        <v>5707</v>
      </c>
      <c r="HG333" t="s">
        <v>5708</v>
      </c>
      <c r="HH333">
        <v>7.3913900000000005E-2</v>
      </c>
      <c r="HN333" t="s">
        <v>777</v>
      </c>
      <c r="HO333">
        <v>666.16499999999996</v>
      </c>
      <c r="HP333" t="s">
        <v>25</v>
      </c>
      <c r="HQ333" t="s">
        <v>757</v>
      </c>
      <c r="HR333" t="s">
        <v>27</v>
      </c>
      <c r="HS333">
        <v>0.77444900000000005</v>
      </c>
      <c r="HT333" t="s">
        <v>28</v>
      </c>
      <c r="HU333">
        <v>250284</v>
      </c>
      <c r="HV333" t="s">
        <v>29</v>
      </c>
      <c r="HW333">
        <v>0.25970527222500001</v>
      </c>
      <c r="HX333" t="s">
        <v>30</v>
      </c>
      <c r="HY333">
        <v>65000</v>
      </c>
      <c r="HZ333" t="s">
        <v>923</v>
      </c>
      <c r="IA333">
        <v>65000</v>
      </c>
      <c r="IB333" t="s">
        <v>778</v>
      </c>
      <c r="IC333" t="s">
        <v>6292</v>
      </c>
      <c r="ID333" t="s">
        <v>6293</v>
      </c>
      <c r="IE333" t="s">
        <v>6294</v>
      </c>
      <c r="IF333">
        <v>7.4320800000000006E-2</v>
      </c>
    </row>
    <row r="334" spans="6:240">
      <c r="F334" t="s">
        <v>782</v>
      </c>
      <c r="G334">
        <v>350.64100000000002</v>
      </c>
      <c r="H334" t="s">
        <v>25</v>
      </c>
      <c r="I334" t="s">
        <v>36</v>
      </c>
      <c r="J334" t="s">
        <v>27</v>
      </c>
      <c r="K334">
        <v>0.75500199999999995</v>
      </c>
      <c r="L334" t="s">
        <v>28</v>
      </c>
      <c r="M334">
        <v>500311</v>
      </c>
      <c r="N334" t="s">
        <v>29</v>
      </c>
      <c r="O334">
        <v>5.9962651360000001E-3</v>
      </c>
      <c r="P334" t="s">
        <v>30</v>
      </c>
      <c r="Q334">
        <v>3000</v>
      </c>
      <c r="R334" t="s">
        <v>923</v>
      </c>
      <c r="S334">
        <v>3000</v>
      </c>
      <c r="T334" t="s">
        <v>783</v>
      </c>
      <c r="U334" t="s">
        <v>4918</v>
      </c>
      <c r="V334" t="s">
        <v>4919</v>
      </c>
      <c r="W334" t="s">
        <v>4920</v>
      </c>
      <c r="X334">
        <v>7.7833399999999997E-2</v>
      </c>
      <c r="AD334" t="s">
        <v>782</v>
      </c>
      <c r="AE334">
        <v>345.14600000000002</v>
      </c>
      <c r="AF334" t="s">
        <v>25</v>
      </c>
      <c r="AG334" t="s">
        <v>36</v>
      </c>
      <c r="AH334" t="s">
        <v>27</v>
      </c>
      <c r="AI334">
        <v>0.76469100000000001</v>
      </c>
      <c r="AJ334" t="s">
        <v>28</v>
      </c>
      <c r="AK334">
        <v>495478</v>
      </c>
      <c r="AL334" t="s">
        <v>29</v>
      </c>
      <c r="AM334">
        <v>1.0091259424E-2</v>
      </c>
      <c r="AN334" t="s">
        <v>30</v>
      </c>
      <c r="AO334">
        <v>5000</v>
      </c>
      <c r="AP334" t="s">
        <v>923</v>
      </c>
      <c r="AQ334">
        <v>5000</v>
      </c>
      <c r="AR334" t="s">
        <v>783</v>
      </c>
      <c r="AS334" t="s">
        <v>1394</v>
      </c>
      <c r="AT334" t="s">
        <v>1395</v>
      </c>
      <c r="AU334" t="s">
        <v>1396</v>
      </c>
      <c r="AV334">
        <v>8.9949699999999994E-2</v>
      </c>
      <c r="BB334" t="s">
        <v>782</v>
      </c>
      <c r="BC334">
        <v>330.62400000000002</v>
      </c>
      <c r="BD334" t="s">
        <v>25</v>
      </c>
      <c r="BE334" t="s">
        <v>36</v>
      </c>
      <c r="BF334" t="s">
        <v>27</v>
      </c>
      <c r="BG334">
        <v>0.77878400000000003</v>
      </c>
      <c r="BH334" t="s">
        <v>28</v>
      </c>
      <c r="BI334">
        <v>498691</v>
      </c>
      <c r="BJ334" t="s">
        <v>29</v>
      </c>
      <c r="BK334">
        <v>3.0078740544000001E-2</v>
      </c>
      <c r="BL334" t="s">
        <v>30</v>
      </c>
      <c r="BM334">
        <v>15000</v>
      </c>
      <c r="BN334" t="s">
        <v>923</v>
      </c>
      <c r="BO334">
        <v>15000</v>
      </c>
      <c r="BP334" t="s">
        <v>783</v>
      </c>
      <c r="BQ334" t="s">
        <v>1980</v>
      </c>
      <c r="BR334" t="s">
        <v>1981</v>
      </c>
      <c r="BS334" t="s">
        <v>1982</v>
      </c>
      <c r="BT334">
        <v>8.4987300000000002E-2</v>
      </c>
      <c r="BZ334" t="s">
        <v>782</v>
      </c>
      <c r="CA334">
        <v>343.661</v>
      </c>
      <c r="CB334" t="s">
        <v>25</v>
      </c>
      <c r="CC334" t="s">
        <v>36</v>
      </c>
      <c r="CD334" t="s">
        <v>27</v>
      </c>
      <c r="CE334">
        <v>0.76263000000000003</v>
      </c>
      <c r="CF334" t="s">
        <v>28</v>
      </c>
      <c r="CG334">
        <v>500313</v>
      </c>
      <c r="CH334" t="s">
        <v>29</v>
      </c>
      <c r="CI334">
        <v>4.99687038E-2</v>
      </c>
      <c r="CJ334" t="s">
        <v>30</v>
      </c>
      <c r="CK334">
        <v>25000</v>
      </c>
      <c r="CL334" t="s">
        <v>923</v>
      </c>
      <c r="CM334">
        <v>25000</v>
      </c>
      <c r="CN334" t="s">
        <v>783</v>
      </c>
      <c r="CO334" t="s">
        <v>2568</v>
      </c>
      <c r="CP334" t="s">
        <v>2569</v>
      </c>
      <c r="CQ334" t="s">
        <v>2570</v>
      </c>
      <c r="CR334">
        <v>8.3073900000000006E-2</v>
      </c>
      <c r="CX334" t="s">
        <v>782</v>
      </c>
      <c r="CY334">
        <v>341.875</v>
      </c>
      <c r="CZ334" t="s">
        <v>25</v>
      </c>
      <c r="DA334" t="s">
        <v>36</v>
      </c>
      <c r="DB334" t="s">
        <v>27</v>
      </c>
      <c r="DC334">
        <v>0.76408699999999996</v>
      </c>
      <c r="DD334" t="s">
        <v>28</v>
      </c>
      <c r="DE334">
        <v>501011</v>
      </c>
      <c r="DF334" t="s">
        <v>29</v>
      </c>
      <c r="DG334">
        <v>6.9858676056000005E-2</v>
      </c>
      <c r="DH334" t="s">
        <v>30</v>
      </c>
      <c r="DI334">
        <v>35000</v>
      </c>
      <c r="DJ334" t="s">
        <v>923</v>
      </c>
      <c r="DK334">
        <v>35000</v>
      </c>
      <c r="DL334" t="s">
        <v>783</v>
      </c>
      <c r="DM334" t="s">
        <v>3160</v>
      </c>
      <c r="DN334" t="s">
        <v>3161</v>
      </c>
      <c r="DO334" t="s">
        <v>3162</v>
      </c>
      <c r="DP334">
        <v>8.0776600000000004E-2</v>
      </c>
      <c r="DV334" t="s">
        <v>782</v>
      </c>
      <c r="DW334">
        <v>339.274</v>
      </c>
      <c r="DX334" t="s">
        <v>25</v>
      </c>
      <c r="DY334" t="s">
        <v>36</v>
      </c>
      <c r="DZ334" t="s">
        <v>27</v>
      </c>
      <c r="EA334">
        <v>0.76629599999999998</v>
      </c>
      <c r="EB334" t="s">
        <v>28</v>
      </c>
      <c r="EC334">
        <v>501946</v>
      </c>
      <c r="ED334" t="s">
        <v>29</v>
      </c>
      <c r="EE334">
        <v>8.9651148447999998E-2</v>
      </c>
      <c r="EF334" t="s">
        <v>30</v>
      </c>
      <c r="EG334">
        <v>45000</v>
      </c>
      <c r="EH334" t="s">
        <v>923</v>
      </c>
      <c r="EI334">
        <v>45000</v>
      </c>
      <c r="EJ334" t="s">
        <v>783</v>
      </c>
      <c r="EK334" t="s">
        <v>3746</v>
      </c>
      <c r="EL334" t="s">
        <v>3747</v>
      </c>
      <c r="EM334" t="s">
        <v>3748</v>
      </c>
      <c r="EN334">
        <v>7.6731999999999995E-2</v>
      </c>
      <c r="ET334" t="s">
        <v>782</v>
      </c>
      <c r="EU334">
        <v>335.47500000000002</v>
      </c>
      <c r="EV334" t="s">
        <v>25</v>
      </c>
      <c r="EW334" t="s">
        <v>36</v>
      </c>
      <c r="EX334" t="s">
        <v>27</v>
      </c>
      <c r="EY334">
        <v>0.77016499999999999</v>
      </c>
      <c r="EZ334" t="s">
        <v>28</v>
      </c>
      <c r="FA334">
        <v>502542</v>
      </c>
      <c r="FB334" t="s">
        <v>29</v>
      </c>
      <c r="FC334">
        <v>0.10944362084000001</v>
      </c>
      <c r="FD334" t="s">
        <v>30</v>
      </c>
      <c r="FE334">
        <v>55000</v>
      </c>
      <c r="FF334" t="s">
        <v>923</v>
      </c>
      <c r="FG334">
        <v>55000</v>
      </c>
      <c r="FH334" t="s">
        <v>783</v>
      </c>
      <c r="FI334" t="s">
        <v>4331</v>
      </c>
      <c r="FJ334" t="s">
        <v>4332</v>
      </c>
      <c r="FK334" t="s">
        <v>4333</v>
      </c>
      <c r="FL334">
        <v>7.7059699999999995E-2</v>
      </c>
      <c r="FR334" t="s">
        <v>782</v>
      </c>
      <c r="FS334">
        <v>339.58600000000001</v>
      </c>
      <c r="FT334" t="s">
        <v>25</v>
      </c>
      <c r="FU334" t="s">
        <v>36</v>
      </c>
      <c r="FV334" t="s">
        <v>27</v>
      </c>
      <c r="FW334">
        <v>0.76719899999999996</v>
      </c>
      <c r="FX334" t="s">
        <v>28</v>
      </c>
      <c r="FY334">
        <v>500304</v>
      </c>
      <c r="FZ334" t="s">
        <v>29</v>
      </c>
      <c r="GA334">
        <v>1.9987857120000001E-3</v>
      </c>
      <c r="GB334" t="s">
        <v>30</v>
      </c>
      <c r="GC334">
        <v>1000</v>
      </c>
      <c r="GD334" t="s">
        <v>923</v>
      </c>
      <c r="GE334">
        <v>1000</v>
      </c>
      <c r="GF334" t="s">
        <v>783</v>
      </c>
      <c r="GG334" t="s">
        <v>5110</v>
      </c>
      <c r="GH334" t="s">
        <v>5111</v>
      </c>
      <c r="GI334" t="s">
        <v>5112</v>
      </c>
      <c r="GJ334">
        <v>8.2424700000000004E-2</v>
      </c>
      <c r="GP334" t="s">
        <v>782</v>
      </c>
      <c r="GQ334">
        <v>332.82</v>
      </c>
      <c r="GR334" t="s">
        <v>25</v>
      </c>
      <c r="GS334" t="s">
        <v>36</v>
      </c>
      <c r="GT334" t="s">
        <v>27</v>
      </c>
      <c r="GU334">
        <v>0.77778099999999994</v>
      </c>
      <c r="GV334" t="s">
        <v>28</v>
      </c>
      <c r="GW334">
        <v>496678</v>
      </c>
      <c r="GX334" t="s">
        <v>29</v>
      </c>
      <c r="GY334">
        <v>2.0133751416E-2</v>
      </c>
      <c r="GZ334" t="s">
        <v>30</v>
      </c>
      <c r="HA334">
        <v>10000</v>
      </c>
      <c r="HB334" t="s">
        <v>923</v>
      </c>
      <c r="HC334">
        <v>10000</v>
      </c>
      <c r="HD334" t="s">
        <v>783</v>
      </c>
      <c r="HE334" t="s">
        <v>5709</v>
      </c>
      <c r="HF334" t="s">
        <v>5710</v>
      </c>
      <c r="HG334" t="s">
        <v>5711</v>
      </c>
      <c r="HH334">
        <v>8.17745E-2</v>
      </c>
      <c r="HN334" t="s">
        <v>782</v>
      </c>
      <c r="HO334">
        <v>334.81700000000001</v>
      </c>
      <c r="HP334" t="s">
        <v>25</v>
      </c>
      <c r="HQ334" t="s">
        <v>36</v>
      </c>
      <c r="HR334" t="s">
        <v>27</v>
      </c>
      <c r="HS334">
        <v>0.77118500000000001</v>
      </c>
      <c r="HT334" t="s">
        <v>28</v>
      </c>
      <c r="HU334">
        <v>502198</v>
      </c>
      <c r="HV334" t="s">
        <v>29</v>
      </c>
      <c r="HW334">
        <v>0.12943109295999999</v>
      </c>
      <c r="HX334" t="s">
        <v>30</v>
      </c>
      <c r="HY334">
        <v>65000</v>
      </c>
      <c r="HZ334" t="s">
        <v>923</v>
      </c>
      <c r="IA334">
        <v>65000</v>
      </c>
      <c r="IB334" t="s">
        <v>783</v>
      </c>
      <c r="IC334" t="s">
        <v>6295</v>
      </c>
      <c r="ID334" t="s">
        <v>6296</v>
      </c>
      <c r="IE334" t="s">
        <v>6297</v>
      </c>
      <c r="IF334">
        <v>7.6046699999999995E-2</v>
      </c>
    </row>
    <row r="335" spans="6:240">
      <c r="F335" t="s">
        <v>787</v>
      </c>
      <c r="G335">
        <v>661.31100000000004</v>
      </c>
      <c r="H335" t="s">
        <v>25</v>
      </c>
      <c r="I335" t="s">
        <v>757</v>
      </c>
      <c r="J335" t="s">
        <v>27</v>
      </c>
      <c r="K335">
        <v>0.77728699999999995</v>
      </c>
      <c r="L335" t="s">
        <v>28</v>
      </c>
      <c r="M335">
        <v>250283</v>
      </c>
      <c r="N335" t="s">
        <v>29</v>
      </c>
      <c r="O335">
        <v>1.1986444395E-2</v>
      </c>
      <c r="P335" t="s">
        <v>30</v>
      </c>
      <c r="Q335">
        <v>3000</v>
      </c>
      <c r="R335" t="s">
        <v>923</v>
      </c>
      <c r="S335">
        <v>3000</v>
      </c>
      <c r="T335" t="s">
        <v>788</v>
      </c>
      <c r="U335" t="s">
        <v>4083</v>
      </c>
      <c r="V335" t="s">
        <v>4916</v>
      </c>
      <c r="W335" t="s">
        <v>4917</v>
      </c>
      <c r="X335">
        <v>7.8540899999999997E-2</v>
      </c>
      <c r="AD335" t="s">
        <v>787</v>
      </c>
      <c r="AE335">
        <v>662.75199999999995</v>
      </c>
      <c r="AF335" t="s">
        <v>25</v>
      </c>
      <c r="AG335" t="s">
        <v>757</v>
      </c>
      <c r="AH335" t="s">
        <v>27</v>
      </c>
      <c r="AI335">
        <v>0.77644100000000005</v>
      </c>
      <c r="AJ335" t="s">
        <v>28</v>
      </c>
      <c r="AK335">
        <v>250283</v>
      </c>
      <c r="AL335" t="s">
        <v>29</v>
      </c>
      <c r="AM335">
        <v>1.9977374324999998E-2</v>
      </c>
      <c r="AN335" t="s">
        <v>30</v>
      </c>
      <c r="AO335">
        <v>5000</v>
      </c>
      <c r="AP335" t="s">
        <v>923</v>
      </c>
      <c r="AQ335">
        <v>5000</v>
      </c>
      <c r="AR335" t="s">
        <v>788</v>
      </c>
      <c r="AS335" t="s">
        <v>1391</v>
      </c>
      <c r="AT335" t="s">
        <v>1392</v>
      </c>
      <c r="AU335" t="s">
        <v>1393</v>
      </c>
      <c r="AV335">
        <v>6.3131000000000007E-2</v>
      </c>
      <c r="BB335" t="s">
        <v>787</v>
      </c>
      <c r="BC335">
        <v>669.70399999999995</v>
      </c>
      <c r="BD335" t="s">
        <v>25</v>
      </c>
      <c r="BE335" t="s">
        <v>757</v>
      </c>
      <c r="BF335" t="s">
        <v>27</v>
      </c>
      <c r="BG335">
        <v>0.77490800000000004</v>
      </c>
      <c r="BH335" t="s">
        <v>28</v>
      </c>
      <c r="BI335">
        <v>248666</v>
      </c>
      <c r="BJ335" t="s">
        <v>29</v>
      </c>
      <c r="BK335">
        <v>6.0321825434999997E-2</v>
      </c>
      <c r="BL335" t="s">
        <v>30</v>
      </c>
      <c r="BM335">
        <v>15000</v>
      </c>
      <c r="BN335" t="s">
        <v>923</v>
      </c>
      <c r="BO335">
        <v>15000</v>
      </c>
      <c r="BP335" t="s">
        <v>788</v>
      </c>
      <c r="BQ335" t="s">
        <v>1977</v>
      </c>
      <c r="BR335" t="s">
        <v>1978</v>
      </c>
      <c r="BS335" t="s">
        <v>1979</v>
      </c>
      <c r="BT335">
        <v>9.0453599999999995E-2</v>
      </c>
      <c r="BZ335" t="s">
        <v>787</v>
      </c>
      <c r="CA335">
        <v>675.274</v>
      </c>
      <c r="CB335" t="s">
        <v>25</v>
      </c>
      <c r="CC335" t="s">
        <v>757</v>
      </c>
      <c r="CD335" t="s">
        <v>27</v>
      </c>
      <c r="CE335">
        <v>0.769208</v>
      </c>
      <c r="CF335" t="s">
        <v>28</v>
      </c>
      <c r="CG335">
        <v>250284</v>
      </c>
      <c r="CH335" t="s">
        <v>29</v>
      </c>
      <c r="CI335">
        <v>9.9886673625000005E-2</v>
      </c>
      <c r="CJ335" t="s">
        <v>30</v>
      </c>
      <c r="CK335">
        <v>25000</v>
      </c>
      <c r="CL335" t="s">
        <v>923</v>
      </c>
      <c r="CM335">
        <v>25000</v>
      </c>
      <c r="CN335" t="s">
        <v>788</v>
      </c>
      <c r="CO335" t="s">
        <v>2565</v>
      </c>
      <c r="CP335" t="s">
        <v>2566</v>
      </c>
      <c r="CQ335" t="s">
        <v>2567</v>
      </c>
      <c r="CR335">
        <v>6.9080699999999995E-2</v>
      </c>
      <c r="CX335" t="s">
        <v>787</v>
      </c>
      <c r="CY335">
        <v>680.70699999999999</v>
      </c>
      <c r="CZ335" t="s">
        <v>25</v>
      </c>
      <c r="DA335" t="s">
        <v>757</v>
      </c>
      <c r="DB335" t="s">
        <v>27</v>
      </c>
      <c r="DC335">
        <v>0.76826499999999998</v>
      </c>
      <c r="DD335" t="s">
        <v>28</v>
      </c>
      <c r="DE335">
        <v>248896</v>
      </c>
      <c r="DF335" t="s">
        <v>29</v>
      </c>
      <c r="DG335">
        <v>0.140620926195</v>
      </c>
      <c r="DH335" t="s">
        <v>30</v>
      </c>
      <c r="DI335">
        <v>35000</v>
      </c>
      <c r="DJ335" t="s">
        <v>923</v>
      </c>
      <c r="DK335">
        <v>35000</v>
      </c>
      <c r="DL335" t="s">
        <v>788</v>
      </c>
      <c r="DM335" t="s">
        <v>3157</v>
      </c>
      <c r="DN335" t="s">
        <v>3158</v>
      </c>
      <c r="DO335" t="s">
        <v>3159</v>
      </c>
      <c r="DP335">
        <v>7.7573000000000003E-2</v>
      </c>
      <c r="DV335" t="s">
        <v>787</v>
      </c>
      <c r="DW335">
        <v>667.65899999999999</v>
      </c>
      <c r="DX335" t="s">
        <v>25</v>
      </c>
      <c r="DY335" t="s">
        <v>757</v>
      </c>
      <c r="DZ335" t="s">
        <v>27</v>
      </c>
      <c r="EA335">
        <v>0.77400100000000005</v>
      </c>
      <c r="EB335" t="s">
        <v>28</v>
      </c>
      <c r="EC335">
        <v>250013</v>
      </c>
      <c r="ED335" t="s">
        <v>29</v>
      </c>
      <c r="EE335">
        <v>0.17999087365499999</v>
      </c>
      <c r="EF335" t="s">
        <v>30</v>
      </c>
      <c r="EG335">
        <v>45000</v>
      </c>
      <c r="EH335" t="s">
        <v>923</v>
      </c>
      <c r="EI335">
        <v>45000</v>
      </c>
      <c r="EJ335" t="s">
        <v>788</v>
      </c>
      <c r="EK335" t="s">
        <v>3743</v>
      </c>
      <c r="EL335" t="s">
        <v>3744</v>
      </c>
      <c r="EM335" t="s">
        <v>3745</v>
      </c>
      <c r="EN335">
        <v>7.6694700000000005E-2</v>
      </c>
      <c r="ET335" t="s">
        <v>787</v>
      </c>
      <c r="EU335">
        <v>669.41800000000001</v>
      </c>
      <c r="EV335" t="s">
        <v>25</v>
      </c>
      <c r="EW335" t="s">
        <v>757</v>
      </c>
      <c r="EX335" t="s">
        <v>27</v>
      </c>
      <c r="EY335">
        <v>0.77256499999999995</v>
      </c>
      <c r="EZ335" t="s">
        <v>28</v>
      </c>
      <c r="FA335">
        <v>250284</v>
      </c>
      <c r="FB335" t="s">
        <v>29</v>
      </c>
      <c r="FC335">
        <v>0.219750622575</v>
      </c>
      <c r="FD335" t="s">
        <v>30</v>
      </c>
      <c r="FE335">
        <v>55000</v>
      </c>
      <c r="FF335" t="s">
        <v>923</v>
      </c>
      <c r="FG335">
        <v>55000</v>
      </c>
      <c r="FH335" t="s">
        <v>788</v>
      </c>
      <c r="FI335" t="s">
        <v>2606</v>
      </c>
      <c r="FJ335" t="s">
        <v>4329</v>
      </c>
      <c r="FK335" t="s">
        <v>4330</v>
      </c>
      <c r="FL335">
        <v>7.5350200000000006E-2</v>
      </c>
      <c r="FR335" t="s">
        <v>787</v>
      </c>
      <c r="FS335">
        <v>727.93299999999999</v>
      </c>
      <c r="FT335" t="s">
        <v>25</v>
      </c>
      <c r="FU335" t="s">
        <v>757</v>
      </c>
      <c r="FV335" t="s">
        <v>27</v>
      </c>
      <c r="FW335">
        <v>0.74086799999999997</v>
      </c>
      <c r="FX335" t="s">
        <v>28</v>
      </c>
      <c r="FY335">
        <v>250281</v>
      </c>
      <c r="FZ335" t="s">
        <v>29</v>
      </c>
      <c r="GA335">
        <v>3.9955144649999998E-3</v>
      </c>
      <c r="GB335" t="s">
        <v>30</v>
      </c>
      <c r="GC335">
        <v>1000</v>
      </c>
      <c r="GD335" t="s">
        <v>923</v>
      </c>
      <c r="GE335">
        <v>1000</v>
      </c>
      <c r="GF335" t="s">
        <v>788</v>
      </c>
      <c r="GG335" t="s">
        <v>5107</v>
      </c>
      <c r="GH335" t="s">
        <v>5108</v>
      </c>
      <c r="GI335" t="s">
        <v>5109</v>
      </c>
      <c r="GJ335">
        <v>0.106071</v>
      </c>
      <c r="GP335" t="s">
        <v>787</v>
      </c>
      <c r="GQ335">
        <v>644.28399999999999</v>
      </c>
      <c r="GR335" t="s">
        <v>25</v>
      </c>
      <c r="GS335" t="s">
        <v>757</v>
      </c>
      <c r="GT335" t="s">
        <v>27</v>
      </c>
      <c r="GU335">
        <v>0.78652999999999995</v>
      </c>
      <c r="GV335" t="s">
        <v>28</v>
      </c>
      <c r="GW335">
        <v>250895</v>
      </c>
      <c r="GX335" t="s">
        <v>29</v>
      </c>
      <c r="GY335">
        <v>3.9857248785E-2</v>
      </c>
      <c r="GZ335" t="s">
        <v>30</v>
      </c>
      <c r="HA335">
        <v>10000</v>
      </c>
      <c r="HB335" t="s">
        <v>923</v>
      </c>
      <c r="HC335">
        <v>10000</v>
      </c>
      <c r="HD335" t="s">
        <v>788</v>
      </c>
      <c r="HE335" t="s">
        <v>5706</v>
      </c>
      <c r="HF335" t="s">
        <v>5707</v>
      </c>
      <c r="HG335" t="s">
        <v>5708</v>
      </c>
      <c r="HH335">
        <v>7.3913900000000005E-2</v>
      </c>
      <c r="HN335" t="s">
        <v>787</v>
      </c>
      <c r="HO335">
        <v>666.16499999999996</v>
      </c>
      <c r="HP335" t="s">
        <v>25</v>
      </c>
      <c r="HQ335" t="s">
        <v>757</v>
      </c>
      <c r="HR335" t="s">
        <v>27</v>
      </c>
      <c r="HS335">
        <v>0.77444900000000005</v>
      </c>
      <c r="HT335" t="s">
        <v>28</v>
      </c>
      <c r="HU335">
        <v>250284</v>
      </c>
      <c r="HV335" t="s">
        <v>29</v>
      </c>
      <c r="HW335">
        <v>0.25970527222500001</v>
      </c>
      <c r="HX335" t="s">
        <v>30</v>
      </c>
      <c r="HY335">
        <v>65000</v>
      </c>
      <c r="HZ335" t="s">
        <v>923</v>
      </c>
      <c r="IA335">
        <v>65000</v>
      </c>
      <c r="IB335" t="s">
        <v>788</v>
      </c>
      <c r="IC335" t="s">
        <v>6292</v>
      </c>
      <c r="ID335" t="s">
        <v>6293</v>
      </c>
      <c r="IE335" t="s">
        <v>6294</v>
      </c>
      <c r="IF335">
        <v>7.4320800000000006E-2</v>
      </c>
    </row>
    <row r="336" spans="6:240">
      <c r="F336" t="s">
        <v>787</v>
      </c>
      <c r="G336">
        <v>350.64100000000002</v>
      </c>
      <c r="H336" t="s">
        <v>25</v>
      </c>
      <c r="I336" t="s">
        <v>36</v>
      </c>
      <c r="J336" t="s">
        <v>27</v>
      </c>
      <c r="K336">
        <v>0.75500199999999995</v>
      </c>
      <c r="L336" t="s">
        <v>28</v>
      </c>
      <c r="M336">
        <v>500311</v>
      </c>
      <c r="N336" t="s">
        <v>29</v>
      </c>
      <c r="O336">
        <v>5.9962651360000001E-3</v>
      </c>
      <c r="P336" t="s">
        <v>30</v>
      </c>
      <c r="Q336">
        <v>3000</v>
      </c>
      <c r="R336" t="s">
        <v>923</v>
      </c>
      <c r="S336">
        <v>3000</v>
      </c>
      <c r="T336" t="s">
        <v>783</v>
      </c>
      <c r="U336" t="s">
        <v>4918</v>
      </c>
      <c r="V336" t="s">
        <v>4919</v>
      </c>
      <c r="W336" t="s">
        <v>4920</v>
      </c>
      <c r="X336">
        <v>7.7833399999999997E-2</v>
      </c>
      <c r="AD336" t="s">
        <v>787</v>
      </c>
      <c r="AE336">
        <v>345.14600000000002</v>
      </c>
      <c r="AF336" t="s">
        <v>25</v>
      </c>
      <c r="AG336" t="s">
        <v>36</v>
      </c>
      <c r="AH336" t="s">
        <v>27</v>
      </c>
      <c r="AI336">
        <v>0.76469100000000001</v>
      </c>
      <c r="AJ336" t="s">
        <v>28</v>
      </c>
      <c r="AK336">
        <v>495478</v>
      </c>
      <c r="AL336" t="s">
        <v>29</v>
      </c>
      <c r="AM336">
        <v>1.0091259424E-2</v>
      </c>
      <c r="AN336" t="s">
        <v>30</v>
      </c>
      <c r="AO336">
        <v>5000</v>
      </c>
      <c r="AP336" t="s">
        <v>923</v>
      </c>
      <c r="AQ336">
        <v>5000</v>
      </c>
      <c r="AR336" t="s">
        <v>783</v>
      </c>
      <c r="AS336" t="s">
        <v>1394</v>
      </c>
      <c r="AT336" t="s">
        <v>1395</v>
      </c>
      <c r="AU336" t="s">
        <v>1396</v>
      </c>
      <c r="AV336">
        <v>8.9949699999999994E-2</v>
      </c>
      <c r="BB336" t="s">
        <v>787</v>
      </c>
      <c r="BC336">
        <v>330.62400000000002</v>
      </c>
      <c r="BD336" t="s">
        <v>25</v>
      </c>
      <c r="BE336" t="s">
        <v>36</v>
      </c>
      <c r="BF336" t="s">
        <v>27</v>
      </c>
      <c r="BG336">
        <v>0.77878400000000003</v>
      </c>
      <c r="BH336" t="s">
        <v>28</v>
      </c>
      <c r="BI336">
        <v>498691</v>
      </c>
      <c r="BJ336" t="s">
        <v>29</v>
      </c>
      <c r="BK336">
        <v>3.0078740544000001E-2</v>
      </c>
      <c r="BL336" t="s">
        <v>30</v>
      </c>
      <c r="BM336">
        <v>15000</v>
      </c>
      <c r="BN336" t="s">
        <v>923</v>
      </c>
      <c r="BO336">
        <v>15000</v>
      </c>
      <c r="BP336" t="s">
        <v>783</v>
      </c>
      <c r="BQ336" t="s">
        <v>1980</v>
      </c>
      <c r="BR336" t="s">
        <v>1981</v>
      </c>
      <c r="BS336" t="s">
        <v>1982</v>
      </c>
      <c r="BT336">
        <v>8.4987300000000002E-2</v>
      </c>
      <c r="BZ336" t="s">
        <v>787</v>
      </c>
      <c r="CA336">
        <v>343.661</v>
      </c>
      <c r="CB336" t="s">
        <v>25</v>
      </c>
      <c r="CC336" t="s">
        <v>36</v>
      </c>
      <c r="CD336" t="s">
        <v>27</v>
      </c>
      <c r="CE336">
        <v>0.76263000000000003</v>
      </c>
      <c r="CF336" t="s">
        <v>28</v>
      </c>
      <c r="CG336">
        <v>500313</v>
      </c>
      <c r="CH336" t="s">
        <v>29</v>
      </c>
      <c r="CI336">
        <v>4.99687038E-2</v>
      </c>
      <c r="CJ336" t="s">
        <v>30</v>
      </c>
      <c r="CK336">
        <v>25000</v>
      </c>
      <c r="CL336" t="s">
        <v>923</v>
      </c>
      <c r="CM336">
        <v>25000</v>
      </c>
      <c r="CN336" t="s">
        <v>783</v>
      </c>
      <c r="CO336" t="s">
        <v>2568</v>
      </c>
      <c r="CP336" t="s">
        <v>2569</v>
      </c>
      <c r="CQ336" t="s">
        <v>2570</v>
      </c>
      <c r="CR336">
        <v>8.3073900000000006E-2</v>
      </c>
      <c r="CX336" t="s">
        <v>787</v>
      </c>
      <c r="CY336">
        <v>341.875</v>
      </c>
      <c r="CZ336" t="s">
        <v>25</v>
      </c>
      <c r="DA336" t="s">
        <v>36</v>
      </c>
      <c r="DB336" t="s">
        <v>27</v>
      </c>
      <c r="DC336">
        <v>0.76408699999999996</v>
      </c>
      <c r="DD336" t="s">
        <v>28</v>
      </c>
      <c r="DE336">
        <v>501011</v>
      </c>
      <c r="DF336" t="s">
        <v>29</v>
      </c>
      <c r="DG336">
        <v>6.9858676056000005E-2</v>
      </c>
      <c r="DH336" t="s">
        <v>30</v>
      </c>
      <c r="DI336">
        <v>35000</v>
      </c>
      <c r="DJ336" t="s">
        <v>923</v>
      </c>
      <c r="DK336">
        <v>35000</v>
      </c>
      <c r="DL336" t="s">
        <v>783</v>
      </c>
      <c r="DM336" t="s">
        <v>3160</v>
      </c>
      <c r="DN336" t="s">
        <v>3161</v>
      </c>
      <c r="DO336" t="s">
        <v>3162</v>
      </c>
      <c r="DP336">
        <v>8.0776600000000004E-2</v>
      </c>
      <c r="DV336" t="s">
        <v>787</v>
      </c>
      <c r="DW336">
        <v>339.274</v>
      </c>
      <c r="DX336" t="s">
        <v>25</v>
      </c>
      <c r="DY336" t="s">
        <v>36</v>
      </c>
      <c r="DZ336" t="s">
        <v>27</v>
      </c>
      <c r="EA336">
        <v>0.76629599999999998</v>
      </c>
      <c r="EB336" t="s">
        <v>28</v>
      </c>
      <c r="EC336">
        <v>501946</v>
      </c>
      <c r="ED336" t="s">
        <v>29</v>
      </c>
      <c r="EE336">
        <v>8.9651148447999998E-2</v>
      </c>
      <c r="EF336" t="s">
        <v>30</v>
      </c>
      <c r="EG336">
        <v>45000</v>
      </c>
      <c r="EH336" t="s">
        <v>923</v>
      </c>
      <c r="EI336">
        <v>45000</v>
      </c>
      <c r="EJ336" t="s">
        <v>783</v>
      </c>
      <c r="EK336" t="s">
        <v>3746</v>
      </c>
      <c r="EL336" t="s">
        <v>3747</v>
      </c>
      <c r="EM336" t="s">
        <v>3748</v>
      </c>
      <c r="EN336">
        <v>7.6731999999999995E-2</v>
      </c>
      <c r="ET336" t="s">
        <v>787</v>
      </c>
      <c r="EU336">
        <v>335.47500000000002</v>
      </c>
      <c r="EV336" t="s">
        <v>25</v>
      </c>
      <c r="EW336" t="s">
        <v>36</v>
      </c>
      <c r="EX336" t="s">
        <v>27</v>
      </c>
      <c r="EY336">
        <v>0.77016499999999999</v>
      </c>
      <c r="EZ336" t="s">
        <v>28</v>
      </c>
      <c r="FA336">
        <v>502542</v>
      </c>
      <c r="FB336" t="s">
        <v>29</v>
      </c>
      <c r="FC336">
        <v>0.10944362084000001</v>
      </c>
      <c r="FD336" t="s">
        <v>30</v>
      </c>
      <c r="FE336">
        <v>55000</v>
      </c>
      <c r="FF336" t="s">
        <v>923</v>
      </c>
      <c r="FG336">
        <v>55000</v>
      </c>
      <c r="FH336" t="s">
        <v>783</v>
      </c>
      <c r="FI336" t="s">
        <v>4331</v>
      </c>
      <c r="FJ336" t="s">
        <v>4332</v>
      </c>
      <c r="FK336" t="s">
        <v>4333</v>
      </c>
      <c r="FL336">
        <v>7.7059699999999995E-2</v>
      </c>
      <c r="FR336" t="s">
        <v>787</v>
      </c>
      <c r="FS336">
        <v>339.58600000000001</v>
      </c>
      <c r="FT336" t="s">
        <v>25</v>
      </c>
      <c r="FU336" t="s">
        <v>36</v>
      </c>
      <c r="FV336" t="s">
        <v>27</v>
      </c>
      <c r="FW336">
        <v>0.76719899999999996</v>
      </c>
      <c r="FX336" t="s">
        <v>28</v>
      </c>
      <c r="FY336">
        <v>500304</v>
      </c>
      <c r="FZ336" t="s">
        <v>29</v>
      </c>
      <c r="GA336">
        <v>1.9987857120000001E-3</v>
      </c>
      <c r="GB336" t="s">
        <v>30</v>
      </c>
      <c r="GC336">
        <v>1000</v>
      </c>
      <c r="GD336" t="s">
        <v>923</v>
      </c>
      <c r="GE336">
        <v>1000</v>
      </c>
      <c r="GF336" t="s">
        <v>783</v>
      </c>
      <c r="GG336" t="s">
        <v>5110</v>
      </c>
      <c r="GH336" t="s">
        <v>5111</v>
      </c>
      <c r="GI336" t="s">
        <v>5112</v>
      </c>
      <c r="GJ336">
        <v>8.2424700000000004E-2</v>
      </c>
      <c r="GP336" t="s">
        <v>787</v>
      </c>
      <c r="GQ336">
        <v>332.82</v>
      </c>
      <c r="GR336" t="s">
        <v>25</v>
      </c>
      <c r="GS336" t="s">
        <v>36</v>
      </c>
      <c r="GT336" t="s">
        <v>27</v>
      </c>
      <c r="GU336">
        <v>0.77778099999999994</v>
      </c>
      <c r="GV336" t="s">
        <v>28</v>
      </c>
      <c r="GW336">
        <v>496678</v>
      </c>
      <c r="GX336" t="s">
        <v>29</v>
      </c>
      <c r="GY336">
        <v>2.0133751416E-2</v>
      </c>
      <c r="GZ336" t="s">
        <v>30</v>
      </c>
      <c r="HA336">
        <v>10000</v>
      </c>
      <c r="HB336" t="s">
        <v>923</v>
      </c>
      <c r="HC336">
        <v>10000</v>
      </c>
      <c r="HD336" t="s">
        <v>783</v>
      </c>
      <c r="HE336" t="s">
        <v>5709</v>
      </c>
      <c r="HF336" t="s">
        <v>5710</v>
      </c>
      <c r="HG336" t="s">
        <v>5711</v>
      </c>
      <c r="HH336">
        <v>8.17745E-2</v>
      </c>
      <c r="HN336" t="s">
        <v>787</v>
      </c>
      <c r="HO336">
        <v>334.81700000000001</v>
      </c>
      <c r="HP336" t="s">
        <v>25</v>
      </c>
      <c r="HQ336" t="s">
        <v>36</v>
      </c>
      <c r="HR336" t="s">
        <v>27</v>
      </c>
      <c r="HS336">
        <v>0.77118500000000001</v>
      </c>
      <c r="HT336" t="s">
        <v>28</v>
      </c>
      <c r="HU336">
        <v>502198</v>
      </c>
      <c r="HV336" t="s">
        <v>29</v>
      </c>
      <c r="HW336">
        <v>0.12943109295999999</v>
      </c>
      <c r="HX336" t="s">
        <v>30</v>
      </c>
      <c r="HY336">
        <v>65000</v>
      </c>
      <c r="HZ336" t="s">
        <v>923</v>
      </c>
      <c r="IA336">
        <v>65000</v>
      </c>
      <c r="IB336" t="s">
        <v>783</v>
      </c>
      <c r="IC336" t="s">
        <v>6295</v>
      </c>
      <c r="ID336" t="s">
        <v>6296</v>
      </c>
      <c r="IE336" t="s">
        <v>6297</v>
      </c>
      <c r="IF336">
        <v>7.6046699999999995E-2</v>
      </c>
    </row>
    <row r="337" spans="6:240">
      <c r="F337" t="s">
        <v>777</v>
      </c>
      <c r="G337">
        <v>617.84299999999996</v>
      </c>
      <c r="H337" t="s">
        <v>25</v>
      </c>
      <c r="I337" t="s">
        <v>757</v>
      </c>
      <c r="J337" t="s">
        <v>27</v>
      </c>
      <c r="K337">
        <v>0.797601</v>
      </c>
      <c r="L337" t="s">
        <v>28</v>
      </c>
      <c r="M337">
        <v>254420</v>
      </c>
      <c r="N337" t="s">
        <v>29</v>
      </c>
      <c r="O337">
        <v>1.1791543664999999E-2</v>
      </c>
      <c r="P337" t="s">
        <v>30</v>
      </c>
      <c r="Q337">
        <v>3000</v>
      </c>
      <c r="R337" t="s">
        <v>923</v>
      </c>
      <c r="S337">
        <v>3000</v>
      </c>
      <c r="T337" t="s">
        <v>778</v>
      </c>
      <c r="U337" t="s">
        <v>4921</v>
      </c>
      <c r="V337" t="s">
        <v>4922</v>
      </c>
      <c r="W337" t="s">
        <v>4923</v>
      </c>
      <c r="X337">
        <v>6.4370800000000006E-2</v>
      </c>
      <c r="AD337" t="s">
        <v>777</v>
      </c>
      <c r="AE337">
        <v>649.53499999999997</v>
      </c>
      <c r="AF337" t="s">
        <v>25</v>
      </c>
      <c r="AG337" t="s">
        <v>757</v>
      </c>
      <c r="AH337" t="s">
        <v>27</v>
      </c>
      <c r="AI337">
        <v>0.78430100000000003</v>
      </c>
      <c r="AJ337" t="s">
        <v>28</v>
      </c>
      <c r="AK337">
        <v>250283</v>
      </c>
      <c r="AL337" t="s">
        <v>29</v>
      </c>
      <c r="AM337">
        <v>1.9977374324999998E-2</v>
      </c>
      <c r="AN337" t="s">
        <v>30</v>
      </c>
      <c r="AO337">
        <v>5000</v>
      </c>
      <c r="AP337" t="s">
        <v>923</v>
      </c>
      <c r="AQ337">
        <v>5000</v>
      </c>
      <c r="AR337" t="s">
        <v>778</v>
      </c>
      <c r="AS337" t="s">
        <v>1397</v>
      </c>
      <c r="AT337" t="s">
        <v>1398</v>
      </c>
      <c r="AU337" t="s">
        <v>1399</v>
      </c>
      <c r="AV337">
        <v>5.8835899999999997E-2</v>
      </c>
      <c r="BB337" t="s">
        <v>777</v>
      </c>
      <c r="BC337">
        <v>640.66</v>
      </c>
      <c r="BD337" t="s">
        <v>25</v>
      </c>
      <c r="BE337" t="s">
        <v>757</v>
      </c>
      <c r="BF337" t="s">
        <v>27</v>
      </c>
      <c r="BG337">
        <v>0.78842900000000005</v>
      </c>
      <c r="BH337" t="s">
        <v>28</v>
      </c>
      <c r="BI337">
        <v>251100</v>
      </c>
      <c r="BJ337" t="s">
        <v>29</v>
      </c>
      <c r="BK337">
        <v>5.9737123245000003E-2</v>
      </c>
      <c r="BL337" t="s">
        <v>30</v>
      </c>
      <c r="BM337">
        <v>15000</v>
      </c>
      <c r="BN337" t="s">
        <v>923</v>
      </c>
      <c r="BO337">
        <v>15000</v>
      </c>
      <c r="BP337" t="s">
        <v>778</v>
      </c>
      <c r="BQ337" t="s">
        <v>1983</v>
      </c>
      <c r="BR337" t="s">
        <v>1984</v>
      </c>
      <c r="BS337" t="s">
        <v>1985</v>
      </c>
      <c r="BT337">
        <v>6.9059999999999996E-2</v>
      </c>
      <c r="BZ337" t="s">
        <v>777</v>
      </c>
      <c r="CA337">
        <v>638.54600000000005</v>
      </c>
      <c r="CB337" t="s">
        <v>25</v>
      </c>
      <c r="CC337" t="s">
        <v>757</v>
      </c>
      <c r="CD337" t="s">
        <v>27</v>
      </c>
      <c r="CE337">
        <v>0.79102099999999997</v>
      </c>
      <c r="CF337" t="s">
        <v>28</v>
      </c>
      <c r="CG337">
        <v>250284</v>
      </c>
      <c r="CH337" t="s">
        <v>29</v>
      </c>
      <c r="CI337">
        <v>9.9886673625000005E-2</v>
      </c>
      <c r="CJ337" t="s">
        <v>30</v>
      </c>
      <c r="CK337">
        <v>25000</v>
      </c>
      <c r="CL337" t="s">
        <v>923</v>
      </c>
      <c r="CM337">
        <v>25000</v>
      </c>
      <c r="CN337" t="s">
        <v>778</v>
      </c>
      <c r="CO337" t="s">
        <v>2571</v>
      </c>
      <c r="CP337" t="s">
        <v>2572</v>
      </c>
      <c r="CQ337" t="s">
        <v>2573</v>
      </c>
      <c r="CR337">
        <v>7.2342299999999998E-2</v>
      </c>
      <c r="CX337" t="s">
        <v>777</v>
      </c>
      <c r="CY337">
        <v>659.35599999999999</v>
      </c>
      <c r="CZ337" t="s">
        <v>25</v>
      </c>
      <c r="DA337" t="s">
        <v>757</v>
      </c>
      <c r="DB337" t="s">
        <v>27</v>
      </c>
      <c r="DC337">
        <v>0.77680899999999997</v>
      </c>
      <c r="DD337" t="s">
        <v>28</v>
      </c>
      <c r="DE337">
        <v>251335</v>
      </c>
      <c r="DF337" t="s">
        <v>29</v>
      </c>
      <c r="DG337">
        <v>0.139256621085</v>
      </c>
      <c r="DH337" t="s">
        <v>30</v>
      </c>
      <c r="DI337">
        <v>35000</v>
      </c>
      <c r="DJ337" t="s">
        <v>923</v>
      </c>
      <c r="DK337">
        <v>35000</v>
      </c>
      <c r="DL337" t="s">
        <v>778</v>
      </c>
      <c r="DM337" t="s">
        <v>3163</v>
      </c>
      <c r="DN337" t="s">
        <v>3164</v>
      </c>
      <c r="DO337" t="s">
        <v>3165</v>
      </c>
      <c r="DP337">
        <v>7.0549000000000001E-2</v>
      </c>
      <c r="DV337" t="s">
        <v>777</v>
      </c>
      <c r="DW337">
        <v>667.80899999999997</v>
      </c>
      <c r="DX337" t="s">
        <v>25</v>
      </c>
      <c r="DY337" t="s">
        <v>757</v>
      </c>
      <c r="DZ337" t="s">
        <v>27</v>
      </c>
      <c r="EA337">
        <v>0.77181599999999995</v>
      </c>
      <c r="EB337" t="s">
        <v>28</v>
      </c>
      <c r="EC337">
        <v>251374</v>
      </c>
      <c r="ED337" t="s">
        <v>29</v>
      </c>
      <c r="EE337">
        <v>0.17901637000500001</v>
      </c>
      <c r="EF337" t="s">
        <v>30</v>
      </c>
      <c r="EG337">
        <v>45000</v>
      </c>
      <c r="EH337" t="s">
        <v>923</v>
      </c>
      <c r="EI337">
        <v>45000</v>
      </c>
      <c r="EJ337" t="s">
        <v>778</v>
      </c>
      <c r="EK337" t="s">
        <v>3749</v>
      </c>
      <c r="EL337" t="s">
        <v>3750</v>
      </c>
      <c r="EM337" t="s">
        <v>3751</v>
      </c>
      <c r="EN337">
        <v>7.8558100000000006E-2</v>
      </c>
      <c r="ET337" t="s">
        <v>777</v>
      </c>
      <c r="EU337">
        <v>658.71299999999997</v>
      </c>
      <c r="EV337" t="s">
        <v>25</v>
      </c>
      <c r="EW337" t="s">
        <v>757</v>
      </c>
      <c r="EX337" t="s">
        <v>27</v>
      </c>
      <c r="EY337">
        <v>0.77847200000000005</v>
      </c>
      <c r="EZ337" t="s">
        <v>28</v>
      </c>
      <c r="FA337">
        <v>250506</v>
      </c>
      <c r="FB337" t="s">
        <v>29</v>
      </c>
      <c r="FC337">
        <v>0.219555721845</v>
      </c>
      <c r="FD337" t="s">
        <v>30</v>
      </c>
      <c r="FE337">
        <v>55000</v>
      </c>
      <c r="FF337" t="s">
        <v>923</v>
      </c>
      <c r="FG337">
        <v>55000</v>
      </c>
      <c r="FH337" t="s">
        <v>778</v>
      </c>
      <c r="FI337" t="s">
        <v>4334</v>
      </c>
      <c r="FJ337" t="s">
        <v>4335</v>
      </c>
      <c r="FK337" t="s">
        <v>4336</v>
      </c>
      <c r="FL337">
        <v>6.8682599999999996E-2</v>
      </c>
      <c r="FR337" t="s">
        <v>777</v>
      </c>
      <c r="FS337">
        <v>620.75199999999995</v>
      </c>
      <c r="FT337" t="s">
        <v>25</v>
      </c>
      <c r="FU337" t="s">
        <v>757</v>
      </c>
      <c r="FV337" t="s">
        <v>27</v>
      </c>
      <c r="FW337">
        <v>0.80228200000000005</v>
      </c>
      <c r="FX337" t="s">
        <v>28</v>
      </c>
      <c r="FY337">
        <v>250281</v>
      </c>
      <c r="FZ337" t="s">
        <v>29</v>
      </c>
      <c r="GA337">
        <v>3.9955144649999998E-3</v>
      </c>
      <c r="GB337" t="s">
        <v>30</v>
      </c>
      <c r="GC337">
        <v>1000</v>
      </c>
      <c r="GD337" t="s">
        <v>923</v>
      </c>
      <c r="GE337">
        <v>1000</v>
      </c>
      <c r="GF337" t="s">
        <v>778</v>
      </c>
      <c r="GG337" t="s">
        <v>5113</v>
      </c>
      <c r="GH337" t="s">
        <v>5114</v>
      </c>
      <c r="GI337" t="s">
        <v>5115</v>
      </c>
      <c r="GJ337">
        <v>9.7717700000000005E-2</v>
      </c>
      <c r="GP337" t="s">
        <v>777</v>
      </c>
      <c r="GQ337">
        <v>643.399</v>
      </c>
      <c r="GR337" t="s">
        <v>25</v>
      </c>
      <c r="GS337" t="s">
        <v>757</v>
      </c>
      <c r="GT337" t="s">
        <v>27</v>
      </c>
      <c r="GU337">
        <v>0.79090800000000006</v>
      </c>
      <c r="GV337" t="s">
        <v>28</v>
      </c>
      <c r="GW337">
        <v>248467</v>
      </c>
      <c r="GX337" t="s">
        <v>29</v>
      </c>
      <c r="GY337">
        <v>4.0246853244999999E-2</v>
      </c>
      <c r="GZ337" t="s">
        <v>30</v>
      </c>
      <c r="HA337">
        <v>10000</v>
      </c>
      <c r="HB337" t="s">
        <v>923</v>
      </c>
      <c r="HC337">
        <v>10000</v>
      </c>
      <c r="HD337" t="s">
        <v>778</v>
      </c>
      <c r="HE337" t="s">
        <v>5712</v>
      </c>
      <c r="HF337" t="s">
        <v>5713</v>
      </c>
      <c r="HG337" t="s">
        <v>5714</v>
      </c>
      <c r="HH337">
        <v>6.4971899999999999E-2</v>
      </c>
      <c r="HN337" t="s">
        <v>777</v>
      </c>
      <c r="HO337">
        <v>664.83900000000006</v>
      </c>
      <c r="HP337" t="s">
        <v>25</v>
      </c>
      <c r="HQ337" t="s">
        <v>757</v>
      </c>
      <c r="HR337" t="s">
        <v>27</v>
      </c>
      <c r="HS337">
        <v>0.77463899999999997</v>
      </c>
      <c r="HT337" t="s">
        <v>28</v>
      </c>
      <c r="HU337">
        <v>250660</v>
      </c>
      <c r="HV337" t="s">
        <v>29</v>
      </c>
      <c r="HW337">
        <v>0.259315470765</v>
      </c>
      <c r="HX337" t="s">
        <v>30</v>
      </c>
      <c r="HY337">
        <v>65000</v>
      </c>
      <c r="HZ337" t="s">
        <v>923</v>
      </c>
      <c r="IA337">
        <v>65000</v>
      </c>
      <c r="IB337" t="s">
        <v>778</v>
      </c>
      <c r="IC337" t="s">
        <v>6298</v>
      </c>
      <c r="ID337" t="s">
        <v>6299</v>
      </c>
      <c r="IE337" t="s">
        <v>6300</v>
      </c>
      <c r="IF337">
        <v>7.4509400000000003E-2</v>
      </c>
    </row>
    <row r="338" spans="6:240">
      <c r="F338" t="s">
        <v>782</v>
      </c>
      <c r="G338">
        <v>330.69499999999999</v>
      </c>
      <c r="H338" t="s">
        <v>25</v>
      </c>
      <c r="I338" t="s">
        <v>36</v>
      </c>
      <c r="J338" t="s">
        <v>27</v>
      </c>
      <c r="K338">
        <v>0.78373400000000004</v>
      </c>
      <c r="L338" t="s">
        <v>28</v>
      </c>
      <c r="M338">
        <v>492306</v>
      </c>
      <c r="N338" t="s">
        <v>29</v>
      </c>
      <c r="O338">
        <v>6.0937710000000004E-3</v>
      </c>
      <c r="P338" t="s">
        <v>30</v>
      </c>
      <c r="Q338">
        <v>3000</v>
      </c>
      <c r="R338" t="s">
        <v>923</v>
      </c>
      <c r="S338">
        <v>3000</v>
      </c>
      <c r="T338" t="s">
        <v>783</v>
      </c>
      <c r="U338" t="s">
        <v>4924</v>
      </c>
      <c r="V338" t="s">
        <v>4925</v>
      </c>
      <c r="W338" t="s">
        <v>4926</v>
      </c>
      <c r="X338">
        <v>6.2812900000000005E-2</v>
      </c>
      <c r="AD338" t="s">
        <v>782</v>
      </c>
      <c r="AE338">
        <v>331.52300000000002</v>
      </c>
      <c r="AF338" t="s">
        <v>25</v>
      </c>
      <c r="AG338" t="s">
        <v>36</v>
      </c>
      <c r="AH338" t="s">
        <v>27</v>
      </c>
      <c r="AI338">
        <v>0.78400499999999995</v>
      </c>
      <c r="AJ338" t="s">
        <v>28</v>
      </c>
      <c r="AK338">
        <v>490737</v>
      </c>
      <c r="AL338" t="s">
        <v>29</v>
      </c>
      <c r="AM338">
        <v>1.0188765288E-2</v>
      </c>
      <c r="AN338" t="s">
        <v>30</v>
      </c>
      <c r="AO338">
        <v>5000</v>
      </c>
      <c r="AP338" t="s">
        <v>923</v>
      </c>
      <c r="AQ338">
        <v>5000</v>
      </c>
      <c r="AR338" t="s">
        <v>783</v>
      </c>
      <c r="AS338" t="s">
        <v>1400</v>
      </c>
      <c r="AT338" t="s">
        <v>1401</v>
      </c>
      <c r="AU338" t="s">
        <v>1402</v>
      </c>
      <c r="AV338">
        <v>7.7783199999999997E-2</v>
      </c>
      <c r="BB338" t="s">
        <v>782</v>
      </c>
      <c r="BC338">
        <v>333.42899999999997</v>
      </c>
      <c r="BD338" t="s">
        <v>25</v>
      </c>
      <c r="BE338" t="s">
        <v>36</v>
      </c>
      <c r="BF338" t="s">
        <v>27</v>
      </c>
      <c r="BG338">
        <v>0.77926300000000004</v>
      </c>
      <c r="BH338" t="s">
        <v>28</v>
      </c>
      <c r="BI338">
        <v>493888</v>
      </c>
      <c r="BJ338" t="s">
        <v>29</v>
      </c>
      <c r="BK338">
        <v>3.0371237135999998E-2</v>
      </c>
      <c r="BL338" t="s">
        <v>30</v>
      </c>
      <c r="BM338">
        <v>15000</v>
      </c>
      <c r="BN338" t="s">
        <v>923</v>
      </c>
      <c r="BO338">
        <v>15000</v>
      </c>
      <c r="BP338" t="s">
        <v>783</v>
      </c>
      <c r="BQ338" t="s">
        <v>1986</v>
      </c>
      <c r="BR338" t="s">
        <v>1987</v>
      </c>
      <c r="BS338" t="s">
        <v>1988</v>
      </c>
      <c r="BT338">
        <v>7.6587100000000005E-2</v>
      </c>
      <c r="BZ338" t="s">
        <v>782</v>
      </c>
      <c r="CA338">
        <v>332.262</v>
      </c>
      <c r="CB338" t="s">
        <v>25</v>
      </c>
      <c r="CC338" t="s">
        <v>36</v>
      </c>
      <c r="CD338" t="s">
        <v>27</v>
      </c>
      <c r="CE338">
        <v>0.77484399999999998</v>
      </c>
      <c r="CF338" t="s">
        <v>28</v>
      </c>
      <c r="CG338">
        <v>501291</v>
      </c>
      <c r="CH338" t="s">
        <v>29</v>
      </c>
      <c r="CI338">
        <v>4.9871209935999999E-2</v>
      </c>
      <c r="CJ338" t="s">
        <v>30</v>
      </c>
      <c r="CK338">
        <v>25000</v>
      </c>
      <c r="CL338" t="s">
        <v>923</v>
      </c>
      <c r="CM338">
        <v>25000</v>
      </c>
      <c r="CN338" t="s">
        <v>783</v>
      </c>
      <c r="CO338" t="s">
        <v>2574</v>
      </c>
      <c r="CP338" t="s">
        <v>2575</v>
      </c>
      <c r="CQ338" t="s">
        <v>2576</v>
      </c>
      <c r="CR338">
        <v>8.1270899999999993E-2</v>
      </c>
      <c r="CX338" t="s">
        <v>782</v>
      </c>
      <c r="CY338">
        <v>330.43200000000002</v>
      </c>
      <c r="CZ338" t="s">
        <v>25</v>
      </c>
      <c r="DA338" t="s">
        <v>36</v>
      </c>
      <c r="DB338" t="s">
        <v>27</v>
      </c>
      <c r="DC338">
        <v>0.77611799999999997</v>
      </c>
      <c r="DD338" t="s">
        <v>28</v>
      </c>
      <c r="DE338">
        <v>502414</v>
      </c>
      <c r="DF338" t="s">
        <v>29</v>
      </c>
      <c r="DG338">
        <v>6.9663682328000007E-2</v>
      </c>
      <c r="DH338" t="s">
        <v>30</v>
      </c>
      <c r="DI338">
        <v>35000</v>
      </c>
      <c r="DJ338" t="s">
        <v>923</v>
      </c>
      <c r="DK338">
        <v>35000</v>
      </c>
      <c r="DL338" t="s">
        <v>783</v>
      </c>
      <c r="DM338" t="s">
        <v>3166</v>
      </c>
      <c r="DN338" t="s">
        <v>3167</v>
      </c>
      <c r="DO338" t="s">
        <v>3168</v>
      </c>
      <c r="DP338">
        <v>8.3058000000000007E-2</v>
      </c>
      <c r="DV338" t="s">
        <v>782</v>
      </c>
      <c r="DW338">
        <v>326.44799999999998</v>
      </c>
      <c r="DX338" t="s">
        <v>25</v>
      </c>
      <c r="DY338" t="s">
        <v>36</v>
      </c>
      <c r="DZ338" t="s">
        <v>27</v>
      </c>
      <c r="EA338">
        <v>0.78035500000000002</v>
      </c>
      <c r="EB338" t="s">
        <v>28</v>
      </c>
      <c r="EC338">
        <v>503040</v>
      </c>
      <c r="ED338" t="s">
        <v>29</v>
      </c>
      <c r="EE338">
        <v>8.945615472E-2</v>
      </c>
      <c r="EF338" t="s">
        <v>30</v>
      </c>
      <c r="EG338">
        <v>45000</v>
      </c>
      <c r="EH338" t="s">
        <v>923</v>
      </c>
      <c r="EI338">
        <v>45000</v>
      </c>
      <c r="EJ338" t="s">
        <v>783</v>
      </c>
      <c r="EK338" t="s">
        <v>3752</v>
      </c>
      <c r="EL338" t="s">
        <v>3753</v>
      </c>
      <c r="EM338" t="s">
        <v>3754</v>
      </c>
      <c r="EN338">
        <v>8.36919E-2</v>
      </c>
      <c r="ET338" t="s">
        <v>782</v>
      </c>
      <c r="EU338">
        <v>328.14699999999999</v>
      </c>
      <c r="EV338" t="s">
        <v>25</v>
      </c>
      <c r="EW338" t="s">
        <v>36</v>
      </c>
      <c r="EX338" t="s">
        <v>27</v>
      </c>
      <c r="EY338">
        <v>0.77837000000000001</v>
      </c>
      <c r="EZ338" t="s">
        <v>28</v>
      </c>
      <c r="FA338">
        <v>502990</v>
      </c>
      <c r="FB338" t="s">
        <v>29</v>
      </c>
      <c r="FC338">
        <v>0.109346126976</v>
      </c>
      <c r="FD338" t="s">
        <v>30</v>
      </c>
      <c r="FE338">
        <v>55000</v>
      </c>
      <c r="FF338" t="s">
        <v>923</v>
      </c>
      <c r="FG338">
        <v>55000</v>
      </c>
      <c r="FH338" t="s">
        <v>783</v>
      </c>
      <c r="FI338" t="s">
        <v>4337</v>
      </c>
      <c r="FJ338" t="s">
        <v>4338</v>
      </c>
      <c r="FK338" t="s">
        <v>4339</v>
      </c>
      <c r="FL338">
        <v>8.3130399999999993E-2</v>
      </c>
      <c r="FR338" t="s">
        <v>782</v>
      </c>
      <c r="FS338">
        <v>323.86399999999998</v>
      </c>
      <c r="FT338" t="s">
        <v>25</v>
      </c>
      <c r="FU338" t="s">
        <v>36</v>
      </c>
      <c r="FV338" t="s">
        <v>27</v>
      </c>
      <c r="FW338">
        <v>0.78559500000000004</v>
      </c>
      <c r="FX338" t="s">
        <v>28</v>
      </c>
      <c r="FY338">
        <v>500311</v>
      </c>
      <c r="FZ338" t="s">
        <v>29</v>
      </c>
      <c r="GA338">
        <v>1.998758712E-3</v>
      </c>
      <c r="GB338" t="s">
        <v>30</v>
      </c>
      <c r="GC338">
        <v>1000</v>
      </c>
      <c r="GD338" t="s">
        <v>923</v>
      </c>
      <c r="GE338">
        <v>1000</v>
      </c>
      <c r="GF338" t="s">
        <v>783</v>
      </c>
      <c r="GG338" t="s">
        <v>5116</v>
      </c>
      <c r="GH338" t="s">
        <v>5117</v>
      </c>
      <c r="GI338" t="s">
        <v>5118</v>
      </c>
      <c r="GJ338">
        <v>8.6405300000000004E-2</v>
      </c>
      <c r="GP338" t="s">
        <v>782</v>
      </c>
      <c r="GQ338">
        <v>321.02100000000002</v>
      </c>
      <c r="GR338" t="s">
        <v>25</v>
      </c>
      <c r="GS338" t="s">
        <v>36</v>
      </c>
      <c r="GT338" t="s">
        <v>27</v>
      </c>
      <c r="GU338">
        <v>0.78810199999999997</v>
      </c>
      <c r="GV338" t="s">
        <v>28</v>
      </c>
      <c r="GW338">
        <v>501536</v>
      </c>
      <c r="GX338" t="s">
        <v>29</v>
      </c>
      <c r="GY338">
        <v>1.9938754688E-2</v>
      </c>
      <c r="GZ338" t="s">
        <v>30</v>
      </c>
      <c r="HA338">
        <v>10000</v>
      </c>
      <c r="HB338" t="s">
        <v>923</v>
      </c>
      <c r="HC338">
        <v>10000</v>
      </c>
      <c r="HD338" t="s">
        <v>783</v>
      </c>
      <c r="HE338" t="s">
        <v>5715</v>
      </c>
      <c r="HF338" t="s">
        <v>5716</v>
      </c>
      <c r="HG338" t="s">
        <v>5717</v>
      </c>
      <c r="HH338">
        <v>5.9386300000000003E-2</v>
      </c>
      <c r="HN338" t="s">
        <v>782</v>
      </c>
      <c r="HO338">
        <v>324.76299999999998</v>
      </c>
      <c r="HP338" t="s">
        <v>25</v>
      </c>
      <c r="HQ338" t="s">
        <v>36</v>
      </c>
      <c r="HR338" t="s">
        <v>27</v>
      </c>
      <c r="HS338">
        <v>0.78244100000000005</v>
      </c>
      <c r="HT338" t="s">
        <v>28</v>
      </c>
      <c r="HU338">
        <v>502955</v>
      </c>
      <c r="HV338" t="s">
        <v>29</v>
      </c>
      <c r="HW338">
        <v>0.129236099232</v>
      </c>
      <c r="HX338" t="s">
        <v>30</v>
      </c>
      <c r="HY338">
        <v>65000</v>
      </c>
      <c r="HZ338" t="s">
        <v>923</v>
      </c>
      <c r="IA338">
        <v>65000</v>
      </c>
      <c r="IB338" t="s">
        <v>783</v>
      </c>
      <c r="IC338" t="s">
        <v>6301</v>
      </c>
      <c r="ID338" t="s">
        <v>6302</v>
      </c>
      <c r="IE338" t="s">
        <v>6303</v>
      </c>
      <c r="IF338">
        <v>7.78914E-2</v>
      </c>
    </row>
    <row r="339" spans="6:240">
      <c r="F339" t="s">
        <v>787</v>
      </c>
      <c r="G339">
        <v>617.84299999999996</v>
      </c>
      <c r="H339" t="s">
        <v>25</v>
      </c>
      <c r="I339" t="s">
        <v>757</v>
      </c>
      <c r="J339" t="s">
        <v>27</v>
      </c>
      <c r="K339">
        <v>0.797601</v>
      </c>
      <c r="L339" t="s">
        <v>28</v>
      </c>
      <c r="M339">
        <v>254420</v>
      </c>
      <c r="N339" t="s">
        <v>29</v>
      </c>
      <c r="O339">
        <v>1.1791543664999999E-2</v>
      </c>
      <c r="P339" t="s">
        <v>30</v>
      </c>
      <c r="Q339">
        <v>3000</v>
      </c>
      <c r="R339" t="s">
        <v>923</v>
      </c>
      <c r="S339">
        <v>3000</v>
      </c>
      <c r="T339" t="s">
        <v>788</v>
      </c>
      <c r="U339" t="s">
        <v>4921</v>
      </c>
      <c r="V339" t="s">
        <v>4922</v>
      </c>
      <c r="W339" t="s">
        <v>4923</v>
      </c>
      <c r="X339">
        <v>6.4370800000000006E-2</v>
      </c>
      <c r="AD339" t="s">
        <v>787</v>
      </c>
      <c r="AE339">
        <v>649.53499999999997</v>
      </c>
      <c r="AF339" t="s">
        <v>25</v>
      </c>
      <c r="AG339" t="s">
        <v>757</v>
      </c>
      <c r="AH339" t="s">
        <v>27</v>
      </c>
      <c r="AI339">
        <v>0.78430100000000003</v>
      </c>
      <c r="AJ339" t="s">
        <v>28</v>
      </c>
      <c r="AK339">
        <v>250283</v>
      </c>
      <c r="AL339" t="s">
        <v>29</v>
      </c>
      <c r="AM339">
        <v>1.9977374324999998E-2</v>
      </c>
      <c r="AN339" t="s">
        <v>30</v>
      </c>
      <c r="AO339">
        <v>5000</v>
      </c>
      <c r="AP339" t="s">
        <v>923</v>
      </c>
      <c r="AQ339">
        <v>5000</v>
      </c>
      <c r="AR339" t="s">
        <v>788</v>
      </c>
      <c r="AS339" t="s">
        <v>1397</v>
      </c>
      <c r="AT339" t="s">
        <v>1398</v>
      </c>
      <c r="AU339" t="s">
        <v>1399</v>
      </c>
      <c r="AV339">
        <v>5.8835899999999997E-2</v>
      </c>
      <c r="BB339" t="s">
        <v>787</v>
      </c>
      <c r="BC339">
        <v>640.66</v>
      </c>
      <c r="BD339" t="s">
        <v>25</v>
      </c>
      <c r="BE339" t="s">
        <v>757</v>
      </c>
      <c r="BF339" t="s">
        <v>27</v>
      </c>
      <c r="BG339">
        <v>0.78842900000000005</v>
      </c>
      <c r="BH339" t="s">
        <v>28</v>
      </c>
      <c r="BI339">
        <v>251100</v>
      </c>
      <c r="BJ339" t="s">
        <v>29</v>
      </c>
      <c r="BK339">
        <v>5.9737123245000003E-2</v>
      </c>
      <c r="BL339" t="s">
        <v>30</v>
      </c>
      <c r="BM339">
        <v>15000</v>
      </c>
      <c r="BN339" t="s">
        <v>923</v>
      </c>
      <c r="BO339">
        <v>15000</v>
      </c>
      <c r="BP339" t="s">
        <v>788</v>
      </c>
      <c r="BQ339" t="s">
        <v>1983</v>
      </c>
      <c r="BR339" t="s">
        <v>1984</v>
      </c>
      <c r="BS339" t="s">
        <v>1985</v>
      </c>
      <c r="BT339">
        <v>6.9059999999999996E-2</v>
      </c>
      <c r="BZ339" t="s">
        <v>787</v>
      </c>
      <c r="CA339">
        <v>638.54600000000005</v>
      </c>
      <c r="CB339" t="s">
        <v>25</v>
      </c>
      <c r="CC339" t="s">
        <v>757</v>
      </c>
      <c r="CD339" t="s">
        <v>27</v>
      </c>
      <c r="CE339">
        <v>0.79102099999999997</v>
      </c>
      <c r="CF339" t="s">
        <v>28</v>
      </c>
      <c r="CG339">
        <v>250284</v>
      </c>
      <c r="CH339" t="s">
        <v>29</v>
      </c>
      <c r="CI339">
        <v>9.9886673625000005E-2</v>
      </c>
      <c r="CJ339" t="s">
        <v>30</v>
      </c>
      <c r="CK339">
        <v>25000</v>
      </c>
      <c r="CL339" t="s">
        <v>923</v>
      </c>
      <c r="CM339">
        <v>25000</v>
      </c>
      <c r="CN339" t="s">
        <v>788</v>
      </c>
      <c r="CO339" t="s">
        <v>2571</v>
      </c>
      <c r="CP339" t="s">
        <v>2572</v>
      </c>
      <c r="CQ339" t="s">
        <v>2573</v>
      </c>
      <c r="CR339">
        <v>7.2342299999999998E-2</v>
      </c>
      <c r="CX339" t="s">
        <v>787</v>
      </c>
      <c r="CY339">
        <v>659.35599999999999</v>
      </c>
      <c r="CZ339" t="s">
        <v>25</v>
      </c>
      <c r="DA339" t="s">
        <v>757</v>
      </c>
      <c r="DB339" t="s">
        <v>27</v>
      </c>
      <c r="DC339">
        <v>0.77680899999999997</v>
      </c>
      <c r="DD339" t="s">
        <v>28</v>
      </c>
      <c r="DE339">
        <v>251335</v>
      </c>
      <c r="DF339" t="s">
        <v>29</v>
      </c>
      <c r="DG339">
        <v>0.139256621085</v>
      </c>
      <c r="DH339" t="s">
        <v>30</v>
      </c>
      <c r="DI339">
        <v>35000</v>
      </c>
      <c r="DJ339" t="s">
        <v>923</v>
      </c>
      <c r="DK339">
        <v>35000</v>
      </c>
      <c r="DL339" t="s">
        <v>788</v>
      </c>
      <c r="DM339" t="s">
        <v>3163</v>
      </c>
      <c r="DN339" t="s">
        <v>3164</v>
      </c>
      <c r="DO339" t="s">
        <v>3165</v>
      </c>
      <c r="DP339">
        <v>7.0549000000000001E-2</v>
      </c>
      <c r="DV339" t="s">
        <v>787</v>
      </c>
      <c r="DW339">
        <v>667.80899999999997</v>
      </c>
      <c r="DX339" t="s">
        <v>25</v>
      </c>
      <c r="DY339" t="s">
        <v>757</v>
      </c>
      <c r="DZ339" t="s">
        <v>27</v>
      </c>
      <c r="EA339">
        <v>0.77181599999999995</v>
      </c>
      <c r="EB339" t="s">
        <v>28</v>
      </c>
      <c r="EC339">
        <v>251374</v>
      </c>
      <c r="ED339" t="s">
        <v>29</v>
      </c>
      <c r="EE339">
        <v>0.17901637000500001</v>
      </c>
      <c r="EF339" t="s">
        <v>30</v>
      </c>
      <c r="EG339">
        <v>45000</v>
      </c>
      <c r="EH339" t="s">
        <v>923</v>
      </c>
      <c r="EI339">
        <v>45000</v>
      </c>
      <c r="EJ339" t="s">
        <v>788</v>
      </c>
      <c r="EK339" t="s">
        <v>3749</v>
      </c>
      <c r="EL339" t="s">
        <v>3750</v>
      </c>
      <c r="EM339" t="s">
        <v>3751</v>
      </c>
      <c r="EN339">
        <v>7.8558100000000006E-2</v>
      </c>
      <c r="ET339" t="s">
        <v>787</v>
      </c>
      <c r="EU339">
        <v>658.71299999999997</v>
      </c>
      <c r="EV339" t="s">
        <v>25</v>
      </c>
      <c r="EW339" t="s">
        <v>757</v>
      </c>
      <c r="EX339" t="s">
        <v>27</v>
      </c>
      <c r="EY339">
        <v>0.77847200000000005</v>
      </c>
      <c r="EZ339" t="s">
        <v>28</v>
      </c>
      <c r="FA339">
        <v>250506</v>
      </c>
      <c r="FB339" t="s">
        <v>29</v>
      </c>
      <c r="FC339">
        <v>0.219555721845</v>
      </c>
      <c r="FD339" t="s">
        <v>30</v>
      </c>
      <c r="FE339">
        <v>55000</v>
      </c>
      <c r="FF339" t="s">
        <v>923</v>
      </c>
      <c r="FG339">
        <v>55000</v>
      </c>
      <c r="FH339" t="s">
        <v>788</v>
      </c>
      <c r="FI339" t="s">
        <v>4334</v>
      </c>
      <c r="FJ339" t="s">
        <v>4335</v>
      </c>
      <c r="FK339" t="s">
        <v>4336</v>
      </c>
      <c r="FL339">
        <v>6.8682599999999996E-2</v>
      </c>
      <c r="FR339" t="s">
        <v>787</v>
      </c>
      <c r="FS339">
        <v>620.75199999999995</v>
      </c>
      <c r="FT339" t="s">
        <v>25</v>
      </c>
      <c r="FU339" t="s">
        <v>757</v>
      </c>
      <c r="FV339" t="s">
        <v>27</v>
      </c>
      <c r="FW339">
        <v>0.80228200000000005</v>
      </c>
      <c r="FX339" t="s">
        <v>28</v>
      </c>
      <c r="FY339">
        <v>250281</v>
      </c>
      <c r="FZ339" t="s">
        <v>29</v>
      </c>
      <c r="GA339">
        <v>3.9955144649999998E-3</v>
      </c>
      <c r="GB339" t="s">
        <v>30</v>
      </c>
      <c r="GC339">
        <v>1000</v>
      </c>
      <c r="GD339" t="s">
        <v>923</v>
      </c>
      <c r="GE339">
        <v>1000</v>
      </c>
      <c r="GF339" t="s">
        <v>788</v>
      </c>
      <c r="GG339" t="s">
        <v>5113</v>
      </c>
      <c r="GH339" t="s">
        <v>5114</v>
      </c>
      <c r="GI339" t="s">
        <v>5115</v>
      </c>
      <c r="GJ339">
        <v>9.7717700000000005E-2</v>
      </c>
      <c r="GP339" t="s">
        <v>787</v>
      </c>
      <c r="GQ339">
        <v>643.399</v>
      </c>
      <c r="GR339" t="s">
        <v>25</v>
      </c>
      <c r="GS339" t="s">
        <v>757</v>
      </c>
      <c r="GT339" t="s">
        <v>27</v>
      </c>
      <c r="GU339">
        <v>0.79090800000000006</v>
      </c>
      <c r="GV339" t="s">
        <v>28</v>
      </c>
      <c r="GW339">
        <v>248467</v>
      </c>
      <c r="GX339" t="s">
        <v>29</v>
      </c>
      <c r="GY339">
        <v>4.0246853244999999E-2</v>
      </c>
      <c r="GZ339" t="s">
        <v>30</v>
      </c>
      <c r="HA339">
        <v>10000</v>
      </c>
      <c r="HB339" t="s">
        <v>923</v>
      </c>
      <c r="HC339">
        <v>10000</v>
      </c>
      <c r="HD339" t="s">
        <v>788</v>
      </c>
      <c r="HE339" t="s">
        <v>5712</v>
      </c>
      <c r="HF339" t="s">
        <v>5713</v>
      </c>
      <c r="HG339" t="s">
        <v>5714</v>
      </c>
      <c r="HH339">
        <v>6.4971899999999999E-2</v>
      </c>
      <c r="HN339" t="s">
        <v>787</v>
      </c>
      <c r="HO339">
        <v>664.83900000000006</v>
      </c>
      <c r="HP339" t="s">
        <v>25</v>
      </c>
      <c r="HQ339" t="s">
        <v>757</v>
      </c>
      <c r="HR339" t="s">
        <v>27</v>
      </c>
      <c r="HS339">
        <v>0.77463899999999997</v>
      </c>
      <c r="HT339" t="s">
        <v>28</v>
      </c>
      <c r="HU339">
        <v>250660</v>
      </c>
      <c r="HV339" t="s">
        <v>29</v>
      </c>
      <c r="HW339">
        <v>0.259315470765</v>
      </c>
      <c r="HX339" t="s">
        <v>30</v>
      </c>
      <c r="HY339">
        <v>65000</v>
      </c>
      <c r="HZ339" t="s">
        <v>923</v>
      </c>
      <c r="IA339">
        <v>65000</v>
      </c>
      <c r="IB339" t="s">
        <v>788</v>
      </c>
      <c r="IC339" t="s">
        <v>6298</v>
      </c>
      <c r="ID339" t="s">
        <v>6299</v>
      </c>
      <c r="IE339" t="s">
        <v>6300</v>
      </c>
      <c r="IF339">
        <v>7.4509400000000003E-2</v>
      </c>
    </row>
    <row r="340" spans="6:240">
      <c r="F340" t="s">
        <v>787</v>
      </c>
      <c r="G340">
        <v>330.69499999999999</v>
      </c>
      <c r="H340" t="s">
        <v>25</v>
      </c>
      <c r="I340" t="s">
        <v>36</v>
      </c>
      <c r="J340" t="s">
        <v>27</v>
      </c>
      <c r="K340">
        <v>0.78373400000000004</v>
      </c>
      <c r="L340" t="s">
        <v>28</v>
      </c>
      <c r="M340">
        <v>492306</v>
      </c>
      <c r="N340" t="s">
        <v>29</v>
      </c>
      <c r="O340">
        <v>6.0937710000000004E-3</v>
      </c>
      <c r="P340" t="s">
        <v>30</v>
      </c>
      <c r="Q340">
        <v>3000</v>
      </c>
      <c r="R340" t="s">
        <v>923</v>
      </c>
      <c r="S340">
        <v>3000</v>
      </c>
      <c r="T340" t="s">
        <v>783</v>
      </c>
      <c r="U340" t="s">
        <v>4924</v>
      </c>
      <c r="V340" t="s">
        <v>4925</v>
      </c>
      <c r="W340" t="s">
        <v>4926</v>
      </c>
      <c r="X340">
        <v>6.2812900000000005E-2</v>
      </c>
      <c r="AD340" t="s">
        <v>787</v>
      </c>
      <c r="AE340">
        <v>331.52300000000002</v>
      </c>
      <c r="AF340" t="s">
        <v>25</v>
      </c>
      <c r="AG340" t="s">
        <v>36</v>
      </c>
      <c r="AH340" t="s">
        <v>27</v>
      </c>
      <c r="AI340">
        <v>0.78400499999999995</v>
      </c>
      <c r="AJ340" t="s">
        <v>28</v>
      </c>
      <c r="AK340">
        <v>490737</v>
      </c>
      <c r="AL340" t="s">
        <v>29</v>
      </c>
      <c r="AM340">
        <v>1.0188765288E-2</v>
      </c>
      <c r="AN340" t="s">
        <v>30</v>
      </c>
      <c r="AO340">
        <v>5000</v>
      </c>
      <c r="AP340" t="s">
        <v>923</v>
      </c>
      <c r="AQ340">
        <v>5000</v>
      </c>
      <c r="AR340" t="s">
        <v>783</v>
      </c>
      <c r="AS340" t="s">
        <v>1400</v>
      </c>
      <c r="AT340" t="s">
        <v>1401</v>
      </c>
      <c r="AU340" t="s">
        <v>1402</v>
      </c>
      <c r="AV340">
        <v>7.7783199999999997E-2</v>
      </c>
      <c r="BB340" t="s">
        <v>787</v>
      </c>
      <c r="BC340">
        <v>333.42899999999997</v>
      </c>
      <c r="BD340" t="s">
        <v>25</v>
      </c>
      <c r="BE340" t="s">
        <v>36</v>
      </c>
      <c r="BF340" t="s">
        <v>27</v>
      </c>
      <c r="BG340">
        <v>0.77926300000000004</v>
      </c>
      <c r="BH340" t="s">
        <v>28</v>
      </c>
      <c r="BI340">
        <v>493888</v>
      </c>
      <c r="BJ340" t="s">
        <v>29</v>
      </c>
      <c r="BK340">
        <v>3.0371237135999998E-2</v>
      </c>
      <c r="BL340" t="s">
        <v>30</v>
      </c>
      <c r="BM340">
        <v>15000</v>
      </c>
      <c r="BN340" t="s">
        <v>923</v>
      </c>
      <c r="BO340">
        <v>15000</v>
      </c>
      <c r="BP340" t="s">
        <v>783</v>
      </c>
      <c r="BQ340" t="s">
        <v>1986</v>
      </c>
      <c r="BR340" t="s">
        <v>1987</v>
      </c>
      <c r="BS340" t="s">
        <v>1988</v>
      </c>
      <c r="BT340">
        <v>7.6587100000000005E-2</v>
      </c>
      <c r="BZ340" t="s">
        <v>787</v>
      </c>
      <c r="CA340">
        <v>332.262</v>
      </c>
      <c r="CB340" t="s">
        <v>25</v>
      </c>
      <c r="CC340" t="s">
        <v>36</v>
      </c>
      <c r="CD340" t="s">
        <v>27</v>
      </c>
      <c r="CE340">
        <v>0.77484399999999998</v>
      </c>
      <c r="CF340" t="s">
        <v>28</v>
      </c>
      <c r="CG340">
        <v>501291</v>
      </c>
      <c r="CH340" t="s">
        <v>29</v>
      </c>
      <c r="CI340">
        <v>4.9871209935999999E-2</v>
      </c>
      <c r="CJ340" t="s">
        <v>30</v>
      </c>
      <c r="CK340">
        <v>25000</v>
      </c>
      <c r="CL340" t="s">
        <v>923</v>
      </c>
      <c r="CM340">
        <v>25000</v>
      </c>
      <c r="CN340" t="s">
        <v>783</v>
      </c>
      <c r="CO340" t="s">
        <v>2574</v>
      </c>
      <c r="CP340" t="s">
        <v>2575</v>
      </c>
      <c r="CQ340" t="s">
        <v>2576</v>
      </c>
      <c r="CR340">
        <v>8.1270899999999993E-2</v>
      </c>
      <c r="CX340" t="s">
        <v>787</v>
      </c>
      <c r="CY340">
        <v>330.43200000000002</v>
      </c>
      <c r="CZ340" t="s">
        <v>25</v>
      </c>
      <c r="DA340" t="s">
        <v>36</v>
      </c>
      <c r="DB340" t="s">
        <v>27</v>
      </c>
      <c r="DC340">
        <v>0.77611799999999997</v>
      </c>
      <c r="DD340" t="s">
        <v>28</v>
      </c>
      <c r="DE340">
        <v>502414</v>
      </c>
      <c r="DF340" t="s">
        <v>29</v>
      </c>
      <c r="DG340">
        <v>6.9663682328000007E-2</v>
      </c>
      <c r="DH340" t="s">
        <v>30</v>
      </c>
      <c r="DI340">
        <v>35000</v>
      </c>
      <c r="DJ340" t="s">
        <v>923</v>
      </c>
      <c r="DK340">
        <v>35000</v>
      </c>
      <c r="DL340" t="s">
        <v>783</v>
      </c>
      <c r="DM340" t="s">
        <v>3166</v>
      </c>
      <c r="DN340" t="s">
        <v>3167</v>
      </c>
      <c r="DO340" t="s">
        <v>3168</v>
      </c>
      <c r="DP340">
        <v>8.3058000000000007E-2</v>
      </c>
      <c r="DV340" t="s">
        <v>787</v>
      </c>
      <c r="DW340">
        <v>326.44799999999998</v>
      </c>
      <c r="DX340" t="s">
        <v>25</v>
      </c>
      <c r="DY340" t="s">
        <v>36</v>
      </c>
      <c r="DZ340" t="s">
        <v>27</v>
      </c>
      <c r="EA340">
        <v>0.78035500000000002</v>
      </c>
      <c r="EB340" t="s">
        <v>28</v>
      </c>
      <c r="EC340">
        <v>503040</v>
      </c>
      <c r="ED340" t="s">
        <v>29</v>
      </c>
      <c r="EE340">
        <v>8.945615472E-2</v>
      </c>
      <c r="EF340" t="s">
        <v>30</v>
      </c>
      <c r="EG340">
        <v>45000</v>
      </c>
      <c r="EH340" t="s">
        <v>923</v>
      </c>
      <c r="EI340">
        <v>45000</v>
      </c>
      <c r="EJ340" t="s">
        <v>783</v>
      </c>
      <c r="EK340" t="s">
        <v>3752</v>
      </c>
      <c r="EL340" t="s">
        <v>3753</v>
      </c>
      <c r="EM340" t="s">
        <v>3754</v>
      </c>
      <c r="EN340">
        <v>8.36919E-2</v>
      </c>
      <c r="ET340" t="s">
        <v>787</v>
      </c>
      <c r="EU340">
        <v>328.14699999999999</v>
      </c>
      <c r="EV340" t="s">
        <v>25</v>
      </c>
      <c r="EW340" t="s">
        <v>36</v>
      </c>
      <c r="EX340" t="s">
        <v>27</v>
      </c>
      <c r="EY340">
        <v>0.77837000000000001</v>
      </c>
      <c r="EZ340" t="s">
        <v>28</v>
      </c>
      <c r="FA340">
        <v>502990</v>
      </c>
      <c r="FB340" t="s">
        <v>29</v>
      </c>
      <c r="FC340">
        <v>0.109346126976</v>
      </c>
      <c r="FD340" t="s">
        <v>30</v>
      </c>
      <c r="FE340">
        <v>55000</v>
      </c>
      <c r="FF340" t="s">
        <v>923</v>
      </c>
      <c r="FG340">
        <v>55000</v>
      </c>
      <c r="FH340" t="s">
        <v>783</v>
      </c>
      <c r="FI340" t="s">
        <v>4337</v>
      </c>
      <c r="FJ340" t="s">
        <v>4338</v>
      </c>
      <c r="FK340" t="s">
        <v>4339</v>
      </c>
      <c r="FL340">
        <v>8.3130399999999993E-2</v>
      </c>
      <c r="FR340" t="s">
        <v>787</v>
      </c>
      <c r="FS340">
        <v>323.86399999999998</v>
      </c>
      <c r="FT340" t="s">
        <v>25</v>
      </c>
      <c r="FU340" t="s">
        <v>36</v>
      </c>
      <c r="FV340" t="s">
        <v>27</v>
      </c>
      <c r="FW340">
        <v>0.78559500000000004</v>
      </c>
      <c r="FX340" t="s">
        <v>28</v>
      </c>
      <c r="FY340">
        <v>500311</v>
      </c>
      <c r="FZ340" t="s">
        <v>29</v>
      </c>
      <c r="GA340">
        <v>1.998758712E-3</v>
      </c>
      <c r="GB340" t="s">
        <v>30</v>
      </c>
      <c r="GC340">
        <v>1000</v>
      </c>
      <c r="GD340" t="s">
        <v>923</v>
      </c>
      <c r="GE340">
        <v>1000</v>
      </c>
      <c r="GF340" t="s">
        <v>783</v>
      </c>
      <c r="GG340" t="s">
        <v>5116</v>
      </c>
      <c r="GH340" t="s">
        <v>5117</v>
      </c>
      <c r="GI340" t="s">
        <v>5118</v>
      </c>
      <c r="GJ340">
        <v>8.6405300000000004E-2</v>
      </c>
      <c r="GP340" t="s">
        <v>787</v>
      </c>
      <c r="GQ340">
        <v>321.02100000000002</v>
      </c>
      <c r="GR340" t="s">
        <v>25</v>
      </c>
      <c r="GS340" t="s">
        <v>36</v>
      </c>
      <c r="GT340" t="s">
        <v>27</v>
      </c>
      <c r="GU340">
        <v>0.78810199999999997</v>
      </c>
      <c r="GV340" t="s">
        <v>28</v>
      </c>
      <c r="GW340">
        <v>501536</v>
      </c>
      <c r="GX340" t="s">
        <v>29</v>
      </c>
      <c r="GY340">
        <v>1.9938754688E-2</v>
      </c>
      <c r="GZ340" t="s">
        <v>30</v>
      </c>
      <c r="HA340">
        <v>10000</v>
      </c>
      <c r="HB340" t="s">
        <v>923</v>
      </c>
      <c r="HC340">
        <v>10000</v>
      </c>
      <c r="HD340" t="s">
        <v>783</v>
      </c>
      <c r="HE340" t="s">
        <v>5715</v>
      </c>
      <c r="HF340" t="s">
        <v>5716</v>
      </c>
      <c r="HG340" t="s">
        <v>5717</v>
      </c>
      <c r="HH340">
        <v>5.9386300000000003E-2</v>
      </c>
      <c r="HN340" t="s">
        <v>787</v>
      </c>
      <c r="HO340">
        <v>324.76299999999998</v>
      </c>
      <c r="HP340" t="s">
        <v>25</v>
      </c>
      <c r="HQ340" t="s">
        <v>36</v>
      </c>
      <c r="HR340" t="s">
        <v>27</v>
      </c>
      <c r="HS340">
        <v>0.78244100000000005</v>
      </c>
      <c r="HT340" t="s">
        <v>28</v>
      </c>
      <c r="HU340">
        <v>502955</v>
      </c>
      <c r="HV340" t="s">
        <v>29</v>
      </c>
      <c r="HW340">
        <v>0.129236099232</v>
      </c>
      <c r="HX340" t="s">
        <v>30</v>
      </c>
      <c r="HY340">
        <v>65000</v>
      </c>
      <c r="HZ340" t="s">
        <v>923</v>
      </c>
      <c r="IA340">
        <v>65000</v>
      </c>
      <c r="IB340" t="s">
        <v>783</v>
      </c>
      <c r="IC340" t="s">
        <v>6301</v>
      </c>
      <c r="ID340" t="s">
        <v>6302</v>
      </c>
      <c r="IE340" t="s">
        <v>6303</v>
      </c>
      <c r="IF340">
        <v>7.78914E-2</v>
      </c>
    </row>
    <row r="341" spans="6:240">
      <c r="F341" t="s">
        <v>777</v>
      </c>
      <c r="G341">
        <v>757.58399999999995</v>
      </c>
      <c r="H341" t="s">
        <v>25</v>
      </c>
      <c r="I341" t="s">
        <v>757</v>
      </c>
      <c r="J341" t="s">
        <v>27</v>
      </c>
      <c r="K341">
        <v>0.72622200000000003</v>
      </c>
      <c r="L341" t="s">
        <v>28</v>
      </c>
      <c r="M341">
        <v>250283</v>
      </c>
      <c r="N341" t="s">
        <v>29</v>
      </c>
      <c r="O341">
        <v>1.1986444395E-2</v>
      </c>
      <c r="P341" t="s">
        <v>30</v>
      </c>
      <c r="Q341">
        <v>3000</v>
      </c>
      <c r="R341" t="s">
        <v>923</v>
      </c>
      <c r="S341">
        <v>3000</v>
      </c>
      <c r="T341" t="s">
        <v>778</v>
      </c>
      <c r="U341" t="s">
        <v>4927</v>
      </c>
      <c r="V341" t="s">
        <v>4928</v>
      </c>
      <c r="W341" t="s">
        <v>4929</v>
      </c>
      <c r="X341">
        <v>6.1569100000000002E-2</v>
      </c>
      <c r="AD341" t="s">
        <v>777</v>
      </c>
      <c r="AE341">
        <v>694.89700000000005</v>
      </c>
      <c r="AF341" t="s">
        <v>25</v>
      </c>
      <c r="AG341" t="s">
        <v>757</v>
      </c>
      <c r="AH341" t="s">
        <v>27</v>
      </c>
      <c r="AI341">
        <v>0.75827</v>
      </c>
      <c r="AJ341" t="s">
        <v>28</v>
      </c>
      <c r="AK341">
        <v>250283</v>
      </c>
      <c r="AL341" t="s">
        <v>29</v>
      </c>
      <c r="AM341">
        <v>1.9977374324999998E-2</v>
      </c>
      <c r="AN341" t="s">
        <v>30</v>
      </c>
      <c r="AO341">
        <v>5000</v>
      </c>
      <c r="AP341" t="s">
        <v>923</v>
      </c>
      <c r="AQ341">
        <v>5000</v>
      </c>
      <c r="AR341" t="s">
        <v>778</v>
      </c>
      <c r="AS341" t="s">
        <v>1403</v>
      </c>
      <c r="AT341" t="s">
        <v>1404</v>
      </c>
      <c r="AU341" t="s">
        <v>1405</v>
      </c>
      <c r="AV341">
        <v>8.3366599999999999E-2</v>
      </c>
      <c r="BB341" t="s">
        <v>777</v>
      </c>
      <c r="BC341">
        <v>657.25300000000004</v>
      </c>
      <c r="BD341" t="s">
        <v>25</v>
      </c>
      <c r="BE341" t="s">
        <v>757</v>
      </c>
      <c r="BF341" t="s">
        <v>27</v>
      </c>
      <c r="BG341">
        <v>0.77714300000000003</v>
      </c>
      <c r="BH341" t="s">
        <v>28</v>
      </c>
      <c r="BI341">
        <v>251922</v>
      </c>
      <c r="BJ341" t="s">
        <v>29</v>
      </c>
      <c r="BK341">
        <v>5.9542222515E-2</v>
      </c>
      <c r="BL341" t="s">
        <v>30</v>
      </c>
      <c r="BM341">
        <v>15000</v>
      </c>
      <c r="BN341" t="s">
        <v>923</v>
      </c>
      <c r="BO341">
        <v>15000</v>
      </c>
      <c r="BP341" t="s">
        <v>778</v>
      </c>
      <c r="BQ341" t="s">
        <v>1989</v>
      </c>
      <c r="BR341" t="s">
        <v>1990</v>
      </c>
      <c r="BS341" t="s">
        <v>1991</v>
      </c>
      <c r="BT341">
        <v>7.3908799999999997E-2</v>
      </c>
      <c r="BZ341" t="s">
        <v>777</v>
      </c>
      <c r="CA341">
        <v>678.755</v>
      </c>
      <c r="CB341" t="s">
        <v>25</v>
      </c>
      <c r="CC341" t="s">
        <v>757</v>
      </c>
      <c r="CD341" t="s">
        <v>27</v>
      </c>
      <c r="CE341">
        <v>0.76723300000000005</v>
      </c>
      <c r="CF341" t="s">
        <v>28</v>
      </c>
      <c r="CG341">
        <v>250284</v>
      </c>
      <c r="CH341" t="s">
        <v>29</v>
      </c>
      <c r="CI341">
        <v>9.9886673625000005E-2</v>
      </c>
      <c r="CJ341" t="s">
        <v>30</v>
      </c>
      <c r="CK341">
        <v>25000</v>
      </c>
      <c r="CL341" t="s">
        <v>923</v>
      </c>
      <c r="CM341">
        <v>25000</v>
      </c>
      <c r="CN341" t="s">
        <v>778</v>
      </c>
      <c r="CO341" t="s">
        <v>2577</v>
      </c>
      <c r="CP341" t="s">
        <v>2578</v>
      </c>
      <c r="CQ341" t="s">
        <v>2579</v>
      </c>
      <c r="CR341">
        <v>7.4835700000000005E-2</v>
      </c>
      <c r="CX341" t="s">
        <v>777</v>
      </c>
      <c r="CY341">
        <v>676.93399999999997</v>
      </c>
      <c r="CZ341" t="s">
        <v>25</v>
      </c>
      <c r="DA341" t="s">
        <v>757</v>
      </c>
      <c r="DB341" t="s">
        <v>27</v>
      </c>
      <c r="DC341">
        <v>0.76933399999999996</v>
      </c>
      <c r="DD341" t="s">
        <v>28</v>
      </c>
      <c r="DE341">
        <v>249588</v>
      </c>
      <c r="DF341" t="s">
        <v>29</v>
      </c>
      <c r="DG341">
        <v>0.14023112473499999</v>
      </c>
      <c r="DH341" t="s">
        <v>30</v>
      </c>
      <c r="DI341">
        <v>35000</v>
      </c>
      <c r="DJ341" t="s">
        <v>923</v>
      </c>
      <c r="DK341">
        <v>35000</v>
      </c>
      <c r="DL341" t="s">
        <v>778</v>
      </c>
      <c r="DM341" t="s">
        <v>3169</v>
      </c>
      <c r="DN341" t="s">
        <v>3170</v>
      </c>
      <c r="DO341" t="s">
        <v>3171</v>
      </c>
      <c r="DP341">
        <v>6.6623299999999996E-2</v>
      </c>
      <c r="DV341" t="s">
        <v>777</v>
      </c>
      <c r="DW341">
        <v>678.56299999999999</v>
      </c>
      <c r="DX341" t="s">
        <v>25</v>
      </c>
      <c r="DY341" t="s">
        <v>757</v>
      </c>
      <c r="DZ341" t="s">
        <v>27</v>
      </c>
      <c r="EA341">
        <v>0.76734199999999997</v>
      </c>
      <c r="EB341" t="s">
        <v>28</v>
      </c>
      <c r="EC341">
        <v>250284</v>
      </c>
      <c r="ED341" t="s">
        <v>29</v>
      </c>
      <c r="EE341">
        <v>0.17979597292499999</v>
      </c>
      <c r="EF341" t="s">
        <v>30</v>
      </c>
      <c r="EG341">
        <v>45000</v>
      </c>
      <c r="EH341" t="s">
        <v>923</v>
      </c>
      <c r="EI341">
        <v>45000</v>
      </c>
      <c r="EJ341" t="s">
        <v>778</v>
      </c>
      <c r="EK341" t="s">
        <v>3755</v>
      </c>
      <c r="EL341" t="s">
        <v>3756</v>
      </c>
      <c r="EM341" t="s">
        <v>3757</v>
      </c>
      <c r="EN341">
        <v>7.7238000000000001E-2</v>
      </c>
      <c r="ET341" t="s">
        <v>777</v>
      </c>
      <c r="EU341">
        <v>672.28899999999999</v>
      </c>
      <c r="EV341" t="s">
        <v>25</v>
      </c>
      <c r="EW341" t="s">
        <v>757</v>
      </c>
      <c r="EX341" t="s">
        <v>27</v>
      </c>
      <c r="EY341">
        <v>0.77091399999999999</v>
      </c>
      <c r="EZ341" t="s">
        <v>28</v>
      </c>
      <c r="FA341">
        <v>250284</v>
      </c>
      <c r="FB341" t="s">
        <v>29</v>
      </c>
      <c r="FC341">
        <v>0.219750622575</v>
      </c>
      <c r="FD341" t="s">
        <v>30</v>
      </c>
      <c r="FE341">
        <v>55000</v>
      </c>
      <c r="FF341" t="s">
        <v>923</v>
      </c>
      <c r="FG341">
        <v>55000</v>
      </c>
      <c r="FH341" t="s">
        <v>778</v>
      </c>
      <c r="FI341" t="s">
        <v>4340</v>
      </c>
      <c r="FJ341" t="s">
        <v>4341</v>
      </c>
      <c r="FK341" t="s">
        <v>4342</v>
      </c>
      <c r="FL341">
        <v>7.9956299999999994E-2</v>
      </c>
      <c r="FR341" t="s">
        <v>777</v>
      </c>
      <c r="FS341">
        <v>670.67600000000004</v>
      </c>
      <c r="FT341" t="s">
        <v>25</v>
      </c>
      <c r="FU341" t="s">
        <v>757</v>
      </c>
      <c r="FV341" t="s">
        <v>27</v>
      </c>
      <c r="FW341">
        <v>0.771845</v>
      </c>
      <c r="FX341" t="s">
        <v>28</v>
      </c>
      <c r="FY341">
        <v>250281</v>
      </c>
      <c r="FZ341" t="s">
        <v>29</v>
      </c>
      <c r="GA341">
        <v>3.9955144649999998E-3</v>
      </c>
      <c r="GB341" t="s">
        <v>30</v>
      </c>
      <c r="GC341">
        <v>1000</v>
      </c>
      <c r="GD341" t="s">
        <v>923</v>
      </c>
      <c r="GE341">
        <v>1000</v>
      </c>
      <c r="GF341" t="s">
        <v>778</v>
      </c>
      <c r="GG341" t="s">
        <v>5119</v>
      </c>
      <c r="GH341" t="s">
        <v>5120</v>
      </c>
      <c r="GI341" t="s">
        <v>5121</v>
      </c>
      <c r="GJ341">
        <v>7.2815500000000005E-2</v>
      </c>
      <c r="GP341" t="s">
        <v>777</v>
      </c>
      <c r="GQ341">
        <v>641.86699999999996</v>
      </c>
      <c r="GR341" t="s">
        <v>25</v>
      </c>
      <c r="GS341" t="s">
        <v>757</v>
      </c>
      <c r="GT341" t="s">
        <v>27</v>
      </c>
      <c r="GU341">
        <v>0.78800899999999996</v>
      </c>
      <c r="GV341" t="s">
        <v>28</v>
      </c>
      <c r="GW341">
        <v>250895</v>
      </c>
      <c r="GX341" t="s">
        <v>29</v>
      </c>
      <c r="GY341">
        <v>3.9857248785E-2</v>
      </c>
      <c r="GZ341" t="s">
        <v>30</v>
      </c>
      <c r="HA341">
        <v>10000</v>
      </c>
      <c r="HB341" t="s">
        <v>923</v>
      </c>
      <c r="HC341">
        <v>10000</v>
      </c>
      <c r="HD341" t="s">
        <v>778</v>
      </c>
      <c r="HE341" t="s">
        <v>5718</v>
      </c>
      <c r="HF341" t="s">
        <v>5719</v>
      </c>
      <c r="HG341" t="s">
        <v>5720</v>
      </c>
      <c r="HH341">
        <v>8.3223800000000001E-2</v>
      </c>
      <c r="HN341" t="s">
        <v>777</v>
      </c>
      <c r="HO341">
        <v>677.06600000000003</v>
      </c>
      <c r="HP341" t="s">
        <v>25</v>
      </c>
      <c r="HQ341" t="s">
        <v>757</v>
      </c>
      <c r="HR341" t="s">
        <v>27</v>
      </c>
      <c r="HS341">
        <v>0.76790099999999994</v>
      </c>
      <c r="HT341" t="s">
        <v>28</v>
      </c>
      <c r="HU341">
        <v>250472</v>
      </c>
      <c r="HV341" t="s">
        <v>29</v>
      </c>
      <c r="HW341">
        <v>0.259510371495</v>
      </c>
      <c r="HX341" t="s">
        <v>30</v>
      </c>
      <c r="HY341">
        <v>65000</v>
      </c>
      <c r="HZ341" t="s">
        <v>923</v>
      </c>
      <c r="IA341">
        <v>65000</v>
      </c>
      <c r="IB341" t="s">
        <v>778</v>
      </c>
      <c r="IC341" t="s">
        <v>6304</v>
      </c>
      <c r="ID341" t="s">
        <v>6305</v>
      </c>
      <c r="IE341" t="s">
        <v>6306</v>
      </c>
      <c r="IF341">
        <v>7.7675099999999997E-2</v>
      </c>
    </row>
    <row r="342" spans="6:240">
      <c r="F342" t="s">
        <v>782</v>
      </c>
      <c r="G342">
        <v>320.47699999999998</v>
      </c>
      <c r="H342" t="s">
        <v>25</v>
      </c>
      <c r="I342" t="s">
        <v>36</v>
      </c>
      <c r="J342" t="s">
        <v>27</v>
      </c>
      <c r="K342">
        <v>0.78973499999999996</v>
      </c>
      <c r="L342" t="s">
        <v>28</v>
      </c>
      <c r="M342">
        <v>500311</v>
      </c>
      <c r="N342" t="s">
        <v>29</v>
      </c>
      <c r="O342">
        <v>5.996270136E-3</v>
      </c>
      <c r="P342" t="s">
        <v>30</v>
      </c>
      <c r="Q342">
        <v>3000</v>
      </c>
      <c r="R342" t="s">
        <v>923</v>
      </c>
      <c r="S342">
        <v>3000</v>
      </c>
      <c r="T342" t="s">
        <v>783</v>
      </c>
      <c r="U342" t="s">
        <v>4930</v>
      </c>
      <c r="V342" t="s">
        <v>4931</v>
      </c>
      <c r="W342" t="s">
        <v>4932</v>
      </c>
      <c r="X342">
        <v>9.7548200000000002E-2</v>
      </c>
      <c r="AD342" t="s">
        <v>782</v>
      </c>
      <c r="AE342">
        <v>315.32</v>
      </c>
      <c r="AF342" t="s">
        <v>25</v>
      </c>
      <c r="AG342" t="s">
        <v>36</v>
      </c>
      <c r="AH342" t="s">
        <v>27</v>
      </c>
      <c r="AI342">
        <v>0.79616600000000004</v>
      </c>
      <c r="AJ342" t="s">
        <v>28</v>
      </c>
      <c r="AK342">
        <v>500312</v>
      </c>
      <c r="AL342" t="s">
        <v>29</v>
      </c>
      <c r="AM342">
        <v>9.99376456E-3</v>
      </c>
      <c r="AN342" t="s">
        <v>30</v>
      </c>
      <c r="AO342">
        <v>5000</v>
      </c>
      <c r="AP342" t="s">
        <v>923</v>
      </c>
      <c r="AQ342">
        <v>5000</v>
      </c>
      <c r="AR342" t="s">
        <v>783</v>
      </c>
      <c r="AS342" t="s">
        <v>1406</v>
      </c>
      <c r="AT342" t="s">
        <v>1407</v>
      </c>
      <c r="AU342" t="s">
        <v>1408</v>
      </c>
      <c r="AV342">
        <v>8.9653700000000003E-2</v>
      </c>
      <c r="BB342" t="s">
        <v>782</v>
      </c>
      <c r="BC342">
        <v>342.98399999999998</v>
      </c>
      <c r="BD342" t="s">
        <v>25</v>
      </c>
      <c r="BE342" t="s">
        <v>36</v>
      </c>
      <c r="BF342" t="s">
        <v>27</v>
      </c>
      <c r="BG342">
        <v>0.76338300000000003</v>
      </c>
      <c r="BH342" t="s">
        <v>28</v>
      </c>
      <c r="BI342">
        <v>500313</v>
      </c>
      <c r="BJ342" t="s">
        <v>29</v>
      </c>
      <c r="BK342">
        <v>2.998124068E-2</v>
      </c>
      <c r="BL342" t="s">
        <v>30</v>
      </c>
      <c r="BM342">
        <v>15000</v>
      </c>
      <c r="BN342" t="s">
        <v>923</v>
      </c>
      <c r="BO342">
        <v>15000</v>
      </c>
      <c r="BP342" t="s">
        <v>783</v>
      </c>
      <c r="BQ342" t="s">
        <v>919</v>
      </c>
      <c r="BR342" t="s">
        <v>1992</v>
      </c>
      <c r="BS342" t="s">
        <v>1993</v>
      </c>
      <c r="BT342">
        <v>7.8845999999999999E-2</v>
      </c>
      <c r="BZ342" t="s">
        <v>782</v>
      </c>
      <c r="CA342">
        <v>333.44900000000001</v>
      </c>
      <c r="CB342" t="s">
        <v>25</v>
      </c>
      <c r="CC342" t="s">
        <v>36</v>
      </c>
      <c r="CD342" t="s">
        <v>27</v>
      </c>
      <c r="CE342">
        <v>0.775729</v>
      </c>
      <c r="CF342" t="s">
        <v>28</v>
      </c>
      <c r="CG342">
        <v>498368</v>
      </c>
      <c r="CH342" t="s">
        <v>29</v>
      </c>
      <c r="CI342">
        <v>5.0163708527999999E-2</v>
      </c>
      <c r="CJ342" t="s">
        <v>30</v>
      </c>
      <c r="CK342">
        <v>25000</v>
      </c>
      <c r="CL342" t="s">
        <v>923</v>
      </c>
      <c r="CM342">
        <v>25000</v>
      </c>
      <c r="CN342" t="s">
        <v>783</v>
      </c>
      <c r="CO342" t="s">
        <v>2580</v>
      </c>
      <c r="CP342" t="s">
        <v>2581</v>
      </c>
      <c r="CQ342" t="s">
        <v>2582</v>
      </c>
      <c r="CR342">
        <v>7.5802700000000001E-2</v>
      </c>
      <c r="CX342" t="s">
        <v>782</v>
      </c>
      <c r="CY342">
        <v>335.45499999999998</v>
      </c>
      <c r="CZ342" t="s">
        <v>25</v>
      </c>
      <c r="DA342" t="s">
        <v>36</v>
      </c>
      <c r="DB342" t="s">
        <v>27</v>
      </c>
      <c r="DC342">
        <v>0.77351400000000003</v>
      </c>
      <c r="DD342" t="s">
        <v>28</v>
      </c>
      <c r="DE342">
        <v>498230</v>
      </c>
      <c r="DF342" t="s">
        <v>29</v>
      </c>
      <c r="DG342">
        <v>7.0248680512000006E-2</v>
      </c>
      <c r="DH342" t="s">
        <v>30</v>
      </c>
      <c r="DI342">
        <v>35000</v>
      </c>
      <c r="DJ342" t="s">
        <v>923</v>
      </c>
      <c r="DK342">
        <v>35000</v>
      </c>
      <c r="DL342" t="s">
        <v>783</v>
      </c>
      <c r="DM342" t="s">
        <v>3172</v>
      </c>
      <c r="DN342" t="s">
        <v>3173</v>
      </c>
      <c r="DO342" t="s">
        <v>3174</v>
      </c>
      <c r="DP342">
        <v>7.5095700000000001E-2</v>
      </c>
      <c r="DV342" t="s">
        <v>782</v>
      </c>
      <c r="DW342">
        <v>334.09800000000001</v>
      </c>
      <c r="DX342" t="s">
        <v>25</v>
      </c>
      <c r="DY342" t="s">
        <v>36</v>
      </c>
      <c r="DZ342" t="s">
        <v>27</v>
      </c>
      <c r="EA342">
        <v>0.77430500000000002</v>
      </c>
      <c r="EB342" t="s">
        <v>28</v>
      </c>
      <c r="EC342">
        <v>499231</v>
      </c>
      <c r="ED342" t="s">
        <v>29</v>
      </c>
      <c r="EE342">
        <v>9.0138652767999997E-2</v>
      </c>
      <c r="EF342" t="s">
        <v>30</v>
      </c>
      <c r="EG342">
        <v>45000</v>
      </c>
      <c r="EH342" t="s">
        <v>923</v>
      </c>
      <c r="EI342">
        <v>45000</v>
      </c>
      <c r="EJ342" t="s">
        <v>783</v>
      </c>
      <c r="EK342" t="s">
        <v>3758</v>
      </c>
      <c r="EL342" t="s">
        <v>3759</v>
      </c>
      <c r="EM342" t="s">
        <v>3760</v>
      </c>
      <c r="EN342">
        <v>7.5317200000000001E-2</v>
      </c>
      <c r="ET342" t="s">
        <v>782</v>
      </c>
      <c r="EU342">
        <v>331.54399999999998</v>
      </c>
      <c r="EV342" t="s">
        <v>25</v>
      </c>
      <c r="EW342" t="s">
        <v>36</v>
      </c>
      <c r="EX342" t="s">
        <v>27</v>
      </c>
      <c r="EY342">
        <v>0.77609700000000004</v>
      </c>
      <c r="EZ342" t="s">
        <v>28</v>
      </c>
      <c r="FA342">
        <v>500757</v>
      </c>
      <c r="FB342" t="s">
        <v>29</v>
      </c>
      <c r="FC342">
        <v>0.10983362529600001</v>
      </c>
      <c r="FD342" t="s">
        <v>30</v>
      </c>
      <c r="FE342">
        <v>55000</v>
      </c>
      <c r="FF342" t="s">
        <v>923</v>
      </c>
      <c r="FG342">
        <v>55000</v>
      </c>
      <c r="FH342" t="s">
        <v>783</v>
      </c>
      <c r="FI342" t="s">
        <v>4343</v>
      </c>
      <c r="FJ342" t="s">
        <v>4344</v>
      </c>
      <c r="FK342" t="s">
        <v>4345</v>
      </c>
      <c r="FL342">
        <v>7.7482300000000004E-2</v>
      </c>
      <c r="FR342" t="s">
        <v>782</v>
      </c>
      <c r="FS342">
        <v>311.529</v>
      </c>
      <c r="FT342" t="s">
        <v>25</v>
      </c>
      <c r="FU342" t="s">
        <v>36</v>
      </c>
      <c r="FV342" t="s">
        <v>27</v>
      </c>
      <c r="FW342">
        <v>0.80099900000000002</v>
      </c>
      <c r="FX342" t="s">
        <v>28</v>
      </c>
      <c r="FY342">
        <v>500307</v>
      </c>
      <c r="FZ342" t="s">
        <v>29</v>
      </c>
      <c r="GA342">
        <v>1.998772712E-3</v>
      </c>
      <c r="GB342" t="s">
        <v>30</v>
      </c>
      <c r="GC342">
        <v>1000</v>
      </c>
      <c r="GD342" t="s">
        <v>923</v>
      </c>
      <c r="GE342">
        <v>1000</v>
      </c>
      <c r="GF342" t="s">
        <v>783</v>
      </c>
      <c r="GG342" t="s">
        <v>5122</v>
      </c>
      <c r="GH342" t="s">
        <v>5123</v>
      </c>
      <c r="GI342" t="s">
        <v>5124</v>
      </c>
      <c r="GJ342">
        <v>3.6838500000000003E-2</v>
      </c>
      <c r="GP342" t="s">
        <v>782</v>
      </c>
      <c r="GQ342">
        <v>353.24099999999999</v>
      </c>
      <c r="GR342" t="s">
        <v>25</v>
      </c>
      <c r="GS342" t="s">
        <v>36</v>
      </c>
      <c r="GT342" t="s">
        <v>27</v>
      </c>
      <c r="GU342">
        <v>0.75679099999999999</v>
      </c>
      <c r="GV342" t="s">
        <v>28</v>
      </c>
      <c r="GW342">
        <v>494285</v>
      </c>
      <c r="GX342" t="s">
        <v>29</v>
      </c>
      <c r="GY342">
        <v>2.0231252280000001E-2</v>
      </c>
      <c r="GZ342" t="s">
        <v>30</v>
      </c>
      <c r="HA342">
        <v>10000</v>
      </c>
      <c r="HB342" t="s">
        <v>923</v>
      </c>
      <c r="HC342">
        <v>10000</v>
      </c>
      <c r="HD342" t="s">
        <v>783</v>
      </c>
      <c r="HE342" t="s">
        <v>5721</v>
      </c>
      <c r="HF342" t="s">
        <v>5722</v>
      </c>
      <c r="HG342" t="s">
        <v>5723</v>
      </c>
      <c r="HH342">
        <v>7.4815499999999993E-2</v>
      </c>
      <c r="HN342" t="s">
        <v>782</v>
      </c>
      <c r="HO342">
        <v>331.536</v>
      </c>
      <c r="HP342" t="s">
        <v>25</v>
      </c>
      <c r="HQ342" t="s">
        <v>36</v>
      </c>
      <c r="HR342" t="s">
        <v>27</v>
      </c>
      <c r="HS342">
        <v>0.776451</v>
      </c>
      <c r="HT342" t="s">
        <v>28</v>
      </c>
      <c r="HU342">
        <v>500313</v>
      </c>
      <c r="HV342" t="s">
        <v>29</v>
      </c>
      <c r="HW342">
        <v>0.12991859727999999</v>
      </c>
      <c r="HX342" t="s">
        <v>30</v>
      </c>
      <c r="HY342">
        <v>65000</v>
      </c>
      <c r="HZ342" t="s">
        <v>923</v>
      </c>
      <c r="IA342">
        <v>65000</v>
      </c>
      <c r="IB342" t="s">
        <v>783</v>
      </c>
      <c r="IC342" t="s">
        <v>6307</v>
      </c>
      <c r="ID342" t="s">
        <v>6308</v>
      </c>
      <c r="IE342" t="s">
        <v>6309</v>
      </c>
      <c r="IF342">
        <v>7.6951199999999997E-2</v>
      </c>
    </row>
    <row r="343" spans="6:240">
      <c r="F343" t="s">
        <v>787</v>
      </c>
      <c r="G343">
        <v>757.58399999999995</v>
      </c>
      <c r="H343" t="s">
        <v>25</v>
      </c>
      <c r="I343" t="s">
        <v>757</v>
      </c>
      <c r="J343" t="s">
        <v>27</v>
      </c>
      <c r="K343">
        <v>0.72622200000000003</v>
      </c>
      <c r="L343" t="s">
        <v>28</v>
      </c>
      <c r="M343">
        <v>250283</v>
      </c>
      <c r="N343" t="s">
        <v>29</v>
      </c>
      <c r="O343">
        <v>1.1986444395E-2</v>
      </c>
      <c r="P343" t="s">
        <v>30</v>
      </c>
      <c r="Q343">
        <v>3000</v>
      </c>
      <c r="R343" t="s">
        <v>923</v>
      </c>
      <c r="S343">
        <v>3000</v>
      </c>
      <c r="T343" t="s">
        <v>788</v>
      </c>
      <c r="U343" t="s">
        <v>4927</v>
      </c>
      <c r="V343" t="s">
        <v>4928</v>
      </c>
      <c r="W343" t="s">
        <v>4929</v>
      </c>
      <c r="X343">
        <v>6.1569100000000002E-2</v>
      </c>
      <c r="AD343" t="s">
        <v>787</v>
      </c>
      <c r="AE343">
        <v>694.89700000000005</v>
      </c>
      <c r="AF343" t="s">
        <v>25</v>
      </c>
      <c r="AG343" t="s">
        <v>757</v>
      </c>
      <c r="AH343" t="s">
        <v>27</v>
      </c>
      <c r="AI343">
        <v>0.75827</v>
      </c>
      <c r="AJ343" t="s">
        <v>28</v>
      </c>
      <c r="AK343">
        <v>250283</v>
      </c>
      <c r="AL343" t="s">
        <v>29</v>
      </c>
      <c r="AM343">
        <v>1.9977374324999998E-2</v>
      </c>
      <c r="AN343" t="s">
        <v>30</v>
      </c>
      <c r="AO343">
        <v>5000</v>
      </c>
      <c r="AP343" t="s">
        <v>923</v>
      </c>
      <c r="AQ343">
        <v>5000</v>
      </c>
      <c r="AR343" t="s">
        <v>788</v>
      </c>
      <c r="AS343" t="s">
        <v>1403</v>
      </c>
      <c r="AT343" t="s">
        <v>1404</v>
      </c>
      <c r="AU343" t="s">
        <v>1405</v>
      </c>
      <c r="AV343">
        <v>8.3366599999999999E-2</v>
      </c>
      <c r="BB343" t="s">
        <v>787</v>
      </c>
      <c r="BC343">
        <v>657.25300000000004</v>
      </c>
      <c r="BD343" t="s">
        <v>25</v>
      </c>
      <c r="BE343" t="s">
        <v>757</v>
      </c>
      <c r="BF343" t="s">
        <v>27</v>
      </c>
      <c r="BG343">
        <v>0.77714300000000003</v>
      </c>
      <c r="BH343" t="s">
        <v>28</v>
      </c>
      <c r="BI343">
        <v>251922</v>
      </c>
      <c r="BJ343" t="s">
        <v>29</v>
      </c>
      <c r="BK343">
        <v>5.9542222515E-2</v>
      </c>
      <c r="BL343" t="s">
        <v>30</v>
      </c>
      <c r="BM343">
        <v>15000</v>
      </c>
      <c r="BN343" t="s">
        <v>923</v>
      </c>
      <c r="BO343">
        <v>15000</v>
      </c>
      <c r="BP343" t="s">
        <v>788</v>
      </c>
      <c r="BQ343" t="s">
        <v>1989</v>
      </c>
      <c r="BR343" t="s">
        <v>1990</v>
      </c>
      <c r="BS343" t="s">
        <v>1991</v>
      </c>
      <c r="BT343">
        <v>7.3908799999999997E-2</v>
      </c>
      <c r="BZ343" t="s">
        <v>787</v>
      </c>
      <c r="CA343">
        <v>678.755</v>
      </c>
      <c r="CB343" t="s">
        <v>25</v>
      </c>
      <c r="CC343" t="s">
        <v>757</v>
      </c>
      <c r="CD343" t="s">
        <v>27</v>
      </c>
      <c r="CE343">
        <v>0.76723300000000005</v>
      </c>
      <c r="CF343" t="s">
        <v>28</v>
      </c>
      <c r="CG343">
        <v>250284</v>
      </c>
      <c r="CH343" t="s">
        <v>29</v>
      </c>
      <c r="CI343">
        <v>9.9886673625000005E-2</v>
      </c>
      <c r="CJ343" t="s">
        <v>30</v>
      </c>
      <c r="CK343">
        <v>25000</v>
      </c>
      <c r="CL343" t="s">
        <v>923</v>
      </c>
      <c r="CM343">
        <v>25000</v>
      </c>
      <c r="CN343" t="s">
        <v>788</v>
      </c>
      <c r="CO343" t="s">
        <v>2577</v>
      </c>
      <c r="CP343" t="s">
        <v>2578</v>
      </c>
      <c r="CQ343" t="s">
        <v>2579</v>
      </c>
      <c r="CR343">
        <v>7.4835700000000005E-2</v>
      </c>
      <c r="CX343" t="s">
        <v>787</v>
      </c>
      <c r="CY343">
        <v>676.93399999999997</v>
      </c>
      <c r="CZ343" t="s">
        <v>25</v>
      </c>
      <c r="DA343" t="s">
        <v>757</v>
      </c>
      <c r="DB343" t="s">
        <v>27</v>
      </c>
      <c r="DC343">
        <v>0.76933399999999996</v>
      </c>
      <c r="DD343" t="s">
        <v>28</v>
      </c>
      <c r="DE343">
        <v>249588</v>
      </c>
      <c r="DF343" t="s">
        <v>29</v>
      </c>
      <c r="DG343">
        <v>0.14023112473499999</v>
      </c>
      <c r="DH343" t="s">
        <v>30</v>
      </c>
      <c r="DI343">
        <v>35000</v>
      </c>
      <c r="DJ343" t="s">
        <v>923</v>
      </c>
      <c r="DK343">
        <v>35000</v>
      </c>
      <c r="DL343" t="s">
        <v>788</v>
      </c>
      <c r="DM343" t="s">
        <v>3169</v>
      </c>
      <c r="DN343" t="s">
        <v>3170</v>
      </c>
      <c r="DO343" t="s">
        <v>3171</v>
      </c>
      <c r="DP343">
        <v>6.6623299999999996E-2</v>
      </c>
      <c r="DV343" t="s">
        <v>787</v>
      </c>
      <c r="DW343">
        <v>678.56299999999999</v>
      </c>
      <c r="DX343" t="s">
        <v>25</v>
      </c>
      <c r="DY343" t="s">
        <v>757</v>
      </c>
      <c r="DZ343" t="s">
        <v>27</v>
      </c>
      <c r="EA343">
        <v>0.76734199999999997</v>
      </c>
      <c r="EB343" t="s">
        <v>28</v>
      </c>
      <c r="EC343">
        <v>250284</v>
      </c>
      <c r="ED343" t="s">
        <v>29</v>
      </c>
      <c r="EE343">
        <v>0.17979597292499999</v>
      </c>
      <c r="EF343" t="s">
        <v>30</v>
      </c>
      <c r="EG343">
        <v>45000</v>
      </c>
      <c r="EH343" t="s">
        <v>923</v>
      </c>
      <c r="EI343">
        <v>45000</v>
      </c>
      <c r="EJ343" t="s">
        <v>788</v>
      </c>
      <c r="EK343" t="s">
        <v>3755</v>
      </c>
      <c r="EL343" t="s">
        <v>3756</v>
      </c>
      <c r="EM343" t="s">
        <v>3757</v>
      </c>
      <c r="EN343">
        <v>7.7238000000000001E-2</v>
      </c>
      <c r="ET343" t="s">
        <v>787</v>
      </c>
      <c r="EU343">
        <v>672.28899999999999</v>
      </c>
      <c r="EV343" t="s">
        <v>25</v>
      </c>
      <c r="EW343" t="s">
        <v>757</v>
      </c>
      <c r="EX343" t="s">
        <v>27</v>
      </c>
      <c r="EY343">
        <v>0.77091399999999999</v>
      </c>
      <c r="EZ343" t="s">
        <v>28</v>
      </c>
      <c r="FA343">
        <v>250284</v>
      </c>
      <c r="FB343" t="s">
        <v>29</v>
      </c>
      <c r="FC343">
        <v>0.219750622575</v>
      </c>
      <c r="FD343" t="s">
        <v>30</v>
      </c>
      <c r="FE343">
        <v>55000</v>
      </c>
      <c r="FF343" t="s">
        <v>923</v>
      </c>
      <c r="FG343">
        <v>55000</v>
      </c>
      <c r="FH343" t="s">
        <v>788</v>
      </c>
      <c r="FI343" t="s">
        <v>4340</v>
      </c>
      <c r="FJ343" t="s">
        <v>4341</v>
      </c>
      <c r="FK343" t="s">
        <v>4342</v>
      </c>
      <c r="FL343">
        <v>7.9956299999999994E-2</v>
      </c>
      <c r="FR343" t="s">
        <v>787</v>
      </c>
      <c r="FS343">
        <v>670.67600000000004</v>
      </c>
      <c r="FT343" t="s">
        <v>25</v>
      </c>
      <c r="FU343" t="s">
        <v>757</v>
      </c>
      <c r="FV343" t="s">
        <v>27</v>
      </c>
      <c r="FW343">
        <v>0.771845</v>
      </c>
      <c r="FX343" t="s">
        <v>28</v>
      </c>
      <c r="FY343">
        <v>250281</v>
      </c>
      <c r="FZ343" t="s">
        <v>29</v>
      </c>
      <c r="GA343">
        <v>3.9955144649999998E-3</v>
      </c>
      <c r="GB343" t="s">
        <v>30</v>
      </c>
      <c r="GC343">
        <v>1000</v>
      </c>
      <c r="GD343" t="s">
        <v>923</v>
      </c>
      <c r="GE343">
        <v>1000</v>
      </c>
      <c r="GF343" t="s">
        <v>788</v>
      </c>
      <c r="GG343" t="s">
        <v>5119</v>
      </c>
      <c r="GH343" t="s">
        <v>5120</v>
      </c>
      <c r="GI343" t="s">
        <v>5121</v>
      </c>
      <c r="GJ343">
        <v>7.2815500000000005E-2</v>
      </c>
      <c r="GP343" t="s">
        <v>787</v>
      </c>
      <c r="GQ343">
        <v>641.86699999999996</v>
      </c>
      <c r="GR343" t="s">
        <v>25</v>
      </c>
      <c r="GS343" t="s">
        <v>757</v>
      </c>
      <c r="GT343" t="s">
        <v>27</v>
      </c>
      <c r="GU343">
        <v>0.78800899999999996</v>
      </c>
      <c r="GV343" t="s">
        <v>28</v>
      </c>
      <c r="GW343">
        <v>250895</v>
      </c>
      <c r="GX343" t="s">
        <v>29</v>
      </c>
      <c r="GY343">
        <v>3.9857248785E-2</v>
      </c>
      <c r="GZ343" t="s">
        <v>30</v>
      </c>
      <c r="HA343">
        <v>10000</v>
      </c>
      <c r="HB343" t="s">
        <v>923</v>
      </c>
      <c r="HC343">
        <v>10000</v>
      </c>
      <c r="HD343" t="s">
        <v>788</v>
      </c>
      <c r="HE343" t="s">
        <v>5718</v>
      </c>
      <c r="HF343" t="s">
        <v>5719</v>
      </c>
      <c r="HG343" t="s">
        <v>5720</v>
      </c>
      <c r="HH343">
        <v>8.3223800000000001E-2</v>
      </c>
      <c r="HN343" t="s">
        <v>787</v>
      </c>
      <c r="HO343">
        <v>677.06600000000003</v>
      </c>
      <c r="HP343" t="s">
        <v>25</v>
      </c>
      <c r="HQ343" t="s">
        <v>757</v>
      </c>
      <c r="HR343" t="s">
        <v>27</v>
      </c>
      <c r="HS343">
        <v>0.76790099999999994</v>
      </c>
      <c r="HT343" t="s">
        <v>28</v>
      </c>
      <c r="HU343">
        <v>250472</v>
      </c>
      <c r="HV343" t="s">
        <v>29</v>
      </c>
      <c r="HW343">
        <v>0.259510371495</v>
      </c>
      <c r="HX343" t="s">
        <v>30</v>
      </c>
      <c r="HY343">
        <v>65000</v>
      </c>
      <c r="HZ343" t="s">
        <v>923</v>
      </c>
      <c r="IA343">
        <v>65000</v>
      </c>
      <c r="IB343" t="s">
        <v>788</v>
      </c>
      <c r="IC343" t="s">
        <v>6304</v>
      </c>
      <c r="ID343" t="s">
        <v>6305</v>
      </c>
      <c r="IE343" t="s">
        <v>6306</v>
      </c>
      <c r="IF343">
        <v>7.7675099999999997E-2</v>
      </c>
    </row>
    <row r="344" spans="6:240">
      <c r="F344" t="s">
        <v>787</v>
      </c>
      <c r="G344">
        <v>320.47699999999998</v>
      </c>
      <c r="H344" t="s">
        <v>25</v>
      </c>
      <c r="I344" t="s">
        <v>36</v>
      </c>
      <c r="J344" t="s">
        <v>27</v>
      </c>
      <c r="K344">
        <v>0.78973499999999996</v>
      </c>
      <c r="L344" t="s">
        <v>28</v>
      </c>
      <c r="M344">
        <v>500311</v>
      </c>
      <c r="N344" t="s">
        <v>29</v>
      </c>
      <c r="O344">
        <v>5.996270136E-3</v>
      </c>
      <c r="P344" t="s">
        <v>30</v>
      </c>
      <c r="Q344">
        <v>3000</v>
      </c>
      <c r="R344" t="s">
        <v>923</v>
      </c>
      <c r="S344">
        <v>3000</v>
      </c>
      <c r="T344" t="s">
        <v>783</v>
      </c>
      <c r="U344" t="s">
        <v>4930</v>
      </c>
      <c r="V344" t="s">
        <v>4931</v>
      </c>
      <c r="W344" t="s">
        <v>4932</v>
      </c>
      <c r="X344">
        <v>9.7548200000000002E-2</v>
      </c>
      <c r="AD344" t="s">
        <v>787</v>
      </c>
      <c r="AE344">
        <v>315.32</v>
      </c>
      <c r="AF344" t="s">
        <v>25</v>
      </c>
      <c r="AG344" t="s">
        <v>36</v>
      </c>
      <c r="AH344" t="s">
        <v>27</v>
      </c>
      <c r="AI344">
        <v>0.79616600000000004</v>
      </c>
      <c r="AJ344" t="s">
        <v>28</v>
      </c>
      <c r="AK344">
        <v>500312</v>
      </c>
      <c r="AL344" t="s">
        <v>29</v>
      </c>
      <c r="AM344">
        <v>9.99376456E-3</v>
      </c>
      <c r="AN344" t="s">
        <v>30</v>
      </c>
      <c r="AO344">
        <v>5000</v>
      </c>
      <c r="AP344" t="s">
        <v>923</v>
      </c>
      <c r="AQ344">
        <v>5000</v>
      </c>
      <c r="AR344" t="s">
        <v>783</v>
      </c>
      <c r="AS344" t="s">
        <v>1406</v>
      </c>
      <c r="AT344" t="s">
        <v>1407</v>
      </c>
      <c r="AU344" t="s">
        <v>1408</v>
      </c>
      <c r="AV344">
        <v>8.9653700000000003E-2</v>
      </c>
      <c r="BB344" t="s">
        <v>787</v>
      </c>
      <c r="BC344">
        <v>342.98399999999998</v>
      </c>
      <c r="BD344" t="s">
        <v>25</v>
      </c>
      <c r="BE344" t="s">
        <v>36</v>
      </c>
      <c r="BF344" t="s">
        <v>27</v>
      </c>
      <c r="BG344">
        <v>0.76338300000000003</v>
      </c>
      <c r="BH344" t="s">
        <v>28</v>
      </c>
      <c r="BI344">
        <v>500313</v>
      </c>
      <c r="BJ344" t="s">
        <v>29</v>
      </c>
      <c r="BK344">
        <v>2.998124068E-2</v>
      </c>
      <c r="BL344" t="s">
        <v>30</v>
      </c>
      <c r="BM344">
        <v>15000</v>
      </c>
      <c r="BN344" t="s">
        <v>923</v>
      </c>
      <c r="BO344">
        <v>15000</v>
      </c>
      <c r="BP344" t="s">
        <v>783</v>
      </c>
      <c r="BQ344" t="s">
        <v>919</v>
      </c>
      <c r="BR344" t="s">
        <v>1992</v>
      </c>
      <c r="BS344" t="s">
        <v>1993</v>
      </c>
      <c r="BT344">
        <v>7.8845999999999999E-2</v>
      </c>
      <c r="BZ344" t="s">
        <v>787</v>
      </c>
      <c r="CA344">
        <v>333.44900000000001</v>
      </c>
      <c r="CB344" t="s">
        <v>25</v>
      </c>
      <c r="CC344" t="s">
        <v>36</v>
      </c>
      <c r="CD344" t="s">
        <v>27</v>
      </c>
      <c r="CE344">
        <v>0.775729</v>
      </c>
      <c r="CF344" t="s">
        <v>28</v>
      </c>
      <c r="CG344">
        <v>498368</v>
      </c>
      <c r="CH344" t="s">
        <v>29</v>
      </c>
      <c r="CI344">
        <v>5.0163708527999999E-2</v>
      </c>
      <c r="CJ344" t="s">
        <v>30</v>
      </c>
      <c r="CK344">
        <v>25000</v>
      </c>
      <c r="CL344" t="s">
        <v>923</v>
      </c>
      <c r="CM344">
        <v>25000</v>
      </c>
      <c r="CN344" t="s">
        <v>783</v>
      </c>
      <c r="CO344" t="s">
        <v>2580</v>
      </c>
      <c r="CP344" t="s">
        <v>2581</v>
      </c>
      <c r="CQ344" t="s">
        <v>2582</v>
      </c>
      <c r="CR344">
        <v>7.5802700000000001E-2</v>
      </c>
      <c r="CX344" t="s">
        <v>787</v>
      </c>
      <c r="CY344">
        <v>335.45499999999998</v>
      </c>
      <c r="CZ344" t="s">
        <v>25</v>
      </c>
      <c r="DA344" t="s">
        <v>36</v>
      </c>
      <c r="DB344" t="s">
        <v>27</v>
      </c>
      <c r="DC344">
        <v>0.77351400000000003</v>
      </c>
      <c r="DD344" t="s">
        <v>28</v>
      </c>
      <c r="DE344">
        <v>498230</v>
      </c>
      <c r="DF344" t="s">
        <v>29</v>
      </c>
      <c r="DG344">
        <v>7.0248680512000006E-2</v>
      </c>
      <c r="DH344" t="s">
        <v>30</v>
      </c>
      <c r="DI344">
        <v>35000</v>
      </c>
      <c r="DJ344" t="s">
        <v>923</v>
      </c>
      <c r="DK344">
        <v>35000</v>
      </c>
      <c r="DL344" t="s">
        <v>783</v>
      </c>
      <c r="DM344" t="s">
        <v>3172</v>
      </c>
      <c r="DN344" t="s">
        <v>3173</v>
      </c>
      <c r="DO344" t="s">
        <v>3174</v>
      </c>
      <c r="DP344">
        <v>7.5095700000000001E-2</v>
      </c>
      <c r="DV344" t="s">
        <v>787</v>
      </c>
      <c r="DW344">
        <v>334.09800000000001</v>
      </c>
      <c r="DX344" t="s">
        <v>25</v>
      </c>
      <c r="DY344" t="s">
        <v>36</v>
      </c>
      <c r="DZ344" t="s">
        <v>27</v>
      </c>
      <c r="EA344">
        <v>0.77430500000000002</v>
      </c>
      <c r="EB344" t="s">
        <v>28</v>
      </c>
      <c r="EC344">
        <v>499231</v>
      </c>
      <c r="ED344" t="s">
        <v>29</v>
      </c>
      <c r="EE344">
        <v>9.0138652767999997E-2</v>
      </c>
      <c r="EF344" t="s">
        <v>30</v>
      </c>
      <c r="EG344">
        <v>45000</v>
      </c>
      <c r="EH344" t="s">
        <v>923</v>
      </c>
      <c r="EI344">
        <v>45000</v>
      </c>
      <c r="EJ344" t="s">
        <v>783</v>
      </c>
      <c r="EK344" t="s">
        <v>3758</v>
      </c>
      <c r="EL344" t="s">
        <v>3759</v>
      </c>
      <c r="EM344" t="s">
        <v>3760</v>
      </c>
      <c r="EN344">
        <v>7.5317200000000001E-2</v>
      </c>
      <c r="ET344" t="s">
        <v>787</v>
      </c>
      <c r="EU344">
        <v>331.54399999999998</v>
      </c>
      <c r="EV344" t="s">
        <v>25</v>
      </c>
      <c r="EW344" t="s">
        <v>36</v>
      </c>
      <c r="EX344" t="s">
        <v>27</v>
      </c>
      <c r="EY344">
        <v>0.77609700000000004</v>
      </c>
      <c r="EZ344" t="s">
        <v>28</v>
      </c>
      <c r="FA344">
        <v>500757</v>
      </c>
      <c r="FB344" t="s">
        <v>29</v>
      </c>
      <c r="FC344">
        <v>0.10983362529600001</v>
      </c>
      <c r="FD344" t="s">
        <v>30</v>
      </c>
      <c r="FE344">
        <v>55000</v>
      </c>
      <c r="FF344" t="s">
        <v>923</v>
      </c>
      <c r="FG344">
        <v>55000</v>
      </c>
      <c r="FH344" t="s">
        <v>783</v>
      </c>
      <c r="FI344" t="s">
        <v>4343</v>
      </c>
      <c r="FJ344" t="s">
        <v>4344</v>
      </c>
      <c r="FK344" t="s">
        <v>4345</v>
      </c>
      <c r="FL344">
        <v>7.7482300000000004E-2</v>
      </c>
      <c r="FR344" t="s">
        <v>787</v>
      </c>
      <c r="FS344">
        <v>311.529</v>
      </c>
      <c r="FT344" t="s">
        <v>25</v>
      </c>
      <c r="FU344" t="s">
        <v>36</v>
      </c>
      <c r="FV344" t="s">
        <v>27</v>
      </c>
      <c r="FW344">
        <v>0.80099900000000002</v>
      </c>
      <c r="FX344" t="s">
        <v>28</v>
      </c>
      <c r="FY344">
        <v>500307</v>
      </c>
      <c r="FZ344" t="s">
        <v>29</v>
      </c>
      <c r="GA344">
        <v>1.998772712E-3</v>
      </c>
      <c r="GB344" t="s">
        <v>30</v>
      </c>
      <c r="GC344">
        <v>1000</v>
      </c>
      <c r="GD344" t="s">
        <v>923</v>
      </c>
      <c r="GE344">
        <v>1000</v>
      </c>
      <c r="GF344" t="s">
        <v>783</v>
      </c>
      <c r="GG344" t="s">
        <v>5122</v>
      </c>
      <c r="GH344" t="s">
        <v>5123</v>
      </c>
      <c r="GI344" t="s">
        <v>5124</v>
      </c>
      <c r="GJ344">
        <v>3.6838500000000003E-2</v>
      </c>
      <c r="GP344" t="s">
        <v>787</v>
      </c>
      <c r="GQ344">
        <v>353.24099999999999</v>
      </c>
      <c r="GR344" t="s">
        <v>25</v>
      </c>
      <c r="GS344" t="s">
        <v>36</v>
      </c>
      <c r="GT344" t="s">
        <v>27</v>
      </c>
      <c r="GU344">
        <v>0.75679099999999999</v>
      </c>
      <c r="GV344" t="s">
        <v>28</v>
      </c>
      <c r="GW344">
        <v>494285</v>
      </c>
      <c r="GX344" t="s">
        <v>29</v>
      </c>
      <c r="GY344">
        <v>2.0231252280000001E-2</v>
      </c>
      <c r="GZ344" t="s">
        <v>30</v>
      </c>
      <c r="HA344">
        <v>10000</v>
      </c>
      <c r="HB344" t="s">
        <v>923</v>
      </c>
      <c r="HC344">
        <v>10000</v>
      </c>
      <c r="HD344" t="s">
        <v>783</v>
      </c>
      <c r="HE344" t="s">
        <v>5721</v>
      </c>
      <c r="HF344" t="s">
        <v>5722</v>
      </c>
      <c r="HG344" t="s">
        <v>5723</v>
      </c>
      <c r="HH344">
        <v>7.4815499999999993E-2</v>
      </c>
      <c r="HN344" t="s">
        <v>787</v>
      </c>
      <c r="HO344">
        <v>331.536</v>
      </c>
      <c r="HP344" t="s">
        <v>25</v>
      </c>
      <c r="HQ344" t="s">
        <v>36</v>
      </c>
      <c r="HR344" t="s">
        <v>27</v>
      </c>
      <c r="HS344">
        <v>0.776451</v>
      </c>
      <c r="HT344" t="s">
        <v>28</v>
      </c>
      <c r="HU344">
        <v>500313</v>
      </c>
      <c r="HV344" t="s">
        <v>29</v>
      </c>
      <c r="HW344">
        <v>0.12991859727999999</v>
      </c>
      <c r="HX344" t="s">
        <v>30</v>
      </c>
      <c r="HY344">
        <v>65000</v>
      </c>
      <c r="HZ344" t="s">
        <v>923</v>
      </c>
      <c r="IA344">
        <v>65000</v>
      </c>
      <c r="IB344" t="s">
        <v>783</v>
      </c>
      <c r="IC344" t="s">
        <v>6307</v>
      </c>
      <c r="ID344" t="s">
        <v>6308</v>
      </c>
      <c r="IE344" t="s">
        <v>6309</v>
      </c>
      <c r="IF344">
        <v>7.6951199999999997E-2</v>
      </c>
    </row>
    <row r="345" spans="6:240">
      <c r="F345" t="s">
        <v>777</v>
      </c>
      <c r="G345">
        <v>644.91800000000001</v>
      </c>
      <c r="H345" t="s">
        <v>25</v>
      </c>
      <c r="I345" t="s">
        <v>757</v>
      </c>
      <c r="J345" t="s">
        <v>27</v>
      </c>
      <c r="K345">
        <v>0.78067900000000001</v>
      </c>
      <c r="L345" t="s">
        <v>28</v>
      </c>
      <c r="M345">
        <v>254420</v>
      </c>
      <c r="N345" t="s">
        <v>29</v>
      </c>
      <c r="O345">
        <v>1.1791543664999999E-2</v>
      </c>
      <c r="P345" t="s">
        <v>30</v>
      </c>
      <c r="Q345">
        <v>3000</v>
      </c>
      <c r="R345" t="s">
        <v>923</v>
      </c>
      <c r="S345">
        <v>3000</v>
      </c>
      <c r="T345" t="s">
        <v>778</v>
      </c>
      <c r="U345" t="s">
        <v>4933</v>
      </c>
      <c r="V345" t="s">
        <v>4934</v>
      </c>
      <c r="W345" t="s">
        <v>4935</v>
      </c>
      <c r="X345">
        <v>6.8596299999999999E-2</v>
      </c>
      <c r="AD345" t="s">
        <v>777</v>
      </c>
      <c r="AE345">
        <v>685.65499999999997</v>
      </c>
      <c r="AF345" t="s">
        <v>25</v>
      </c>
      <c r="AG345" t="s">
        <v>757</v>
      </c>
      <c r="AH345" t="s">
        <v>27</v>
      </c>
      <c r="AI345">
        <v>0.76336300000000001</v>
      </c>
      <c r="AJ345" t="s">
        <v>28</v>
      </c>
      <c r="AK345">
        <v>250283</v>
      </c>
      <c r="AL345" t="s">
        <v>29</v>
      </c>
      <c r="AM345">
        <v>1.9977374324999998E-2</v>
      </c>
      <c r="AN345" t="s">
        <v>30</v>
      </c>
      <c r="AO345">
        <v>5000</v>
      </c>
      <c r="AP345" t="s">
        <v>923</v>
      </c>
      <c r="AQ345">
        <v>5000</v>
      </c>
      <c r="AR345" t="s">
        <v>778</v>
      </c>
      <c r="AS345" t="s">
        <v>1409</v>
      </c>
      <c r="AT345" t="s">
        <v>1410</v>
      </c>
      <c r="AU345" t="s">
        <v>1411</v>
      </c>
      <c r="AV345">
        <v>7.2702199999999995E-2</v>
      </c>
      <c r="BB345" t="s">
        <v>777</v>
      </c>
      <c r="BC345">
        <v>672.43799999999999</v>
      </c>
      <c r="BD345" t="s">
        <v>25</v>
      </c>
      <c r="BE345" t="s">
        <v>757</v>
      </c>
      <c r="BF345" t="s">
        <v>27</v>
      </c>
      <c r="BG345">
        <v>0.76957399999999998</v>
      </c>
      <c r="BH345" t="s">
        <v>28</v>
      </c>
      <c r="BI345">
        <v>251100</v>
      </c>
      <c r="BJ345" t="s">
        <v>29</v>
      </c>
      <c r="BK345">
        <v>5.9737123245000003E-2</v>
      </c>
      <c r="BL345" t="s">
        <v>30</v>
      </c>
      <c r="BM345">
        <v>15000</v>
      </c>
      <c r="BN345" t="s">
        <v>923</v>
      </c>
      <c r="BO345">
        <v>15000</v>
      </c>
      <c r="BP345" t="s">
        <v>778</v>
      </c>
      <c r="BQ345" t="s">
        <v>1994</v>
      </c>
      <c r="BR345" t="s">
        <v>1995</v>
      </c>
      <c r="BS345" t="s">
        <v>1996</v>
      </c>
      <c r="BT345">
        <v>8.8744500000000004E-2</v>
      </c>
      <c r="BZ345" t="s">
        <v>777</v>
      </c>
      <c r="CA345">
        <v>682.96799999999996</v>
      </c>
      <c r="CB345" t="s">
        <v>25</v>
      </c>
      <c r="CC345" t="s">
        <v>757</v>
      </c>
      <c r="CD345" t="s">
        <v>27</v>
      </c>
      <c r="CE345">
        <v>0.76411600000000002</v>
      </c>
      <c r="CF345" t="s">
        <v>28</v>
      </c>
      <c r="CG345">
        <v>250773</v>
      </c>
      <c r="CH345" t="s">
        <v>29</v>
      </c>
      <c r="CI345">
        <v>9.9691772895000003E-2</v>
      </c>
      <c r="CJ345" t="s">
        <v>30</v>
      </c>
      <c r="CK345">
        <v>25000</v>
      </c>
      <c r="CL345" t="s">
        <v>923</v>
      </c>
      <c r="CM345">
        <v>25000</v>
      </c>
      <c r="CN345" t="s">
        <v>778</v>
      </c>
      <c r="CO345" t="s">
        <v>2583</v>
      </c>
      <c r="CP345" t="s">
        <v>2584</v>
      </c>
      <c r="CQ345" t="s">
        <v>2585</v>
      </c>
      <c r="CR345">
        <v>7.8992400000000004E-2</v>
      </c>
      <c r="CX345" t="s">
        <v>777</v>
      </c>
      <c r="CY345">
        <v>679.36800000000005</v>
      </c>
      <c r="CZ345" t="s">
        <v>25</v>
      </c>
      <c r="DA345" t="s">
        <v>757</v>
      </c>
      <c r="DB345" t="s">
        <v>27</v>
      </c>
      <c r="DC345">
        <v>0.76420999999999994</v>
      </c>
      <c r="DD345" t="s">
        <v>28</v>
      </c>
      <c r="DE345">
        <v>252040</v>
      </c>
      <c r="DF345" t="s">
        <v>29</v>
      </c>
      <c r="DG345">
        <v>0.138866819625</v>
      </c>
      <c r="DH345" t="s">
        <v>30</v>
      </c>
      <c r="DI345">
        <v>35000</v>
      </c>
      <c r="DJ345" t="s">
        <v>923</v>
      </c>
      <c r="DK345">
        <v>35000</v>
      </c>
      <c r="DL345" t="s">
        <v>778</v>
      </c>
      <c r="DM345" t="s">
        <v>3175</v>
      </c>
      <c r="DN345" t="s">
        <v>3176</v>
      </c>
      <c r="DO345" t="s">
        <v>3177</v>
      </c>
      <c r="DP345">
        <v>7.5353699999999996E-2</v>
      </c>
      <c r="DV345" t="s">
        <v>777</v>
      </c>
      <c r="DW345">
        <v>676.79399999999998</v>
      </c>
      <c r="DX345" t="s">
        <v>25</v>
      </c>
      <c r="DY345" t="s">
        <v>757</v>
      </c>
      <c r="DZ345" t="s">
        <v>27</v>
      </c>
      <c r="EA345">
        <v>0.76667600000000002</v>
      </c>
      <c r="EB345" t="s">
        <v>28</v>
      </c>
      <c r="EC345">
        <v>251374</v>
      </c>
      <c r="ED345" t="s">
        <v>29</v>
      </c>
      <c r="EE345">
        <v>0.17901637000500001</v>
      </c>
      <c r="EF345" t="s">
        <v>30</v>
      </c>
      <c r="EG345">
        <v>45000</v>
      </c>
      <c r="EH345" t="s">
        <v>923</v>
      </c>
      <c r="EI345">
        <v>45000</v>
      </c>
      <c r="EJ345" t="s">
        <v>778</v>
      </c>
      <c r="EK345" t="s">
        <v>3761</v>
      </c>
      <c r="EL345" t="s">
        <v>3762</v>
      </c>
      <c r="EM345" t="s">
        <v>3763</v>
      </c>
      <c r="EN345">
        <v>8.4779800000000002E-2</v>
      </c>
      <c r="ET345" t="s">
        <v>777</v>
      </c>
      <c r="EU345">
        <v>667.24599999999998</v>
      </c>
      <c r="EV345" t="s">
        <v>25</v>
      </c>
      <c r="EW345" t="s">
        <v>757</v>
      </c>
      <c r="EX345" t="s">
        <v>27</v>
      </c>
      <c r="EY345">
        <v>0.77279100000000001</v>
      </c>
      <c r="EZ345" t="s">
        <v>28</v>
      </c>
      <c r="FA345">
        <v>250951</v>
      </c>
      <c r="FB345" t="s">
        <v>29</v>
      </c>
      <c r="FC345">
        <v>0.21916592038499999</v>
      </c>
      <c r="FD345" t="s">
        <v>30</v>
      </c>
      <c r="FE345">
        <v>55000</v>
      </c>
      <c r="FF345" t="s">
        <v>923</v>
      </c>
      <c r="FG345">
        <v>55000</v>
      </c>
      <c r="FH345" t="s">
        <v>778</v>
      </c>
      <c r="FI345" t="s">
        <v>2376</v>
      </c>
      <c r="FJ345" t="s">
        <v>4346</v>
      </c>
      <c r="FK345" t="s">
        <v>4347</v>
      </c>
      <c r="FL345">
        <v>7.6148300000000002E-2</v>
      </c>
      <c r="FR345" t="s">
        <v>777</v>
      </c>
      <c r="FS345">
        <v>701.00199999999995</v>
      </c>
      <c r="FT345" t="s">
        <v>25</v>
      </c>
      <c r="FU345" t="s">
        <v>757</v>
      </c>
      <c r="FV345" t="s">
        <v>27</v>
      </c>
      <c r="FW345">
        <v>0.754965</v>
      </c>
      <c r="FX345" t="s">
        <v>28</v>
      </c>
      <c r="FY345">
        <v>250281</v>
      </c>
      <c r="FZ345" t="s">
        <v>29</v>
      </c>
      <c r="GA345">
        <v>3.9955144649999998E-3</v>
      </c>
      <c r="GB345" t="s">
        <v>30</v>
      </c>
      <c r="GC345">
        <v>1000</v>
      </c>
      <c r="GD345" t="s">
        <v>923</v>
      </c>
      <c r="GE345">
        <v>1000</v>
      </c>
      <c r="GF345" t="s">
        <v>778</v>
      </c>
      <c r="GG345" t="s">
        <v>5125</v>
      </c>
      <c r="GH345" t="s">
        <v>5126</v>
      </c>
      <c r="GI345" t="s">
        <v>5127</v>
      </c>
      <c r="GJ345">
        <v>7.8368199999999999E-2</v>
      </c>
      <c r="GP345" t="s">
        <v>777</v>
      </c>
      <c r="GQ345">
        <v>665.10400000000004</v>
      </c>
      <c r="GR345" t="s">
        <v>25</v>
      </c>
      <c r="GS345" t="s">
        <v>757</v>
      </c>
      <c r="GT345" t="s">
        <v>27</v>
      </c>
      <c r="GU345">
        <v>0.77789699999999995</v>
      </c>
      <c r="GV345" t="s">
        <v>28</v>
      </c>
      <c r="GW345">
        <v>248465</v>
      </c>
      <c r="GX345" t="s">
        <v>29</v>
      </c>
      <c r="GY345">
        <v>4.0247050244999999E-2</v>
      </c>
      <c r="GZ345" t="s">
        <v>30</v>
      </c>
      <c r="HA345">
        <v>10000</v>
      </c>
      <c r="HB345" t="s">
        <v>923</v>
      </c>
      <c r="HC345">
        <v>10000</v>
      </c>
      <c r="HD345" t="s">
        <v>778</v>
      </c>
      <c r="HE345" t="s">
        <v>5724</v>
      </c>
      <c r="HF345" t="s">
        <v>5725</v>
      </c>
      <c r="HG345" t="s">
        <v>5726</v>
      </c>
      <c r="HH345">
        <v>6.9652900000000004E-2</v>
      </c>
      <c r="HN345" t="s">
        <v>777</v>
      </c>
      <c r="HO345">
        <v>665.21</v>
      </c>
      <c r="HP345" t="s">
        <v>25</v>
      </c>
      <c r="HQ345" t="s">
        <v>757</v>
      </c>
      <c r="HR345" t="s">
        <v>27</v>
      </c>
      <c r="HS345">
        <v>0.77442299999999997</v>
      </c>
      <c r="HT345" t="s">
        <v>28</v>
      </c>
      <c r="HU345">
        <v>250660</v>
      </c>
      <c r="HV345" t="s">
        <v>29</v>
      </c>
      <c r="HW345">
        <v>0.259315470765</v>
      </c>
      <c r="HX345" t="s">
        <v>30</v>
      </c>
      <c r="HY345">
        <v>65000</v>
      </c>
      <c r="HZ345" t="s">
        <v>923</v>
      </c>
      <c r="IA345">
        <v>65000</v>
      </c>
      <c r="IB345" t="s">
        <v>778</v>
      </c>
      <c r="IC345" t="s">
        <v>6310</v>
      </c>
      <c r="ID345" t="s">
        <v>6311</v>
      </c>
      <c r="IE345" t="s">
        <v>6312</v>
      </c>
      <c r="IF345">
        <v>7.4485200000000001E-2</v>
      </c>
    </row>
    <row r="346" spans="6:240">
      <c r="F346" t="s">
        <v>782</v>
      </c>
      <c r="G346">
        <v>342.92099999999999</v>
      </c>
      <c r="H346" t="s">
        <v>25</v>
      </c>
      <c r="I346" t="s">
        <v>36</v>
      </c>
      <c r="J346" t="s">
        <v>27</v>
      </c>
      <c r="K346">
        <v>0.76345399999999997</v>
      </c>
      <c r="L346" t="s">
        <v>28</v>
      </c>
      <c r="M346">
        <v>500311</v>
      </c>
      <c r="N346" t="s">
        <v>29</v>
      </c>
      <c r="O346">
        <v>5.996275136E-3</v>
      </c>
      <c r="P346" t="s">
        <v>30</v>
      </c>
      <c r="Q346">
        <v>3000</v>
      </c>
      <c r="R346" t="s">
        <v>923</v>
      </c>
      <c r="S346">
        <v>3000</v>
      </c>
      <c r="T346" t="s">
        <v>783</v>
      </c>
      <c r="U346" t="s">
        <v>4936</v>
      </c>
      <c r="V346" t="s">
        <v>4937</v>
      </c>
      <c r="W346" t="s">
        <v>4938</v>
      </c>
      <c r="X346">
        <v>6.1471900000000003E-2</v>
      </c>
      <c r="AD346" t="s">
        <v>782</v>
      </c>
      <c r="AE346">
        <v>348.976</v>
      </c>
      <c r="AF346" t="s">
        <v>25</v>
      </c>
      <c r="AG346" t="s">
        <v>36</v>
      </c>
      <c r="AH346" t="s">
        <v>27</v>
      </c>
      <c r="AI346">
        <v>0.75680199999999997</v>
      </c>
      <c r="AJ346" t="s">
        <v>28</v>
      </c>
      <c r="AK346">
        <v>500312</v>
      </c>
      <c r="AL346" t="s">
        <v>29</v>
      </c>
      <c r="AM346">
        <v>9.9937695600000008E-3</v>
      </c>
      <c r="AN346" t="s">
        <v>30</v>
      </c>
      <c r="AO346">
        <v>5000</v>
      </c>
      <c r="AP346" t="s">
        <v>923</v>
      </c>
      <c r="AQ346">
        <v>5000</v>
      </c>
      <c r="AR346" t="s">
        <v>783</v>
      </c>
      <c r="AS346" t="s">
        <v>1412</v>
      </c>
      <c r="AT346" t="s">
        <v>1413</v>
      </c>
      <c r="AU346" t="s">
        <v>1414</v>
      </c>
      <c r="AV346">
        <v>7.1556499999999995E-2</v>
      </c>
      <c r="BB346" t="s">
        <v>782</v>
      </c>
      <c r="BC346">
        <v>348.82499999999999</v>
      </c>
      <c r="BD346" t="s">
        <v>25</v>
      </c>
      <c r="BE346" t="s">
        <v>36</v>
      </c>
      <c r="BF346" t="s">
        <v>27</v>
      </c>
      <c r="BG346">
        <v>0.76187199999999999</v>
      </c>
      <c r="BH346" t="s">
        <v>28</v>
      </c>
      <c r="BI346">
        <v>493888</v>
      </c>
      <c r="BJ346" t="s">
        <v>29</v>
      </c>
      <c r="BK346">
        <v>3.0371238136000001E-2</v>
      </c>
      <c r="BL346" t="s">
        <v>30</v>
      </c>
      <c r="BM346">
        <v>15000</v>
      </c>
      <c r="BN346" t="s">
        <v>923</v>
      </c>
      <c r="BO346">
        <v>15000</v>
      </c>
      <c r="BP346" t="s">
        <v>783</v>
      </c>
      <c r="BQ346" t="s">
        <v>1997</v>
      </c>
      <c r="BR346" t="s">
        <v>1998</v>
      </c>
      <c r="BS346" t="s">
        <v>1999</v>
      </c>
      <c r="BT346">
        <v>7.4576900000000002E-2</v>
      </c>
      <c r="BZ346" t="s">
        <v>782</v>
      </c>
      <c r="CA346">
        <v>338.827</v>
      </c>
      <c r="CB346" t="s">
        <v>25</v>
      </c>
      <c r="CC346" t="s">
        <v>36</v>
      </c>
      <c r="CD346" t="s">
        <v>27</v>
      </c>
      <c r="CE346">
        <v>0.76730100000000001</v>
      </c>
      <c r="CF346" t="s">
        <v>28</v>
      </c>
      <c r="CG346">
        <v>501291</v>
      </c>
      <c r="CH346" t="s">
        <v>29</v>
      </c>
      <c r="CI346">
        <v>4.9871213935999997E-2</v>
      </c>
      <c r="CJ346" t="s">
        <v>30</v>
      </c>
      <c r="CK346">
        <v>25000</v>
      </c>
      <c r="CL346" t="s">
        <v>923</v>
      </c>
      <c r="CM346">
        <v>25000</v>
      </c>
      <c r="CN346" t="s">
        <v>783</v>
      </c>
      <c r="CO346" t="s">
        <v>2586</v>
      </c>
      <c r="CP346" t="s">
        <v>2587</v>
      </c>
      <c r="CQ346" t="s">
        <v>2588</v>
      </c>
      <c r="CR346">
        <v>6.88835E-2</v>
      </c>
      <c r="CX346" t="s">
        <v>782</v>
      </c>
      <c r="CY346">
        <v>336.52499999999998</v>
      </c>
      <c r="CZ346" t="s">
        <v>25</v>
      </c>
      <c r="DA346" t="s">
        <v>36</v>
      </c>
      <c r="DB346" t="s">
        <v>27</v>
      </c>
      <c r="DC346">
        <v>0.76905999999999997</v>
      </c>
      <c r="DD346" t="s">
        <v>28</v>
      </c>
      <c r="DE346">
        <v>502414</v>
      </c>
      <c r="DF346" t="s">
        <v>29</v>
      </c>
      <c r="DG346">
        <v>6.9663686328000005E-2</v>
      </c>
      <c r="DH346" t="s">
        <v>30</v>
      </c>
      <c r="DI346">
        <v>35000</v>
      </c>
      <c r="DJ346" t="s">
        <v>923</v>
      </c>
      <c r="DK346">
        <v>35000</v>
      </c>
      <c r="DL346" t="s">
        <v>783</v>
      </c>
      <c r="DM346" t="s">
        <v>3178</v>
      </c>
      <c r="DN346" t="s">
        <v>3179</v>
      </c>
      <c r="DO346" t="s">
        <v>3180</v>
      </c>
      <c r="DP346">
        <v>6.8197099999999997E-2</v>
      </c>
      <c r="DV346" t="s">
        <v>782</v>
      </c>
      <c r="DW346">
        <v>339.41300000000001</v>
      </c>
      <c r="DX346" t="s">
        <v>25</v>
      </c>
      <c r="DY346" t="s">
        <v>36</v>
      </c>
      <c r="DZ346" t="s">
        <v>27</v>
      </c>
      <c r="EA346">
        <v>0.76655600000000002</v>
      </c>
      <c r="EB346" t="s">
        <v>28</v>
      </c>
      <c r="EC346">
        <v>501400</v>
      </c>
      <c r="ED346" t="s">
        <v>29</v>
      </c>
      <c r="EE346">
        <v>8.9748658312000004E-2</v>
      </c>
      <c r="EF346" t="s">
        <v>30</v>
      </c>
      <c r="EG346">
        <v>45000</v>
      </c>
      <c r="EH346" t="s">
        <v>923</v>
      </c>
      <c r="EI346">
        <v>45000</v>
      </c>
      <c r="EJ346" t="s">
        <v>783</v>
      </c>
      <c r="EK346" t="s">
        <v>3764</v>
      </c>
      <c r="EL346" t="s">
        <v>1875</v>
      </c>
      <c r="EM346" t="s">
        <v>3765</v>
      </c>
      <c r="EN346">
        <v>7.0134299999999997E-2</v>
      </c>
      <c r="ET346" t="s">
        <v>782</v>
      </c>
      <c r="EU346">
        <v>339.15300000000002</v>
      </c>
      <c r="EV346" t="s">
        <v>25</v>
      </c>
      <c r="EW346" t="s">
        <v>36</v>
      </c>
      <c r="EX346" t="s">
        <v>27</v>
      </c>
      <c r="EY346">
        <v>0.76666000000000001</v>
      </c>
      <c r="EZ346" t="s">
        <v>28</v>
      </c>
      <c r="FA346">
        <v>501648</v>
      </c>
      <c r="FB346" t="s">
        <v>29</v>
      </c>
      <c r="FC346">
        <v>0.109638630568</v>
      </c>
      <c r="FD346" t="s">
        <v>30</v>
      </c>
      <c r="FE346">
        <v>55000</v>
      </c>
      <c r="FF346" t="s">
        <v>923</v>
      </c>
      <c r="FG346">
        <v>55000</v>
      </c>
      <c r="FH346" t="s">
        <v>783</v>
      </c>
      <c r="FI346" t="s">
        <v>4348</v>
      </c>
      <c r="FJ346" t="s">
        <v>4349</v>
      </c>
      <c r="FK346" t="s">
        <v>4350</v>
      </c>
      <c r="FL346">
        <v>7.1747099999999994E-2</v>
      </c>
      <c r="FR346" t="s">
        <v>782</v>
      </c>
      <c r="FS346">
        <v>352.08300000000003</v>
      </c>
      <c r="FT346" t="s">
        <v>25</v>
      </c>
      <c r="FU346" t="s">
        <v>36</v>
      </c>
      <c r="FV346" t="s">
        <v>27</v>
      </c>
      <c r="FW346">
        <v>0.75345700000000004</v>
      </c>
      <c r="FX346" t="s">
        <v>28</v>
      </c>
      <c r="FY346">
        <v>500309</v>
      </c>
      <c r="FZ346" t="s">
        <v>29</v>
      </c>
      <c r="GA346">
        <v>1.9987637119999999E-3</v>
      </c>
      <c r="GB346" t="s">
        <v>30</v>
      </c>
      <c r="GC346">
        <v>1000</v>
      </c>
      <c r="GD346" t="s">
        <v>923</v>
      </c>
      <c r="GE346">
        <v>1000</v>
      </c>
      <c r="GF346" t="s">
        <v>783</v>
      </c>
      <c r="GG346" t="s">
        <v>5128</v>
      </c>
      <c r="GH346" t="s">
        <v>5129</v>
      </c>
      <c r="GI346" t="s">
        <v>5130</v>
      </c>
      <c r="GJ346">
        <v>3.3944700000000001E-2</v>
      </c>
      <c r="GP346" t="s">
        <v>782</v>
      </c>
      <c r="GQ346">
        <v>324.31299999999999</v>
      </c>
      <c r="GR346" t="s">
        <v>25</v>
      </c>
      <c r="GS346" t="s">
        <v>36</v>
      </c>
      <c r="GT346" t="s">
        <v>27</v>
      </c>
      <c r="GU346">
        <v>0.78600599999999998</v>
      </c>
      <c r="GV346" t="s">
        <v>28</v>
      </c>
      <c r="GW346">
        <v>499096</v>
      </c>
      <c r="GX346" t="s">
        <v>29</v>
      </c>
      <c r="GY346">
        <v>2.0036233551999998E-2</v>
      </c>
      <c r="GZ346" t="s">
        <v>30</v>
      </c>
      <c r="HA346">
        <v>10000</v>
      </c>
      <c r="HB346" t="s">
        <v>923</v>
      </c>
      <c r="HC346">
        <v>10000</v>
      </c>
      <c r="HD346" t="s">
        <v>783</v>
      </c>
      <c r="HE346" t="s">
        <v>5727</v>
      </c>
      <c r="HF346" t="s">
        <v>5728</v>
      </c>
      <c r="HG346" t="s">
        <v>5729</v>
      </c>
      <c r="HH346">
        <v>6.6453100000000001E-2</v>
      </c>
      <c r="HN346" t="s">
        <v>782</v>
      </c>
      <c r="HO346">
        <v>338.23200000000003</v>
      </c>
      <c r="HP346" t="s">
        <v>25</v>
      </c>
      <c r="HQ346" t="s">
        <v>36</v>
      </c>
      <c r="HR346" t="s">
        <v>27</v>
      </c>
      <c r="HS346">
        <v>0.76757200000000003</v>
      </c>
      <c r="HT346" t="s">
        <v>28</v>
      </c>
      <c r="HU346">
        <v>501820</v>
      </c>
      <c r="HV346" t="s">
        <v>29</v>
      </c>
      <c r="HW346">
        <v>0.129528602824</v>
      </c>
      <c r="HX346" t="s">
        <v>30</v>
      </c>
      <c r="HY346">
        <v>65000</v>
      </c>
      <c r="HZ346" t="s">
        <v>923</v>
      </c>
      <c r="IA346">
        <v>65000</v>
      </c>
      <c r="IB346" t="s">
        <v>783</v>
      </c>
      <c r="IC346" t="s">
        <v>6313</v>
      </c>
      <c r="ID346" t="s">
        <v>6314</v>
      </c>
      <c r="IE346" t="s">
        <v>6315</v>
      </c>
      <c r="IF346">
        <v>7.11643E-2</v>
      </c>
    </row>
    <row r="347" spans="6:240">
      <c r="F347" t="s">
        <v>787</v>
      </c>
      <c r="G347">
        <v>644.91800000000001</v>
      </c>
      <c r="H347" t="s">
        <v>25</v>
      </c>
      <c r="I347" t="s">
        <v>757</v>
      </c>
      <c r="J347" t="s">
        <v>27</v>
      </c>
      <c r="K347">
        <v>0.78067900000000001</v>
      </c>
      <c r="L347" t="s">
        <v>28</v>
      </c>
      <c r="M347">
        <v>254420</v>
      </c>
      <c r="N347" t="s">
        <v>29</v>
      </c>
      <c r="O347">
        <v>1.1791543664999999E-2</v>
      </c>
      <c r="P347" t="s">
        <v>30</v>
      </c>
      <c r="Q347">
        <v>3000</v>
      </c>
      <c r="R347" t="s">
        <v>923</v>
      </c>
      <c r="S347">
        <v>3000</v>
      </c>
      <c r="T347" t="s">
        <v>788</v>
      </c>
      <c r="U347" t="s">
        <v>4933</v>
      </c>
      <c r="V347" t="s">
        <v>4934</v>
      </c>
      <c r="W347" t="s">
        <v>4935</v>
      </c>
      <c r="X347">
        <v>6.8596299999999999E-2</v>
      </c>
      <c r="AD347" t="s">
        <v>787</v>
      </c>
      <c r="AE347">
        <v>685.65499999999997</v>
      </c>
      <c r="AF347" t="s">
        <v>25</v>
      </c>
      <c r="AG347" t="s">
        <v>757</v>
      </c>
      <c r="AH347" t="s">
        <v>27</v>
      </c>
      <c r="AI347">
        <v>0.76336300000000001</v>
      </c>
      <c r="AJ347" t="s">
        <v>28</v>
      </c>
      <c r="AK347">
        <v>250283</v>
      </c>
      <c r="AL347" t="s">
        <v>29</v>
      </c>
      <c r="AM347">
        <v>1.9977374324999998E-2</v>
      </c>
      <c r="AN347" t="s">
        <v>30</v>
      </c>
      <c r="AO347">
        <v>5000</v>
      </c>
      <c r="AP347" t="s">
        <v>923</v>
      </c>
      <c r="AQ347">
        <v>5000</v>
      </c>
      <c r="AR347" t="s">
        <v>788</v>
      </c>
      <c r="AS347" t="s">
        <v>1409</v>
      </c>
      <c r="AT347" t="s">
        <v>1410</v>
      </c>
      <c r="AU347" t="s">
        <v>1411</v>
      </c>
      <c r="AV347">
        <v>7.2702199999999995E-2</v>
      </c>
      <c r="BB347" t="s">
        <v>787</v>
      </c>
      <c r="BC347">
        <v>672.43799999999999</v>
      </c>
      <c r="BD347" t="s">
        <v>25</v>
      </c>
      <c r="BE347" t="s">
        <v>757</v>
      </c>
      <c r="BF347" t="s">
        <v>27</v>
      </c>
      <c r="BG347">
        <v>0.76957399999999998</v>
      </c>
      <c r="BH347" t="s">
        <v>28</v>
      </c>
      <c r="BI347">
        <v>251100</v>
      </c>
      <c r="BJ347" t="s">
        <v>29</v>
      </c>
      <c r="BK347">
        <v>5.9737123245000003E-2</v>
      </c>
      <c r="BL347" t="s">
        <v>30</v>
      </c>
      <c r="BM347">
        <v>15000</v>
      </c>
      <c r="BN347" t="s">
        <v>923</v>
      </c>
      <c r="BO347">
        <v>15000</v>
      </c>
      <c r="BP347" t="s">
        <v>788</v>
      </c>
      <c r="BQ347" t="s">
        <v>1994</v>
      </c>
      <c r="BR347" t="s">
        <v>1995</v>
      </c>
      <c r="BS347" t="s">
        <v>1996</v>
      </c>
      <c r="BT347">
        <v>8.8744500000000004E-2</v>
      </c>
      <c r="BZ347" t="s">
        <v>787</v>
      </c>
      <c r="CA347">
        <v>682.96799999999996</v>
      </c>
      <c r="CB347" t="s">
        <v>25</v>
      </c>
      <c r="CC347" t="s">
        <v>757</v>
      </c>
      <c r="CD347" t="s">
        <v>27</v>
      </c>
      <c r="CE347">
        <v>0.76411600000000002</v>
      </c>
      <c r="CF347" t="s">
        <v>28</v>
      </c>
      <c r="CG347">
        <v>250773</v>
      </c>
      <c r="CH347" t="s">
        <v>29</v>
      </c>
      <c r="CI347">
        <v>9.9691772895000003E-2</v>
      </c>
      <c r="CJ347" t="s">
        <v>30</v>
      </c>
      <c r="CK347">
        <v>25000</v>
      </c>
      <c r="CL347" t="s">
        <v>923</v>
      </c>
      <c r="CM347">
        <v>25000</v>
      </c>
      <c r="CN347" t="s">
        <v>788</v>
      </c>
      <c r="CO347" t="s">
        <v>2583</v>
      </c>
      <c r="CP347" t="s">
        <v>2584</v>
      </c>
      <c r="CQ347" t="s">
        <v>2585</v>
      </c>
      <c r="CR347">
        <v>7.8992400000000004E-2</v>
      </c>
      <c r="CX347" t="s">
        <v>787</v>
      </c>
      <c r="CY347">
        <v>679.36800000000005</v>
      </c>
      <c r="CZ347" t="s">
        <v>25</v>
      </c>
      <c r="DA347" t="s">
        <v>757</v>
      </c>
      <c r="DB347" t="s">
        <v>27</v>
      </c>
      <c r="DC347">
        <v>0.76420999999999994</v>
      </c>
      <c r="DD347" t="s">
        <v>28</v>
      </c>
      <c r="DE347">
        <v>252040</v>
      </c>
      <c r="DF347" t="s">
        <v>29</v>
      </c>
      <c r="DG347">
        <v>0.138866819625</v>
      </c>
      <c r="DH347" t="s">
        <v>30</v>
      </c>
      <c r="DI347">
        <v>35000</v>
      </c>
      <c r="DJ347" t="s">
        <v>923</v>
      </c>
      <c r="DK347">
        <v>35000</v>
      </c>
      <c r="DL347" t="s">
        <v>788</v>
      </c>
      <c r="DM347" t="s">
        <v>3175</v>
      </c>
      <c r="DN347" t="s">
        <v>3176</v>
      </c>
      <c r="DO347" t="s">
        <v>3177</v>
      </c>
      <c r="DP347">
        <v>7.5353699999999996E-2</v>
      </c>
      <c r="DV347" t="s">
        <v>787</v>
      </c>
      <c r="DW347">
        <v>676.79399999999998</v>
      </c>
      <c r="DX347" t="s">
        <v>25</v>
      </c>
      <c r="DY347" t="s">
        <v>757</v>
      </c>
      <c r="DZ347" t="s">
        <v>27</v>
      </c>
      <c r="EA347">
        <v>0.76667600000000002</v>
      </c>
      <c r="EB347" t="s">
        <v>28</v>
      </c>
      <c r="EC347">
        <v>251374</v>
      </c>
      <c r="ED347" t="s">
        <v>29</v>
      </c>
      <c r="EE347">
        <v>0.17901637000500001</v>
      </c>
      <c r="EF347" t="s">
        <v>30</v>
      </c>
      <c r="EG347">
        <v>45000</v>
      </c>
      <c r="EH347" t="s">
        <v>923</v>
      </c>
      <c r="EI347">
        <v>45000</v>
      </c>
      <c r="EJ347" t="s">
        <v>788</v>
      </c>
      <c r="EK347" t="s">
        <v>3761</v>
      </c>
      <c r="EL347" t="s">
        <v>3762</v>
      </c>
      <c r="EM347" t="s">
        <v>3763</v>
      </c>
      <c r="EN347">
        <v>8.4779800000000002E-2</v>
      </c>
      <c r="ET347" t="s">
        <v>787</v>
      </c>
      <c r="EU347">
        <v>667.24599999999998</v>
      </c>
      <c r="EV347" t="s">
        <v>25</v>
      </c>
      <c r="EW347" t="s">
        <v>757</v>
      </c>
      <c r="EX347" t="s">
        <v>27</v>
      </c>
      <c r="EY347">
        <v>0.77279100000000001</v>
      </c>
      <c r="EZ347" t="s">
        <v>28</v>
      </c>
      <c r="FA347">
        <v>250951</v>
      </c>
      <c r="FB347" t="s">
        <v>29</v>
      </c>
      <c r="FC347">
        <v>0.21916592038499999</v>
      </c>
      <c r="FD347" t="s">
        <v>30</v>
      </c>
      <c r="FE347">
        <v>55000</v>
      </c>
      <c r="FF347" t="s">
        <v>923</v>
      </c>
      <c r="FG347">
        <v>55000</v>
      </c>
      <c r="FH347" t="s">
        <v>788</v>
      </c>
      <c r="FI347" t="s">
        <v>2376</v>
      </c>
      <c r="FJ347" t="s">
        <v>4346</v>
      </c>
      <c r="FK347" t="s">
        <v>4347</v>
      </c>
      <c r="FL347">
        <v>7.6148300000000002E-2</v>
      </c>
      <c r="FR347" t="s">
        <v>787</v>
      </c>
      <c r="FS347">
        <v>701.00199999999995</v>
      </c>
      <c r="FT347" t="s">
        <v>25</v>
      </c>
      <c r="FU347" t="s">
        <v>757</v>
      </c>
      <c r="FV347" t="s">
        <v>27</v>
      </c>
      <c r="FW347">
        <v>0.754965</v>
      </c>
      <c r="FX347" t="s">
        <v>28</v>
      </c>
      <c r="FY347">
        <v>250281</v>
      </c>
      <c r="FZ347" t="s">
        <v>29</v>
      </c>
      <c r="GA347">
        <v>3.9955144649999998E-3</v>
      </c>
      <c r="GB347" t="s">
        <v>30</v>
      </c>
      <c r="GC347">
        <v>1000</v>
      </c>
      <c r="GD347" t="s">
        <v>923</v>
      </c>
      <c r="GE347">
        <v>1000</v>
      </c>
      <c r="GF347" t="s">
        <v>788</v>
      </c>
      <c r="GG347" t="s">
        <v>5125</v>
      </c>
      <c r="GH347" t="s">
        <v>5126</v>
      </c>
      <c r="GI347" t="s">
        <v>5127</v>
      </c>
      <c r="GJ347">
        <v>7.8368199999999999E-2</v>
      </c>
      <c r="GP347" t="s">
        <v>787</v>
      </c>
      <c r="GQ347">
        <v>665.10400000000004</v>
      </c>
      <c r="GR347" t="s">
        <v>25</v>
      </c>
      <c r="GS347" t="s">
        <v>757</v>
      </c>
      <c r="GT347" t="s">
        <v>27</v>
      </c>
      <c r="GU347">
        <v>0.77789699999999995</v>
      </c>
      <c r="GV347" t="s">
        <v>28</v>
      </c>
      <c r="GW347">
        <v>248465</v>
      </c>
      <c r="GX347" t="s">
        <v>29</v>
      </c>
      <c r="GY347">
        <v>4.0247050244999999E-2</v>
      </c>
      <c r="GZ347" t="s">
        <v>30</v>
      </c>
      <c r="HA347">
        <v>10000</v>
      </c>
      <c r="HB347" t="s">
        <v>923</v>
      </c>
      <c r="HC347">
        <v>10000</v>
      </c>
      <c r="HD347" t="s">
        <v>788</v>
      </c>
      <c r="HE347" t="s">
        <v>5724</v>
      </c>
      <c r="HF347" t="s">
        <v>5725</v>
      </c>
      <c r="HG347" t="s">
        <v>5726</v>
      </c>
      <c r="HH347">
        <v>6.9652900000000004E-2</v>
      </c>
      <c r="HN347" t="s">
        <v>787</v>
      </c>
      <c r="HO347">
        <v>665.21</v>
      </c>
      <c r="HP347" t="s">
        <v>25</v>
      </c>
      <c r="HQ347" t="s">
        <v>757</v>
      </c>
      <c r="HR347" t="s">
        <v>27</v>
      </c>
      <c r="HS347">
        <v>0.77442299999999997</v>
      </c>
      <c r="HT347" t="s">
        <v>28</v>
      </c>
      <c r="HU347">
        <v>250660</v>
      </c>
      <c r="HV347" t="s">
        <v>29</v>
      </c>
      <c r="HW347">
        <v>0.259315470765</v>
      </c>
      <c r="HX347" t="s">
        <v>30</v>
      </c>
      <c r="HY347">
        <v>65000</v>
      </c>
      <c r="HZ347" t="s">
        <v>923</v>
      </c>
      <c r="IA347">
        <v>65000</v>
      </c>
      <c r="IB347" t="s">
        <v>788</v>
      </c>
      <c r="IC347" t="s">
        <v>6310</v>
      </c>
      <c r="ID347" t="s">
        <v>6311</v>
      </c>
      <c r="IE347" t="s">
        <v>6312</v>
      </c>
      <c r="IF347">
        <v>7.4485200000000001E-2</v>
      </c>
    </row>
    <row r="348" spans="6:240">
      <c r="F348" t="s">
        <v>787</v>
      </c>
      <c r="G348">
        <v>342.92099999999999</v>
      </c>
      <c r="H348" t="s">
        <v>25</v>
      </c>
      <c r="I348" t="s">
        <v>36</v>
      </c>
      <c r="J348" t="s">
        <v>27</v>
      </c>
      <c r="K348">
        <v>0.76345399999999997</v>
      </c>
      <c r="L348" t="s">
        <v>28</v>
      </c>
      <c r="M348">
        <v>500311</v>
      </c>
      <c r="N348" t="s">
        <v>29</v>
      </c>
      <c r="O348">
        <v>5.996275136E-3</v>
      </c>
      <c r="P348" t="s">
        <v>30</v>
      </c>
      <c r="Q348">
        <v>3000</v>
      </c>
      <c r="R348" t="s">
        <v>923</v>
      </c>
      <c r="S348">
        <v>3000</v>
      </c>
      <c r="T348" t="s">
        <v>783</v>
      </c>
      <c r="U348" t="s">
        <v>4936</v>
      </c>
      <c r="V348" t="s">
        <v>4937</v>
      </c>
      <c r="W348" t="s">
        <v>4938</v>
      </c>
      <c r="X348">
        <v>6.1471900000000003E-2</v>
      </c>
      <c r="AD348" t="s">
        <v>787</v>
      </c>
      <c r="AE348">
        <v>348.976</v>
      </c>
      <c r="AF348" t="s">
        <v>25</v>
      </c>
      <c r="AG348" t="s">
        <v>36</v>
      </c>
      <c r="AH348" t="s">
        <v>27</v>
      </c>
      <c r="AI348">
        <v>0.75680199999999997</v>
      </c>
      <c r="AJ348" t="s">
        <v>28</v>
      </c>
      <c r="AK348">
        <v>500312</v>
      </c>
      <c r="AL348" t="s">
        <v>29</v>
      </c>
      <c r="AM348">
        <v>9.9937695600000008E-3</v>
      </c>
      <c r="AN348" t="s">
        <v>30</v>
      </c>
      <c r="AO348">
        <v>5000</v>
      </c>
      <c r="AP348" t="s">
        <v>923</v>
      </c>
      <c r="AQ348">
        <v>5000</v>
      </c>
      <c r="AR348" t="s">
        <v>783</v>
      </c>
      <c r="AS348" t="s">
        <v>1412</v>
      </c>
      <c r="AT348" t="s">
        <v>1413</v>
      </c>
      <c r="AU348" t="s">
        <v>1414</v>
      </c>
      <c r="AV348">
        <v>7.1556499999999995E-2</v>
      </c>
      <c r="BB348" t="s">
        <v>787</v>
      </c>
      <c r="BC348">
        <v>348.82499999999999</v>
      </c>
      <c r="BD348" t="s">
        <v>25</v>
      </c>
      <c r="BE348" t="s">
        <v>36</v>
      </c>
      <c r="BF348" t="s">
        <v>27</v>
      </c>
      <c r="BG348">
        <v>0.76187199999999999</v>
      </c>
      <c r="BH348" t="s">
        <v>28</v>
      </c>
      <c r="BI348">
        <v>493888</v>
      </c>
      <c r="BJ348" t="s">
        <v>29</v>
      </c>
      <c r="BK348">
        <v>3.0371238136000001E-2</v>
      </c>
      <c r="BL348" t="s">
        <v>30</v>
      </c>
      <c r="BM348">
        <v>15000</v>
      </c>
      <c r="BN348" t="s">
        <v>923</v>
      </c>
      <c r="BO348">
        <v>15000</v>
      </c>
      <c r="BP348" t="s">
        <v>783</v>
      </c>
      <c r="BQ348" t="s">
        <v>1997</v>
      </c>
      <c r="BR348" t="s">
        <v>1998</v>
      </c>
      <c r="BS348" t="s">
        <v>1999</v>
      </c>
      <c r="BT348">
        <v>7.4576900000000002E-2</v>
      </c>
      <c r="BZ348" t="s">
        <v>787</v>
      </c>
      <c r="CA348">
        <v>338.827</v>
      </c>
      <c r="CB348" t="s">
        <v>25</v>
      </c>
      <c r="CC348" t="s">
        <v>36</v>
      </c>
      <c r="CD348" t="s">
        <v>27</v>
      </c>
      <c r="CE348">
        <v>0.76730100000000001</v>
      </c>
      <c r="CF348" t="s">
        <v>28</v>
      </c>
      <c r="CG348">
        <v>501291</v>
      </c>
      <c r="CH348" t="s">
        <v>29</v>
      </c>
      <c r="CI348">
        <v>4.9871213935999997E-2</v>
      </c>
      <c r="CJ348" t="s">
        <v>30</v>
      </c>
      <c r="CK348">
        <v>25000</v>
      </c>
      <c r="CL348" t="s">
        <v>923</v>
      </c>
      <c r="CM348">
        <v>25000</v>
      </c>
      <c r="CN348" t="s">
        <v>783</v>
      </c>
      <c r="CO348" t="s">
        <v>2586</v>
      </c>
      <c r="CP348" t="s">
        <v>2587</v>
      </c>
      <c r="CQ348" t="s">
        <v>2588</v>
      </c>
      <c r="CR348">
        <v>6.88835E-2</v>
      </c>
      <c r="CX348" t="s">
        <v>787</v>
      </c>
      <c r="CY348">
        <v>336.52499999999998</v>
      </c>
      <c r="CZ348" t="s">
        <v>25</v>
      </c>
      <c r="DA348" t="s">
        <v>36</v>
      </c>
      <c r="DB348" t="s">
        <v>27</v>
      </c>
      <c r="DC348">
        <v>0.76905999999999997</v>
      </c>
      <c r="DD348" t="s">
        <v>28</v>
      </c>
      <c r="DE348">
        <v>502414</v>
      </c>
      <c r="DF348" t="s">
        <v>29</v>
      </c>
      <c r="DG348">
        <v>6.9663686328000005E-2</v>
      </c>
      <c r="DH348" t="s">
        <v>30</v>
      </c>
      <c r="DI348">
        <v>35000</v>
      </c>
      <c r="DJ348" t="s">
        <v>923</v>
      </c>
      <c r="DK348">
        <v>35000</v>
      </c>
      <c r="DL348" t="s">
        <v>783</v>
      </c>
      <c r="DM348" t="s">
        <v>3178</v>
      </c>
      <c r="DN348" t="s">
        <v>3179</v>
      </c>
      <c r="DO348" t="s">
        <v>3180</v>
      </c>
      <c r="DP348">
        <v>6.8197099999999997E-2</v>
      </c>
      <c r="DV348" t="s">
        <v>787</v>
      </c>
      <c r="DW348">
        <v>339.41300000000001</v>
      </c>
      <c r="DX348" t="s">
        <v>25</v>
      </c>
      <c r="DY348" t="s">
        <v>36</v>
      </c>
      <c r="DZ348" t="s">
        <v>27</v>
      </c>
      <c r="EA348">
        <v>0.76655600000000002</v>
      </c>
      <c r="EB348" t="s">
        <v>28</v>
      </c>
      <c r="EC348">
        <v>501400</v>
      </c>
      <c r="ED348" t="s">
        <v>29</v>
      </c>
      <c r="EE348">
        <v>8.9748658312000004E-2</v>
      </c>
      <c r="EF348" t="s">
        <v>30</v>
      </c>
      <c r="EG348">
        <v>45000</v>
      </c>
      <c r="EH348" t="s">
        <v>923</v>
      </c>
      <c r="EI348">
        <v>45000</v>
      </c>
      <c r="EJ348" t="s">
        <v>783</v>
      </c>
      <c r="EK348" t="s">
        <v>3764</v>
      </c>
      <c r="EL348" t="s">
        <v>1875</v>
      </c>
      <c r="EM348" t="s">
        <v>3765</v>
      </c>
      <c r="EN348">
        <v>7.0134299999999997E-2</v>
      </c>
      <c r="ET348" t="s">
        <v>787</v>
      </c>
      <c r="EU348">
        <v>339.15300000000002</v>
      </c>
      <c r="EV348" t="s">
        <v>25</v>
      </c>
      <c r="EW348" t="s">
        <v>36</v>
      </c>
      <c r="EX348" t="s">
        <v>27</v>
      </c>
      <c r="EY348">
        <v>0.76666000000000001</v>
      </c>
      <c r="EZ348" t="s">
        <v>28</v>
      </c>
      <c r="FA348">
        <v>501648</v>
      </c>
      <c r="FB348" t="s">
        <v>29</v>
      </c>
      <c r="FC348">
        <v>0.109638630568</v>
      </c>
      <c r="FD348" t="s">
        <v>30</v>
      </c>
      <c r="FE348">
        <v>55000</v>
      </c>
      <c r="FF348" t="s">
        <v>923</v>
      </c>
      <c r="FG348">
        <v>55000</v>
      </c>
      <c r="FH348" t="s">
        <v>783</v>
      </c>
      <c r="FI348" t="s">
        <v>4348</v>
      </c>
      <c r="FJ348" t="s">
        <v>4349</v>
      </c>
      <c r="FK348" t="s">
        <v>4350</v>
      </c>
      <c r="FL348">
        <v>7.1747099999999994E-2</v>
      </c>
      <c r="FR348" t="s">
        <v>787</v>
      </c>
      <c r="FS348">
        <v>352.08300000000003</v>
      </c>
      <c r="FT348" t="s">
        <v>25</v>
      </c>
      <c r="FU348" t="s">
        <v>36</v>
      </c>
      <c r="FV348" t="s">
        <v>27</v>
      </c>
      <c r="FW348">
        <v>0.75345700000000004</v>
      </c>
      <c r="FX348" t="s">
        <v>28</v>
      </c>
      <c r="FY348">
        <v>500309</v>
      </c>
      <c r="FZ348" t="s">
        <v>29</v>
      </c>
      <c r="GA348">
        <v>1.9987637119999999E-3</v>
      </c>
      <c r="GB348" t="s">
        <v>30</v>
      </c>
      <c r="GC348">
        <v>1000</v>
      </c>
      <c r="GD348" t="s">
        <v>923</v>
      </c>
      <c r="GE348">
        <v>1000</v>
      </c>
      <c r="GF348" t="s">
        <v>783</v>
      </c>
      <c r="GG348" t="s">
        <v>5128</v>
      </c>
      <c r="GH348" t="s">
        <v>5129</v>
      </c>
      <c r="GI348" t="s">
        <v>5130</v>
      </c>
      <c r="GJ348">
        <v>3.3944700000000001E-2</v>
      </c>
      <c r="GP348" t="s">
        <v>787</v>
      </c>
      <c r="GQ348">
        <v>324.31299999999999</v>
      </c>
      <c r="GR348" t="s">
        <v>25</v>
      </c>
      <c r="GS348" t="s">
        <v>36</v>
      </c>
      <c r="GT348" t="s">
        <v>27</v>
      </c>
      <c r="GU348">
        <v>0.78600599999999998</v>
      </c>
      <c r="GV348" t="s">
        <v>28</v>
      </c>
      <c r="GW348">
        <v>499096</v>
      </c>
      <c r="GX348" t="s">
        <v>29</v>
      </c>
      <c r="GY348">
        <v>2.0036233551999998E-2</v>
      </c>
      <c r="GZ348" t="s">
        <v>30</v>
      </c>
      <c r="HA348">
        <v>10000</v>
      </c>
      <c r="HB348" t="s">
        <v>923</v>
      </c>
      <c r="HC348">
        <v>10000</v>
      </c>
      <c r="HD348" t="s">
        <v>783</v>
      </c>
      <c r="HE348" t="s">
        <v>5727</v>
      </c>
      <c r="HF348" t="s">
        <v>5728</v>
      </c>
      <c r="HG348" t="s">
        <v>5729</v>
      </c>
      <c r="HH348">
        <v>6.6453100000000001E-2</v>
      </c>
      <c r="HN348" t="s">
        <v>787</v>
      </c>
      <c r="HO348">
        <v>338.23200000000003</v>
      </c>
      <c r="HP348" t="s">
        <v>25</v>
      </c>
      <c r="HQ348" t="s">
        <v>36</v>
      </c>
      <c r="HR348" t="s">
        <v>27</v>
      </c>
      <c r="HS348">
        <v>0.76757200000000003</v>
      </c>
      <c r="HT348" t="s">
        <v>28</v>
      </c>
      <c r="HU348">
        <v>501820</v>
      </c>
      <c r="HV348" t="s">
        <v>29</v>
      </c>
      <c r="HW348">
        <v>0.129528602824</v>
      </c>
      <c r="HX348" t="s">
        <v>30</v>
      </c>
      <c r="HY348">
        <v>65000</v>
      </c>
      <c r="HZ348" t="s">
        <v>923</v>
      </c>
      <c r="IA348">
        <v>65000</v>
      </c>
      <c r="IB348" t="s">
        <v>783</v>
      </c>
      <c r="IC348" t="s">
        <v>6313</v>
      </c>
      <c r="ID348" t="s">
        <v>6314</v>
      </c>
      <c r="IE348" t="s">
        <v>6315</v>
      </c>
      <c r="IF348">
        <v>7.11643E-2</v>
      </c>
    </row>
    <row r="349" spans="6:240">
      <c r="F349" t="s">
        <v>777</v>
      </c>
      <c r="G349">
        <v>662.57899999999995</v>
      </c>
      <c r="H349" t="s">
        <v>25</v>
      </c>
      <c r="I349" t="s">
        <v>757</v>
      </c>
      <c r="J349" t="s">
        <v>27</v>
      </c>
      <c r="K349">
        <v>0.76381200000000005</v>
      </c>
      <c r="L349" t="s">
        <v>28</v>
      </c>
      <c r="M349">
        <v>258696</v>
      </c>
      <c r="N349" t="s">
        <v>29</v>
      </c>
      <c r="O349">
        <v>1.1596642935E-2</v>
      </c>
      <c r="P349" t="s">
        <v>30</v>
      </c>
      <c r="Q349">
        <v>3000</v>
      </c>
      <c r="R349" t="s">
        <v>923</v>
      </c>
      <c r="S349">
        <v>3000</v>
      </c>
      <c r="T349" t="s">
        <v>778</v>
      </c>
      <c r="U349" t="s">
        <v>4939</v>
      </c>
      <c r="V349" t="s">
        <v>4940</v>
      </c>
      <c r="W349" t="s">
        <v>4941</v>
      </c>
      <c r="X349">
        <v>8.0631999999999995E-2</v>
      </c>
      <c r="AD349" t="s">
        <v>777</v>
      </c>
      <c r="AE349">
        <v>653.91800000000001</v>
      </c>
      <c r="AF349" t="s">
        <v>25</v>
      </c>
      <c r="AG349" t="s">
        <v>757</v>
      </c>
      <c r="AH349" t="s">
        <v>27</v>
      </c>
      <c r="AI349">
        <v>0.77400500000000005</v>
      </c>
      <c r="AJ349" t="s">
        <v>28</v>
      </c>
      <c r="AK349">
        <v>255264</v>
      </c>
      <c r="AL349" t="s">
        <v>29</v>
      </c>
      <c r="AM349">
        <v>1.9587572865E-2</v>
      </c>
      <c r="AN349" t="s">
        <v>30</v>
      </c>
      <c r="AO349">
        <v>5000</v>
      </c>
      <c r="AP349" t="s">
        <v>923</v>
      </c>
      <c r="AQ349">
        <v>5000</v>
      </c>
      <c r="AR349" t="s">
        <v>778</v>
      </c>
      <c r="AS349" t="s">
        <v>1415</v>
      </c>
      <c r="AT349" t="s">
        <v>1416</v>
      </c>
      <c r="AU349" t="s">
        <v>1417</v>
      </c>
      <c r="AV349">
        <v>7.6182600000000003E-2</v>
      </c>
      <c r="BB349" t="s">
        <v>777</v>
      </c>
      <c r="BC349">
        <v>672.43799999999999</v>
      </c>
      <c r="BD349" t="s">
        <v>25</v>
      </c>
      <c r="BE349" t="s">
        <v>757</v>
      </c>
      <c r="BF349" t="s">
        <v>27</v>
      </c>
      <c r="BG349">
        <v>0.76957399999999998</v>
      </c>
      <c r="BH349" t="s">
        <v>28</v>
      </c>
      <c r="BI349">
        <v>251100</v>
      </c>
      <c r="BJ349" t="s">
        <v>29</v>
      </c>
      <c r="BK349">
        <v>5.9737123245000003E-2</v>
      </c>
      <c r="BL349" t="s">
        <v>30</v>
      </c>
      <c r="BM349">
        <v>15000</v>
      </c>
      <c r="BN349" t="s">
        <v>923</v>
      </c>
      <c r="BO349">
        <v>15000</v>
      </c>
      <c r="BP349" t="s">
        <v>778</v>
      </c>
      <c r="BQ349" t="s">
        <v>1994</v>
      </c>
      <c r="BR349" t="s">
        <v>1995</v>
      </c>
      <c r="BS349" t="s">
        <v>1996</v>
      </c>
      <c r="BT349">
        <v>8.8744500000000004E-2</v>
      </c>
      <c r="BZ349" t="s">
        <v>777</v>
      </c>
      <c r="CA349">
        <v>672.99199999999996</v>
      </c>
      <c r="CB349" t="s">
        <v>25</v>
      </c>
      <c r="CC349" t="s">
        <v>757</v>
      </c>
      <c r="CD349" t="s">
        <v>27</v>
      </c>
      <c r="CE349">
        <v>0.76825299999999996</v>
      </c>
      <c r="CF349" t="s">
        <v>28</v>
      </c>
      <c r="CG349">
        <v>251757</v>
      </c>
      <c r="CH349" t="s">
        <v>29</v>
      </c>
      <c r="CI349">
        <v>9.9301971434999997E-2</v>
      </c>
      <c r="CJ349" t="s">
        <v>30</v>
      </c>
      <c r="CK349">
        <v>25000</v>
      </c>
      <c r="CL349" t="s">
        <v>923</v>
      </c>
      <c r="CM349">
        <v>25000</v>
      </c>
      <c r="CN349" t="s">
        <v>778</v>
      </c>
      <c r="CO349" t="s">
        <v>2589</v>
      </c>
      <c r="CP349" t="s">
        <v>2590</v>
      </c>
      <c r="CQ349" t="s">
        <v>2591</v>
      </c>
      <c r="CR349">
        <v>8.2499299999999998E-2</v>
      </c>
      <c r="CX349" t="s">
        <v>777</v>
      </c>
      <c r="CY349">
        <v>655.31399999999996</v>
      </c>
      <c r="CZ349" t="s">
        <v>25</v>
      </c>
      <c r="DA349" t="s">
        <v>757</v>
      </c>
      <c r="DB349" t="s">
        <v>27</v>
      </c>
      <c r="DC349">
        <v>0.77865499999999999</v>
      </c>
      <c r="DD349" t="s">
        <v>28</v>
      </c>
      <c r="DE349">
        <v>251687</v>
      </c>
      <c r="DF349" t="s">
        <v>29</v>
      </c>
      <c r="DG349">
        <v>0.139061720355</v>
      </c>
      <c r="DH349" t="s">
        <v>30</v>
      </c>
      <c r="DI349">
        <v>35000</v>
      </c>
      <c r="DJ349" t="s">
        <v>923</v>
      </c>
      <c r="DK349">
        <v>35000</v>
      </c>
      <c r="DL349" t="s">
        <v>778</v>
      </c>
      <c r="DM349" t="s">
        <v>3181</v>
      </c>
      <c r="DN349" t="s">
        <v>3182</v>
      </c>
      <c r="DO349" t="s">
        <v>3183</v>
      </c>
      <c r="DP349">
        <v>7.6805600000000002E-2</v>
      </c>
      <c r="DV349" t="s">
        <v>777</v>
      </c>
      <c r="DW349">
        <v>667.54700000000003</v>
      </c>
      <c r="DX349" t="s">
        <v>25</v>
      </c>
      <c r="DY349" t="s">
        <v>757</v>
      </c>
      <c r="DZ349" t="s">
        <v>27</v>
      </c>
      <c r="EA349">
        <v>0.77406600000000003</v>
      </c>
      <c r="EB349" t="s">
        <v>28</v>
      </c>
      <c r="EC349">
        <v>250013</v>
      </c>
      <c r="ED349" t="s">
        <v>29</v>
      </c>
      <c r="EE349">
        <v>0.17999087365499999</v>
      </c>
      <c r="EF349" t="s">
        <v>30</v>
      </c>
      <c r="EG349">
        <v>45000</v>
      </c>
      <c r="EH349" t="s">
        <v>923</v>
      </c>
      <c r="EI349">
        <v>45000</v>
      </c>
      <c r="EJ349" t="s">
        <v>778</v>
      </c>
      <c r="EK349" t="s">
        <v>3766</v>
      </c>
      <c r="EL349" t="s">
        <v>3767</v>
      </c>
      <c r="EM349" t="s">
        <v>3768</v>
      </c>
      <c r="EN349">
        <v>7.3412099999999994E-2</v>
      </c>
      <c r="ET349" t="s">
        <v>777</v>
      </c>
      <c r="EU349">
        <v>653.077</v>
      </c>
      <c r="EV349" t="s">
        <v>25</v>
      </c>
      <c r="EW349" t="s">
        <v>757</v>
      </c>
      <c r="EX349" t="s">
        <v>27</v>
      </c>
      <c r="EY349">
        <v>0.78320999999999996</v>
      </c>
      <c r="EZ349" t="s">
        <v>28</v>
      </c>
      <c r="FA349">
        <v>249620</v>
      </c>
      <c r="FB349" t="s">
        <v>29</v>
      </c>
      <c r="FC349">
        <v>0.22033532476500001</v>
      </c>
      <c r="FD349" t="s">
        <v>30</v>
      </c>
      <c r="FE349">
        <v>55000</v>
      </c>
      <c r="FF349" t="s">
        <v>923</v>
      </c>
      <c r="FG349">
        <v>55000</v>
      </c>
      <c r="FH349" t="s">
        <v>778</v>
      </c>
      <c r="FI349" t="s">
        <v>4351</v>
      </c>
      <c r="FJ349" t="s">
        <v>4352</v>
      </c>
      <c r="FK349" t="s">
        <v>4353</v>
      </c>
      <c r="FL349">
        <v>7.3836799999999994E-2</v>
      </c>
      <c r="FR349" t="s">
        <v>777</v>
      </c>
      <c r="FS349">
        <v>630.38599999999997</v>
      </c>
      <c r="FT349" t="s">
        <v>25</v>
      </c>
      <c r="FU349" t="s">
        <v>757</v>
      </c>
      <c r="FV349" t="s">
        <v>27</v>
      </c>
      <c r="FW349">
        <v>0.79612899999999998</v>
      </c>
      <c r="FX349" t="s">
        <v>28</v>
      </c>
      <c r="FY349">
        <v>250281</v>
      </c>
      <c r="FZ349" t="s">
        <v>29</v>
      </c>
      <c r="GA349">
        <v>3.9955144649999998E-3</v>
      </c>
      <c r="GB349" t="s">
        <v>30</v>
      </c>
      <c r="GC349">
        <v>1000</v>
      </c>
      <c r="GD349" t="s">
        <v>923</v>
      </c>
      <c r="GE349">
        <v>1000</v>
      </c>
      <c r="GF349" t="s">
        <v>778</v>
      </c>
      <c r="GG349" t="s">
        <v>5131</v>
      </c>
      <c r="GH349" t="s">
        <v>5132</v>
      </c>
      <c r="GI349" t="s">
        <v>5133</v>
      </c>
      <c r="GJ349">
        <v>8.5227399999999995E-2</v>
      </c>
      <c r="GP349" t="s">
        <v>777</v>
      </c>
      <c r="GQ349">
        <v>644.01300000000003</v>
      </c>
      <c r="GR349" t="s">
        <v>25</v>
      </c>
      <c r="GS349" t="s">
        <v>757</v>
      </c>
      <c r="GT349" t="s">
        <v>27</v>
      </c>
      <c r="GU349">
        <v>0.78861599999999998</v>
      </c>
      <c r="GV349" t="s">
        <v>28</v>
      </c>
      <c r="GW349">
        <v>249674</v>
      </c>
      <c r="GX349" t="s">
        <v>29</v>
      </c>
      <c r="GY349">
        <v>4.0052149515000003E-2</v>
      </c>
      <c r="GZ349" t="s">
        <v>30</v>
      </c>
      <c r="HA349">
        <v>10000</v>
      </c>
      <c r="HB349" t="s">
        <v>923</v>
      </c>
      <c r="HC349">
        <v>10000</v>
      </c>
      <c r="HD349" t="s">
        <v>778</v>
      </c>
      <c r="HE349" t="s">
        <v>5730</v>
      </c>
      <c r="HF349" t="s">
        <v>5731</v>
      </c>
      <c r="HG349" t="s">
        <v>5732</v>
      </c>
      <c r="HH349">
        <v>5.2769400000000001E-2</v>
      </c>
      <c r="HN349" t="s">
        <v>777</v>
      </c>
      <c r="HO349">
        <v>659.30200000000002</v>
      </c>
      <c r="HP349" t="s">
        <v>25</v>
      </c>
      <c r="HQ349" t="s">
        <v>757</v>
      </c>
      <c r="HR349" t="s">
        <v>27</v>
      </c>
      <c r="HS349">
        <v>0.77817700000000001</v>
      </c>
      <c r="HT349" t="s">
        <v>28</v>
      </c>
      <c r="HU349">
        <v>250472</v>
      </c>
      <c r="HV349" t="s">
        <v>29</v>
      </c>
      <c r="HW349">
        <v>0.259510371495</v>
      </c>
      <c r="HX349" t="s">
        <v>30</v>
      </c>
      <c r="HY349">
        <v>65000</v>
      </c>
      <c r="HZ349" t="s">
        <v>923</v>
      </c>
      <c r="IA349">
        <v>65000</v>
      </c>
      <c r="IB349" t="s">
        <v>778</v>
      </c>
      <c r="IC349" t="s">
        <v>6316</v>
      </c>
      <c r="ID349" t="s">
        <v>6317</v>
      </c>
      <c r="IE349" t="s">
        <v>6318</v>
      </c>
      <c r="IF349">
        <v>8.0646599999999999E-2</v>
      </c>
    </row>
    <row r="350" spans="6:240">
      <c r="F350" t="s">
        <v>782</v>
      </c>
      <c r="G350">
        <v>360.64400000000001</v>
      </c>
      <c r="H350" t="s">
        <v>25</v>
      </c>
      <c r="I350" t="s">
        <v>36</v>
      </c>
      <c r="J350" t="s">
        <v>27</v>
      </c>
      <c r="K350">
        <v>0.74445899999999998</v>
      </c>
      <c r="L350" t="s">
        <v>28</v>
      </c>
      <c r="M350">
        <v>500312</v>
      </c>
      <c r="N350" t="s">
        <v>29</v>
      </c>
      <c r="O350">
        <v>5.9962631360000003E-3</v>
      </c>
      <c r="P350" t="s">
        <v>30</v>
      </c>
      <c r="Q350">
        <v>3000</v>
      </c>
      <c r="R350" t="s">
        <v>923</v>
      </c>
      <c r="S350">
        <v>3000</v>
      </c>
      <c r="T350" t="s">
        <v>783</v>
      </c>
      <c r="U350" t="s">
        <v>4942</v>
      </c>
      <c r="V350" t="s">
        <v>4943</v>
      </c>
      <c r="W350" t="s">
        <v>4944</v>
      </c>
      <c r="X350">
        <v>9.6166299999999996E-2</v>
      </c>
      <c r="AD350" t="s">
        <v>782</v>
      </c>
      <c r="AE350">
        <v>353.56400000000002</v>
      </c>
      <c r="AF350" t="s">
        <v>25</v>
      </c>
      <c r="AG350" t="s">
        <v>36</v>
      </c>
      <c r="AH350" t="s">
        <v>27</v>
      </c>
      <c r="AI350">
        <v>0.74819800000000003</v>
      </c>
      <c r="AJ350" t="s">
        <v>28</v>
      </c>
      <c r="AK350">
        <v>505241</v>
      </c>
      <c r="AL350" t="s">
        <v>29</v>
      </c>
      <c r="AM350">
        <v>9.8962576959999993E-3</v>
      </c>
      <c r="AN350" t="s">
        <v>30</v>
      </c>
      <c r="AO350">
        <v>5000</v>
      </c>
      <c r="AP350" t="s">
        <v>923</v>
      </c>
      <c r="AQ350">
        <v>5000</v>
      </c>
      <c r="AR350" t="s">
        <v>783</v>
      </c>
      <c r="AS350" t="s">
        <v>1418</v>
      </c>
      <c r="AT350" t="s">
        <v>1419</v>
      </c>
      <c r="AU350" t="s">
        <v>1420</v>
      </c>
      <c r="AV350">
        <v>7.5978199999999996E-2</v>
      </c>
      <c r="BB350" t="s">
        <v>782</v>
      </c>
      <c r="BC350">
        <v>348.82499999999999</v>
      </c>
      <c r="BD350" t="s">
        <v>25</v>
      </c>
      <c r="BE350" t="s">
        <v>36</v>
      </c>
      <c r="BF350" t="s">
        <v>27</v>
      </c>
      <c r="BG350">
        <v>0.76187199999999999</v>
      </c>
      <c r="BH350" t="s">
        <v>28</v>
      </c>
      <c r="BI350">
        <v>493888</v>
      </c>
      <c r="BJ350" t="s">
        <v>29</v>
      </c>
      <c r="BK350">
        <v>3.0371238136000001E-2</v>
      </c>
      <c r="BL350" t="s">
        <v>30</v>
      </c>
      <c r="BM350">
        <v>15000</v>
      </c>
      <c r="BN350" t="s">
        <v>923</v>
      </c>
      <c r="BO350">
        <v>15000</v>
      </c>
      <c r="BP350" t="s">
        <v>783</v>
      </c>
      <c r="BQ350" t="s">
        <v>1997</v>
      </c>
      <c r="BR350" t="s">
        <v>1998</v>
      </c>
      <c r="BS350" t="s">
        <v>1999</v>
      </c>
      <c r="BT350">
        <v>7.4576900000000002E-2</v>
      </c>
      <c r="BZ350" t="s">
        <v>782</v>
      </c>
      <c r="CA350">
        <v>333.20800000000003</v>
      </c>
      <c r="CB350" t="s">
        <v>25</v>
      </c>
      <c r="CC350" t="s">
        <v>36</v>
      </c>
      <c r="CD350" t="s">
        <v>27</v>
      </c>
      <c r="CE350">
        <v>0.77222999999999997</v>
      </c>
      <c r="CF350" t="s">
        <v>28</v>
      </c>
      <c r="CG350">
        <v>503259</v>
      </c>
      <c r="CH350" t="s">
        <v>29</v>
      </c>
      <c r="CI350">
        <v>4.9676202208000002E-2</v>
      </c>
      <c r="CJ350" t="s">
        <v>30</v>
      </c>
      <c r="CK350">
        <v>25000</v>
      </c>
      <c r="CL350" t="s">
        <v>923</v>
      </c>
      <c r="CM350">
        <v>25000</v>
      </c>
      <c r="CN350" t="s">
        <v>783</v>
      </c>
      <c r="CO350" t="s">
        <v>2592</v>
      </c>
      <c r="CP350" t="s">
        <v>2593</v>
      </c>
      <c r="CQ350" t="s">
        <v>2594</v>
      </c>
      <c r="CR350">
        <v>8.3690100000000003E-2</v>
      </c>
      <c r="CX350" t="s">
        <v>782</v>
      </c>
      <c r="CY350">
        <v>325.50200000000001</v>
      </c>
      <c r="CZ350" t="s">
        <v>25</v>
      </c>
      <c r="DA350" t="s">
        <v>36</v>
      </c>
      <c r="DB350" t="s">
        <v>27</v>
      </c>
      <c r="DC350">
        <v>0.78197399999999995</v>
      </c>
      <c r="DD350" t="s">
        <v>28</v>
      </c>
      <c r="DE350">
        <v>502414</v>
      </c>
      <c r="DF350" t="s">
        <v>29</v>
      </c>
      <c r="DG350">
        <v>6.9663674327999997E-2</v>
      </c>
      <c r="DH350" t="s">
        <v>30</v>
      </c>
      <c r="DI350">
        <v>35000</v>
      </c>
      <c r="DJ350" t="s">
        <v>923</v>
      </c>
      <c r="DK350">
        <v>35000</v>
      </c>
      <c r="DL350" t="s">
        <v>783</v>
      </c>
      <c r="DM350" t="s">
        <v>2663</v>
      </c>
      <c r="DN350" t="s">
        <v>3184</v>
      </c>
      <c r="DO350" t="s">
        <v>3185</v>
      </c>
      <c r="DP350">
        <v>7.6583899999999996E-2</v>
      </c>
      <c r="DV350" t="s">
        <v>782</v>
      </c>
      <c r="DW350">
        <v>326.16500000000002</v>
      </c>
      <c r="DX350" t="s">
        <v>25</v>
      </c>
      <c r="DY350" t="s">
        <v>36</v>
      </c>
      <c r="DZ350" t="s">
        <v>27</v>
      </c>
      <c r="EA350">
        <v>0.78111799999999998</v>
      </c>
      <c r="EB350" t="s">
        <v>28</v>
      </c>
      <c r="EC350">
        <v>502492</v>
      </c>
      <c r="ED350" t="s">
        <v>29</v>
      </c>
      <c r="EE350">
        <v>8.9553646584000002E-2</v>
      </c>
      <c r="EF350" t="s">
        <v>30</v>
      </c>
      <c r="EG350">
        <v>45000</v>
      </c>
      <c r="EH350" t="s">
        <v>923</v>
      </c>
      <c r="EI350">
        <v>45000</v>
      </c>
      <c r="EJ350" t="s">
        <v>783</v>
      </c>
      <c r="EK350" t="s">
        <v>3769</v>
      </c>
      <c r="EL350" t="s">
        <v>3770</v>
      </c>
      <c r="EM350" t="s">
        <v>3771</v>
      </c>
      <c r="EN350">
        <v>7.79358E-2</v>
      </c>
      <c r="ET350" t="s">
        <v>782</v>
      </c>
      <c r="EU350">
        <v>327.25</v>
      </c>
      <c r="EV350" t="s">
        <v>25</v>
      </c>
      <c r="EW350" t="s">
        <v>36</v>
      </c>
      <c r="EX350" t="s">
        <v>27</v>
      </c>
      <c r="EY350">
        <v>0.78117199999999998</v>
      </c>
      <c r="EZ350" t="s">
        <v>28</v>
      </c>
      <c r="FA350">
        <v>500757</v>
      </c>
      <c r="FB350" t="s">
        <v>29</v>
      </c>
      <c r="FC350">
        <v>0.109833618296</v>
      </c>
      <c r="FD350" t="s">
        <v>30</v>
      </c>
      <c r="FE350">
        <v>55000</v>
      </c>
      <c r="FF350" t="s">
        <v>923</v>
      </c>
      <c r="FG350">
        <v>55000</v>
      </c>
      <c r="FH350" t="s">
        <v>783</v>
      </c>
      <c r="FI350" t="s">
        <v>4354</v>
      </c>
      <c r="FJ350" t="s">
        <v>4355</v>
      </c>
      <c r="FK350" t="s">
        <v>4356</v>
      </c>
      <c r="FL350">
        <v>7.8922400000000004E-2</v>
      </c>
      <c r="FR350" t="s">
        <v>782</v>
      </c>
      <c r="FS350">
        <v>338.93099999999998</v>
      </c>
      <c r="FT350" t="s">
        <v>25</v>
      </c>
      <c r="FU350" t="s">
        <v>36</v>
      </c>
      <c r="FV350" t="s">
        <v>27</v>
      </c>
      <c r="FW350">
        <v>0.76793500000000003</v>
      </c>
      <c r="FX350" t="s">
        <v>28</v>
      </c>
      <c r="FY350">
        <v>500310</v>
      </c>
      <c r="FZ350" t="s">
        <v>29</v>
      </c>
      <c r="GA350">
        <v>1.9987597119999999E-3</v>
      </c>
      <c r="GB350" t="s">
        <v>30</v>
      </c>
      <c r="GC350">
        <v>1000</v>
      </c>
      <c r="GD350" t="s">
        <v>923</v>
      </c>
      <c r="GE350">
        <v>1000</v>
      </c>
      <c r="GF350" t="s">
        <v>783</v>
      </c>
      <c r="GG350" t="s">
        <v>5134</v>
      </c>
      <c r="GH350" t="s">
        <v>5135</v>
      </c>
      <c r="GI350" t="s">
        <v>5136</v>
      </c>
      <c r="GJ350">
        <v>9.4133599999999998E-2</v>
      </c>
      <c r="GP350" t="s">
        <v>782</v>
      </c>
      <c r="GQ350">
        <v>339.42500000000001</v>
      </c>
      <c r="GR350" t="s">
        <v>25</v>
      </c>
      <c r="GS350" t="s">
        <v>36</v>
      </c>
      <c r="GT350" t="s">
        <v>27</v>
      </c>
      <c r="GU350">
        <v>0.76830900000000002</v>
      </c>
      <c r="GV350" t="s">
        <v>28</v>
      </c>
      <c r="GW350">
        <v>499096</v>
      </c>
      <c r="GX350" t="s">
        <v>29</v>
      </c>
      <c r="GY350">
        <v>2.0036240552000002E-2</v>
      </c>
      <c r="GZ350" t="s">
        <v>30</v>
      </c>
      <c r="HA350">
        <v>10000</v>
      </c>
      <c r="HB350" t="s">
        <v>923</v>
      </c>
      <c r="HC350">
        <v>10000</v>
      </c>
      <c r="HD350" t="s">
        <v>783</v>
      </c>
      <c r="HE350" t="s">
        <v>5733</v>
      </c>
      <c r="HF350" t="s">
        <v>5734</v>
      </c>
      <c r="HG350" t="s">
        <v>5735</v>
      </c>
      <c r="HH350">
        <v>7.2026699999999999E-2</v>
      </c>
      <c r="HN350" t="s">
        <v>782</v>
      </c>
      <c r="HO350">
        <v>330.73099999999999</v>
      </c>
      <c r="HP350" t="s">
        <v>25</v>
      </c>
      <c r="HQ350" t="s">
        <v>36</v>
      </c>
      <c r="HR350" t="s">
        <v>27</v>
      </c>
      <c r="HS350">
        <v>0.77739499999999995</v>
      </c>
      <c r="HT350" t="s">
        <v>28</v>
      </c>
      <c r="HU350">
        <v>500313</v>
      </c>
      <c r="HV350" t="s">
        <v>29</v>
      </c>
      <c r="HW350">
        <v>0.12991859028</v>
      </c>
      <c r="HX350" t="s">
        <v>30</v>
      </c>
      <c r="HY350">
        <v>65000</v>
      </c>
      <c r="HZ350" t="s">
        <v>923</v>
      </c>
      <c r="IA350">
        <v>65000</v>
      </c>
      <c r="IB350" t="s">
        <v>783</v>
      </c>
      <c r="IC350" t="s">
        <v>6319</v>
      </c>
      <c r="ID350" t="s">
        <v>6320</v>
      </c>
      <c r="IE350" t="s">
        <v>6321</v>
      </c>
      <c r="IF350">
        <v>7.9493499999999995E-2</v>
      </c>
    </row>
    <row r="351" spans="6:240">
      <c r="F351" t="s">
        <v>787</v>
      </c>
      <c r="G351">
        <v>662.57899999999995</v>
      </c>
      <c r="H351" t="s">
        <v>25</v>
      </c>
      <c r="I351" t="s">
        <v>757</v>
      </c>
      <c r="J351" t="s">
        <v>27</v>
      </c>
      <c r="K351">
        <v>0.76381200000000005</v>
      </c>
      <c r="L351" t="s">
        <v>28</v>
      </c>
      <c r="M351">
        <v>258696</v>
      </c>
      <c r="N351" t="s">
        <v>29</v>
      </c>
      <c r="O351">
        <v>1.1596642935E-2</v>
      </c>
      <c r="P351" t="s">
        <v>30</v>
      </c>
      <c r="Q351">
        <v>3000</v>
      </c>
      <c r="R351" t="s">
        <v>923</v>
      </c>
      <c r="S351">
        <v>3000</v>
      </c>
      <c r="T351" t="s">
        <v>788</v>
      </c>
      <c r="U351" t="s">
        <v>4939</v>
      </c>
      <c r="V351" t="s">
        <v>4940</v>
      </c>
      <c r="W351" t="s">
        <v>4941</v>
      </c>
      <c r="X351">
        <v>8.0631999999999995E-2</v>
      </c>
      <c r="AD351" t="s">
        <v>787</v>
      </c>
      <c r="AE351">
        <v>653.91800000000001</v>
      </c>
      <c r="AF351" t="s">
        <v>25</v>
      </c>
      <c r="AG351" t="s">
        <v>757</v>
      </c>
      <c r="AH351" t="s">
        <v>27</v>
      </c>
      <c r="AI351">
        <v>0.77400500000000005</v>
      </c>
      <c r="AJ351" t="s">
        <v>28</v>
      </c>
      <c r="AK351">
        <v>255264</v>
      </c>
      <c r="AL351" t="s">
        <v>29</v>
      </c>
      <c r="AM351">
        <v>1.9587572865E-2</v>
      </c>
      <c r="AN351" t="s">
        <v>30</v>
      </c>
      <c r="AO351">
        <v>5000</v>
      </c>
      <c r="AP351" t="s">
        <v>923</v>
      </c>
      <c r="AQ351">
        <v>5000</v>
      </c>
      <c r="AR351" t="s">
        <v>788</v>
      </c>
      <c r="AS351" t="s">
        <v>1415</v>
      </c>
      <c r="AT351" t="s">
        <v>1416</v>
      </c>
      <c r="AU351" t="s">
        <v>1417</v>
      </c>
      <c r="AV351">
        <v>7.6182600000000003E-2</v>
      </c>
      <c r="BB351" t="s">
        <v>787</v>
      </c>
      <c r="BC351">
        <v>672.43799999999999</v>
      </c>
      <c r="BD351" t="s">
        <v>25</v>
      </c>
      <c r="BE351" t="s">
        <v>757</v>
      </c>
      <c r="BF351" t="s">
        <v>27</v>
      </c>
      <c r="BG351">
        <v>0.76957399999999998</v>
      </c>
      <c r="BH351" t="s">
        <v>28</v>
      </c>
      <c r="BI351">
        <v>251100</v>
      </c>
      <c r="BJ351" t="s">
        <v>29</v>
      </c>
      <c r="BK351">
        <v>5.9737123245000003E-2</v>
      </c>
      <c r="BL351" t="s">
        <v>30</v>
      </c>
      <c r="BM351">
        <v>15000</v>
      </c>
      <c r="BN351" t="s">
        <v>923</v>
      </c>
      <c r="BO351">
        <v>15000</v>
      </c>
      <c r="BP351" t="s">
        <v>788</v>
      </c>
      <c r="BQ351" t="s">
        <v>1994</v>
      </c>
      <c r="BR351" t="s">
        <v>1995</v>
      </c>
      <c r="BS351" t="s">
        <v>1996</v>
      </c>
      <c r="BT351">
        <v>8.8744500000000004E-2</v>
      </c>
      <c r="BZ351" t="s">
        <v>787</v>
      </c>
      <c r="CA351">
        <v>672.99199999999996</v>
      </c>
      <c r="CB351" t="s">
        <v>25</v>
      </c>
      <c r="CC351" t="s">
        <v>757</v>
      </c>
      <c r="CD351" t="s">
        <v>27</v>
      </c>
      <c r="CE351">
        <v>0.76825299999999996</v>
      </c>
      <c r="CF351" t="s">
        <v>28</v>
      </c>
      <c r="CG351">
        <v>251757</v>
      </c>
      <c r="CH351" t="s">
        <v>29</v>
      </c>
      <c r="CI351">
        <v>9.9301971434999997E-2</v>
      </c>
      <c r="CJ351" t="s">
        <v>30</v>
      </c>
      <c r="CK351">
        <v>25000</v>
      </c>
      <c r="CL351" t="s">
        <v>923</v>
      </c>
      <c r="CM351">
        <v>25000</v>
      </c>
      <c r="CN351" t="s">
        <v>788</v>
      </c>
      <c r="CO351" t="s">
        <v>2589</v>
      </c>
      <c r="CP351" t="s">
        <v>2590</v>
      </c>
      <c r="CQ351" t="s">
        <v>2591</v>
      </c>
      <c r="CR351">
        <v>8.2499299999999998E-2</v>
      </c>
      <c r="CX351" t="s">
        <v>787</v>
      </c>
      <c r="CY351">
        <v>655.31399999999996</v>
      </c>
      <c r="CZ351" t="s">
        <v>25</v>
      </c>
      <c r="DA351" t="s">
        <v>757</v>
      </c>
      <c r="DB351" t="s">
        <v>27</v>
      </c>
      <c r="DC351">
        <v>0.77865499999999999</v>
      </c>
      <c r="DD351" t="s">
        <v>28</v>
      </c>
      <c r="DE351">
        <v>251687</v>
      </c>
      <c r="DF351" t="s">
        <v>29</v>
      </c>
      <c r="DG351">
        <v>0.139061720355</v>
      </c>
      <c r="DH351" t="s">
        <v>30</v>
      </c>
      <c r="DI351">
        <v>35000</v>
      </c>
      <c r="DJ351" t="s">
        <v>923</v>
      </c>
      <c r="DK351">
        <v>35000</v>
      </c>
      <c r="DL351" t="s">
        <v>788</v>
      </c>
      <c r="DM351" t="s">
        <v>3181</v>
      </c>
      <c r="DN351" t="s">
        <v>3182</v>
      </c>
      <c r="DO351" t="s">
        <v>3183</v>
      </c>
      <c r="DP351">
        <v>7.6805600000000002E-2</v>
      </c>
      <c r="DV351" t="s">
        <v>787</v>
      </c>
      <c r="DW351">
        <v>667.54700000000003</v>
      </c>
      <c r="DX351" t="s">
        <v>25</v>
      </c>
      <c r="DY351" t="s">
        <v>757</v>
      </c>
      <c r="DZ351" t="s">
        <v>27</v>
      </c>
      <c r="EA351">
        <v>0.77406600000000003</v>
      </c>
      <c r="EB351" t="s">
        <v>28</v>
      </c>
      <c r="EC351">
        <v>250013</v>
      </c>
      <c r="ED351" t="s">
        <v>29</v>
      </c>
      <c r="EE351">
        <v>0.17999087365499999</v>
      </c>
      <c r="EF351" t="s">
        <v>30</v>
      </c>
      <c r="EG351">
        <v>45000</v>
      </c>
      <c r="EH351" t="s">
        <v>923</v>
      </c>
      <c r="EI351">
        <v>45000</v>
      </c>
      <c r="EJ351" t="s">
        <v>788</v>
      </c>
      <c r="EK351" t="s">
        <v>3766</v>
      </c>
      <c r="EL351" t="s">
        <v>3767</v>
      </c>
      <c r="EM351" t="s">
        <v>3768</v>
      </c>
      <c r="EN351">
        <v>7.3412099999999994E-2</v>
      </c>
      <c r="ET351" t="s">
        <v>787</v>
      </c>
      <c r="EU351">
        <v>653.077</v>
      </c>
      <c r="EV351" t="s">
        <v>25</v>
      </c>
      <c r="EW351" t="s">
        <v>757</v>
      </c>
      <c r="EX351" t="s">
        <v>27</v>
      </c>
      <c r="EY351">
        <v>0.78320999999999996</v>
      </c>
      <c r="EZ351" t="s">
        <v>28</v>
      </c>
      <c r="FA351">
        <v>249620</v>
      </c>
      <c r="FB351" t="s">
        <v>29</v>
      </c>
      <c r="FC351">
        <v>0.22033532476500001</v>
      </c>
      <c r="FD351" t="s">
        <v>30</v>
      </c>
      <c r="FE351">
        <v>55000</v>
      </c>
      <c r="FF351" t="s">
        <v>923</v>
      </c>
      <c r="FG351">
        <v>55000</v>
      </c>
      <c r="FH351" t="s">
        <v>788</v>
      </c>
      <c r="FI351" t="s">
        <v>4351</v>
      </c>
      <c r="FJ351" t="s">
        <v>4352</v>
      </c>
      <c r="FK351" t="s">
        <v>4353</v>
      </c>
      <c r="FL351">
        <v>7.3836799999999994E-2</v>
      </c>
      <c r="FR351" t="s">
        <v>787</v>
      </c>
      <c r="FS351">
        <v>630.38599999999997</v>
      </c>
      <c r="FT351" t="s">
        <v>25</v>
      </c>
      <c r="FU351" t="s">
        <v>757</v>
      </c>
      <c r="FV351" t="s">
        <v>27</v>
      </c>
      <c r="FW351">
        <v>0.79612899999999998</v>
      </c>
      <c r="FX351" t="s">
        <v>28</v>
      </c>
      <c r="FY351">
        <v>250281</v>
      </c>
      <c r="FZ351" t="s">
        <v>29</v>
      </c>
      <c r="GA351">
        <v>3.9955144649999998E-3</v>
      </c>
      <c r="GB351" t="s">
        <v>30</v>
      </c>
      <c r="GC351">
        <v>1000</v>
      </c>
      <c r="GD351" t="s">
        <v>923</v>
      </c>
      <c r="GE351">
        <v>1000</v>
      </c>
      <c r="GF351" t="s">
        <v>788</v>
      </c>
      <c r="GG351" t="s">
        <v>5131</v>
      </c>
      <c r="GH351" t="s">
        <v>5132</v>
      </c>
      <c r="GI351" t="s">
        <v>5133</v>
      </c>
      <c r="GJ351">
        <v>8.5227399999999995E-2</v>
      </c>
      <c r="GP351" t="s">
        <v>787</v>
      </c>
      <c r="GQ351">
        <v>644.01300000000003</v>
      </c>
      <c r="GR351" t="s">
        <v>25</v>
      </c>
      <c r="GS351" t="s">
        <v>757</v>
      </c>
      <c r="GT351" t="s">
        <v>27</v>
      </c>
      <c r="GU351">
        <v>0.78861599999999998</v>
      </c>
      <c r="GV351" t="s">
        <v>28</v>
      </c>
      <c r="GW351">
        <v>249674</v>
      </c>
      <c r="GX351" t="s">
        <v>29</v>
      </c>
      <c r="GY351">
        <v>4.0052149515000003E-2</v>
      </c>
      <c r="GZ351" t="s">
        <v>30</v>
      </c>
      <c r="HA351">
        <v>10000</v>
      </c>
      <c r="HB351" t="s">
        <v>923</v>
      </c>
      <c r="HC351">
        <v>10000</v>
      </c>
      <c r="HD351" t="s">
        <v>788</v>
      </c>
      <c r="HE351" t="s">
        <v>5730</v>
      </c>
      <c r="HF351" t="s">
        <v>5731</v>
      </c>
      <c r="HG351" t="s">
        <v>5732</v>
      </c>
      <c r="HH351">
        <v>5.2769400000000001E-2</v>
      </c>
      <c r="HN351" t="s">
        <v>787</v>
      </c>
      <c r="HO351">
        <v>659.30200000000002</v>
      </c>
      <c r="HP351" t="s">
        <v>25</v>
      </c>
      <c r="HQ351" t="s">
        <v>757</v>
      </c>
      <c r="HR351" t="s">
        <v>27</v>
      </c>
      <c r="HS351">
        <v>0.77817700000000001</v>
      </c>
      <c r="HT351" t="s">
        <v>28</v>
      </c>
      <c r="HU351">
        <v>250472</v>
      </c>
      <c r="HV351" t="s">
        <v>29</v>
      </c>
      <c r="HW351">
        <v>0.259510371495</v>
      </c>
      <c r="HX351" t="s">
        <v>30</v>
      </c>
      <c r="HY351">
        <v>65000</v>
      </c>
      <c r="HZ351" t="s">
        <v>923</v>
      </c>
      <c r="IA351">
        <v>65000</v>
      </c>
      <c r="IB351" t="s">
        <v>788</v>
      </c>
      <c r="IC351" t="s">
        <v>6316</v>
      </c>
      <c r="ID351" t="s">
        <v>6317</v>
      </c>
      <c r="IE351" t="s">
        <v>6318</v>
      </c>
      <c r="IF351">
        <v>8.0646599999999999E-2</v>
      </c>
    </row>
    <row r="352" spans="6:240">
      <c r="F352" t="s">
        <v>787</v>
      </c>
      <c r="G352">
        <v>360.64400000000001</v>
      </c>
      <c r="H352" t="s">
        <v>25</v>
      </c>
      <c r="I352" t="s">
        <v>36</v>
      </c>
      <c r="J352" t="s">
        <v>27</v>
      </c>
      <c r="K352">
        <v>0.74445899999999998</v>
      </c>
      <c r="L352" t="s">
        <v>28</v>
      </c>
      <c r="M352">
        <v>500312</v>
      </c>
      <c r="N352" t="s">
        <v>29</v>
      </c>
      <c r="O352">
        <v>5.9962631360000003E-3</v>
      </c>
      <c r="P352" t="s">
        <v>30</v>
      </c>
      <c r="Q352">
        <v>3000</v>
      </c>
      <c r="R352" t="s">
        <v>923</v>
      </c>
      <c r="S352">
        <v>3000</v>
      </c>
      <c r="T352" t="s">
        <v>783</v>
      </c>
      <c r="U352" t="s">
        <v>4942</v>
      </c>
      <c r="V352" t="s">
        <v>4943</v>
      </c>
      <c r="W352" t="s">
        <v>4944</v>
      </c>
      <c r="X352">
        <v>9.6166299999999996E-2</v>
      </c>
      <c r="AD352" t="s">
        <v>787</v>
      </c>
      <c r="AE352">
        <v>353.56400000000002</v>
      </c>
      <c r="AF352" t="s">
        <v>25</v>
      </c>
      <c r="AG352" t="s">
        <v>36</v>
      </c>
      <c r="AH352" t="s">
        <v>27</v>
      </c>
      <c r="AI352">
        <v>0.74819800000000003</v>
      </c>
      <c r="AJ352" t="s">
        <v>28</v>
      </c>
      <c r="AK352">
        <v>505241</v>
      </c>
      <c r="AL352" t="s">
        <v>29</v>
      </c>
      <c r="AM352">
        <v>9.8962576959999993E-3</v>
      </c>
      <c r="AN352" t="s">
        <v>30</v>
      </c>
      <c r="AO352">
        <v>5000</v>
      </c>
      <c r="AP352" t="s">
        <v>923</v>
      </c>
      <c r="AQ352">
        <v>5000</v>
      </c>
      <c r="AR352" t="s">
        <v>783</v>
      </c>
      <c r="AS352" t="s">
        <v>1418</v>
      </c>
      <c r="AT352" t="s">
        <v>1419</v>
      </c>
      <c r="AU352" t="s">
        <v>1420</v>
      </c>
      <c r="AV352">
        <v>7.5978199999999996E-2</v>
      </c>
      <c r="BB352" t="s">
        <v>787</v>
      </c>
      <c r="BC352">
        <v>348.82499999999999</v>
      </c>
      <c r="BD352" t="s">
        <v>25</v>
      </c>
      <c r="BE352" t="s">
        <v>36</v>
      </c>
      <c r="BF352" t="s">
        <v>27</v>
      </c>
      <c r="BG352">
        <v>0.76187199999999999</v>
      </c>
      <c r="BH352" t="s">
        <v>28</v>
      </c>
      <c r="BI352">
        <v>493888</v>
      </c>
      <c r="BJ352" t="s">
        <v>29</v>
      </c>
      <c r="BK352">
        <v>3.0371238136000001E-2</v>
      </c>
      <c r="BL352" t="s">
        <v>30</v>
      </c>
      <c r="BM352">
        <v>15000</v>
      </c>
      <c r="BN352" t="s">
        <v>923</v>
      </c>
      <c r="BO352">
        <v>15000</v>
      </c>
      <c r="BP352" t="s">
        <v>783</v>
      </c>
      <c r="BQ352" t="s">
        <v>1997</v>
      </c>
      <c r="BR352" t="s">
        <v>1998</v>
      </c>
      <c r="BS352" t="s">
        <v>1999</v>
      </c>
      <c r="BT352">
        <v>7.4576900000000002E-2</v>
      </c>
      <c r="BZ352" t="s">
        <v>787</v>
      </c>
      <c r="CA352">
        <v>333.20800000000003</v>
      </c>
      <c r="CB352" t="s">
        <v>25</v>
      </c>
      <c r="CC352" t="s">
        <v>36</v>
      </c>
      <c r="CD352" t="s">
        <v>27</v>
      </c>
      <c r="CE352">
        <v>0.77222999999999997</v>
      </c>
      <c r="CF352" t="s">
        <v>28</v>
      </c>
      <c r="CG352">
        <v>503259</v>
      </c>
      <c r="CH352" t="s">
        <v>29</v>
      </c>
      <c r="CI352">
        <v>4.9676202208000002E-2</v>
      </c>
      <c r="CJ352" t="s">
        <v>30</v>
      </c>
      <c r="CK352">
        <v>25000</v>
      </c>
      <c r="CL352" t="s">
        <v>923</v>
      </c>
      <c r="CM352">
        <v>25000</v>
      </c>
      <c r="CN352" t="s">
        <v>783</v>
      </c>
      <c r="CO352" t="s">
        <v>2592</v>
      </c>
      <c r="CP352" t="s">
        <v>2593</v>
      </c>
      <c r="CQ352" t="s">
        <v>2594</v>
      </c>
      <c r="CR352">
        <v>8.3690100000000003E-2</v>
      </c>
      <c r="CX352" t="s">
        <v>787</v>
      </c>
      <c r="CY352">
        <v>325.50200000000001</v>
      </c>
      <c r="CZ352" t="s">
        <v>25</v>
      </c>
      <c r="DA352" t="s">
        <v>36</v>
      </c>
      <c r="DB352" t="s">
        <v>27</v>
      </c>
      <c r="DC352">
        <v>0.78197399999999995</v>
      </c>
      <c r="DD352" t="s">
        <v>28</v>
      </c>
      <c r="DE352">
        <v>502414</v>
      </c>
      <c r="DF352" t="s">
        <v>29</v>
      </c>
      <c r="DG352">
        <v>6.9663674327999997E-2</v>
      </c>
      <c r="DH352" t="s">
        <v>30</v>
      </c>
      <c r="DI352">
        <v>35000</v>
      </c>
      <c r="DJ352" t="s">
        <v>923</v>
      </c>
      <c r="DK352">
        <v>35000</v>
      </c>
      <c r="DL352" t="s">
        <v>783</v>
      </c>
      <c r="DM352" t="s">
        <v>2663</v>
      </c>
      <c r="DN352" t="s">
        <v>3184</v>
      </c>
      <c r="DO352" t="s">
        <v>3185</v>
      </c>
      <c r="DP352">
        <v>7.6583899999999996E-2</v>
      </c>
      <c r="DV352" t="s">
        <v>787</v>
      </c>
      <c r="DW352">
        <v>326.16500000000002</v>
      </c>
      <c r="DX352" t="s">
        <v>25</v>
      </c>
      <c r="DY352" t="s">
        <v>36</v>
      </c>
      <c r="DZ352" t="s">
        <v>27</v>
      </c>
      <c r="EA352">
        <v>0.78111799999999998</v>
      </c>
      <c r="EB352" t="s">
        <v>28</v>
      </c>
      <c r="EC352">
        <v>502492</v>
      </c>
      <c r="ED352" t="s">
        <v>29</v>
      </c>
      <c r="EE352">
        <v>8.9553646584000002E-2</v>
      </c>
      <c r="EF352" t="s">
        <v>30</v>
      </c>
      <c r="EG352">
        <v>45000</v>
      </c>
      <c r="EH352" t="s">
        <v>923</v>
      </c>
      <c r="EI352">
        <v>45000</v>
      </c>
      <c r="EJ352" t="s">
        <v>783</v>
      </c>
      <c r="EK352" t="s">
        <v>3769</v>
      </c>
      <c r="EL352" t="s">
        <v>3770</v>
      </c>
      <c r="EM352" t="s">
        <v>3771</v>
      </c>
      <c r="EN352">
        <v>7.79358E-2</v>
      </c>
      <c r="ET352" t="s">
        <v>787</v>
      </c>
      <c r="EU352">
        <v>327.25</v>
      </c>
      <c r="EV352" t="s">
        <v>25</v>
      </c>
      <c r="EW352" t="s">
        <v>36</v>
      </c>
      <c r="EX352" t="s">
        <v>27</v>
      </c>
      <c r="EY352">
        <v>0.78117199999999998</v>
      </c>
      <c r="EZ352" t="s">
        <v>28</v>
      </c>
      <c r="FA352">
        <v>500757</v>
      </c>
      <c r="FB352" t="s">
        <v>29</v>
      </c>
      <c r="FC352">
        <v>0.109833618296</v>
      </c>
      <c r="FD352" t="s">
        <v>30</v>
      </c>
      <c r="FE352">
        <v>55000</v>
      </c>
      <c r="FF352" t="s">
        <v>923</v>
      </c>
      <c r="FG352">
        <v>55000</v>
      </c>
      <c r="FH352" t="s">
        <v>783</v>
      </c>
      <c r="FI352" t="s">
        <v>4354</v>
      </c>
      <c r="FJ352" t="s">
        <v>4355</v>
      </c>
      <c r="FK352" t="s">
        <v>4356</v>
      </c>
      <c r="FL352">
        <v>7.8922400000000004E-2</v>
      </c>
      <c r="FR352" t="s">
        <v>787</v>
      </c>
      <c r="FS352">
        <v>338.93099999999998</v>
      </c>
      <c r="FT352" t="s">
        <v>25</v>
      </c>
      <c r="FU352" t="s">
        <v>36</v>
      </c>
      <c r="FV352" t="s">
        <v>27</v>
      </c>
      <c r="FW352">
        <v>0.76793500000000003</v>
      </c>
      <c r="FX352" t="s">
        <v>28</v>
      </c>
      <c r="FY352">
        <v>500310</v>
      </c>
      <c r="FZ352" t="s">
        <v>29</v>
      </c>
      <c r="GA352">
        <v>1.9987597119999999E-3</v>
      </c>
      <c r="GB352" t="s">
        <v>30</v>
      </c>
      <c r="GC352">
        <v>1000</v>
      </c>
      <c r="GD352" t="s">
        <v>923</v>
      </c>
      <c r="GE352">
        <v>1000</v>
      </c>
      <c r="GF352" t="s">
        <v>783</v>
      </c>
      <c r="GG352" t="s">
        <v>5134</v>
      </c>
      <c r="GH352" t="s">
        <v>5135</v>
      </c>
      <c r="GI352" t="s">
        <v>5136</v>
      </c>
      <c r="GJ352">
        <v>9.4133599999999998E-2</v>
      </c>
      <c r="GP352" t="s">
        <v>787</v>
      </c>
      <c r="GQ352">
        <v>339.42500000000001</v>
      </c>
      <c r="GR352" t="s">
        <v>25</v>
      </c>
      <c r="GS352" t="s">
        <v>36</v>
      </c>
      <c r="GT352" t="s">
        <v>27</v>
      </c>
      <c r="GU352">
        <v>0.76830900000000002</v>
      </c>
      <c r="GV352" t="s">
        <v>28</v>
      </c>
      <c r="GW352">
        <v>499096</v>
      </c>
      <c r="GX352" t="s">
        <v>29</v>
      </c>
      <c r="GY352">
        <v>2.0036240552000002E-2</v>
      </c>
      <c r="GZ352" t="s">
        <v>30</v>
      </c>
      <c r="HA352">
        <v>10000</v>
      </c>
      <c r="HB352" t="s">
        <v>923</v>
      </c>
      <c r="HC352">
        <v>10000</v>
      </c>
      <c r="HD352" t="s">
        <v>783</v>
      </c>
      <c r="HE352" t="s">
        <v>5733</v>
      </c>
      <c r="HF352" t="s">
        <v>5734</v>
      </c>
      <c r="HG352" t="s">
        <v>5735</v>
      </c>
      <c r="HH352">
        <v>7.2026699999999999E-2</v>
      </c>
      <c r="HN352" t="s">
        <v>787</v>
      </c>
      <c r="HO352">
        <v>330.73099999999999</v>
      </c>
      <c r="HP352" t="s">
        <v>25</v>
      </c>
      <c r="HQ352" t="s">
        <v>36</v>
      </c>
      <c r="HR352" t="s">
        <v>27</v>
      </c>
      <c r="HS352">
        <v>0.77739499999999995</v>
      </c>
      <c r="HT352" t="s">
        <v>28</v>
      </c>
      <c r="HU352">
        <v>500313</v>
      </c>
      <c r="HV352" t="s">
        <v>29</v>
      </c>
      <c r="HW352">
        <v>0.12991859028</v>
      </c>
      <c r="HX352" t="s">
        <v>30</v>
      </c>
      <c r="HY352">
        <v>65000</v>
      </c>
      <c r="HZ352" t="s">
        <v>923</v>
      </c>
      <c r="IA352">
        <v>65000</v>
      </c>
      <c r="IB352" t="s">
        <v>783</v>
      </c>
      <c r="IC352" t="s">
        <v>6319</v>
      </c>
      <c r="ID352" t="s">
        <v>6320</v>
      </c>
      <c r="IE352" t="s">
        <v>6321</v>
      </c>
      <c r="IF352">
        <v>7.9493499999999995E-2</v>
      </c>
    </row>
    <row r="353" spans="6:240">
      <c r="F353" t="s">
        <v>777</v>
      </c>
      <c r="G353">
        <v>704.93</v>
      </c>
      <c r="H353" t="s">
        <v>25</v>
      </c>
      <c r="I353" t="s">
        <v>757</v>
      </c>
      <c r="J353" t="s">
        <v>27</v>
      </c>
      <c r="K353">
        <v>0.75895100000000004</v>
      </c>
      <c r="L353" t="s">
        <v>28</v>
      </c>
      <c r="M353">
        <v>246278</v>
      </c>
      <c r="N353" t="s">
        <v>29</v>
      </c>
      <c r="O353">
        <v>1.2181345125E-2</v>
      </c>
      <c r="P353" t="s">
        <v>30</v>
      </c>
      <c r="Q353">
        <v>3000</v>
      </c>
      <c r="R353" t="s">
        <v>923</v>
      </c>
      <c r="S353">
        <v>3000</v>
      </c>
      <c r="T353" t="s">
        <v>778</v>
      </c>
      <c r="U353" t="s">
        <v>4945</v>
      </c>
      <c r="V353" t="s">
        <v>4946</v>
      </c>
      <c r="W353" t="s">
        <v>4947</v>
      </c>
      <c r="X353">
        <v>9.7746399999999997E-2</v>
      </c>
      <c r="AD353" t="s">
        <v>777</v>
      </c>
      <c r="AE353">
        <v>633.02800000000002</v>
      </c>
      <c r="AF353" t="s">
        <v>25</v>
      </c>
      <c r="AG353" t="s">
        <v>757</v>
      </c>
      <c r="AH353" t="s">
        <v>27</v>
      </c>
      <c r="AI353">
        <v>0.79446099999999997</v>
      </c>
      <c r="AJ353" t="s">
        <v>28</v>
      </c>
      <c r="AK353">
        <v>250283</v>
      </c>
      <c r="AL353" t="s">
        <v>29</v>
      </c>
      <c r="AM353">
        <v>1.9977374324999998E-2</v>
      </c>
      <c r="AN353" t="s">
        <v>30</v>
      </c>
      <c r="AO353">
        <v>5000</v>
      </c>
      <c r="AP353" t="s">
        <v>923</v>
      </c>
      <c r="AQ353">
        <v>5000</v>
      </c>
      <c r="AR353" t="s">
        <v>778</v>
      </c>
      <c r="AS353" t="s">
        <v>1421</v>
      </c>
      <c r="AT353" t="s">
        <v>1422</v>
      </c>
      <c r="AU353" t="s">
        <v>1423</v>
      </c>
      <c r="AV353">
        <v>6.3209600000000005E-2</v>
      </c>
      <c r="BB353" t="s">
        <v>777</v>
      </c>
      <c r="BC353">
        <v>688.78</v>
      </c>
      <c r="BD353" t="s">
        <v>25</v>
      </c>
      <c r="BE353" t="s">
        <v>757</v>
      </c>
      <c r="BF353" t="s">
        <v>27</v>
      </c>
      <c r="BG353">
        <v>0.76286699999999996</v>
      </c>
      <c r="BH353" t="s">
        <v>28</v>
      </c>
      <c r="BI353">
        <v>249472</v>
      </c>
      <c r="BJ353" t="s">
        <v>29</v>
      </c>
      <c r="BK353">
        <v>6.0126924705000001E-2</v>
      </c>
      <c r="BL353" t="s">
        <v>30</v>
      </c>
      <c r="BM353">
        <v>15000</v>
      </c>
      <c r="BN353" t="s">
        <v>923</v>
      </c>
      <c r="BO353">
        <v>15000</v>
      </c>
      <c r="BP353" t="s">
        <v>778</v>
      </c>
      <c r="BQ353" t="s">
        <v>2000</v>
      </c>
      <c r="BR353" t="s">
        <v>2001</v>
      </c>
      <c r="BS353" t="s">
        <v>2002</v>
      </c>
      <c r="BT353">
        <v>8.7494000000000002E-2</v>
      </c>
      <c r="BZ353" t="s">
        <v>777</v>
      </c>
      <c r="CA353">
        <v>673.10900000000004</v>
      </c>
      <c r="CB353" t="s">
        <v>25</v>
      </c>
      <c r="CC353" t="s">
        <v>757</v>
      </c>
      <c r="CD353" t="s">
        <v>27</v>
      </c>
      <c r="CE353">
        <v>0.77119499999999996</v>
      </c>
      <c r="CF353" t="s">
        <v>28</v>
      </c>
      <c r="CG353">
        <v>249796</v>
      </c>
      <c r="CH353" t="s">
        <v>29</v>
      </c>
      <c r="CI353">
        <v>0.10008157435499999</v>
      </c>
      <c r="CJ353" t="s">
        <v>30</v>
      </c>
      <c r="CK353">
        <v>25000</v>
      </c>
      <c r="CL353" t="s">
        <v>923</v>
      </c>
      <c r="CM353">
        <v>25000</v>
      </c>
      <c r="CN353" t="s">
        <v>778</v>
      </c>
      <c r="CO353" t="s">
        <v>2278</v>
      </c>
      <c r="CP353" t="s">
        <v>2595</v>
      </c>
      <c r="CQ353" t="s">
        <v>2596</v>
      </c>
      <c r="CR353">
        <v>7.12531E-2</v>
      </c>
      <c r="CX353" t="s">
        <v>777</v>
      </c>
      <c r="CY353">
        <v>652.79899999999998</v>
      </c>
      <c r="CZ353" t="s">
        <v>25</v>
      </c>
      <c r="DA353" t="s">
        <v>757</v>
      </c>
      <c r="DB353" t="s">
        <v>27</v>
      </c>
      <c r="DC353">
        <v>0.78397099999999997</v>
      </c>
      <c r="DD353" t="s">
        <v>28</v>
      </c>
      <c r="DE353">
        <v>249242</v>
      </c>
      <c r="DF353" t="s">
        <v>29</v>
      </c>
      <c r="DG353">
        <v>0.14042602546499999</v>
      </c>
      <c r="DH353" t="s">
        <v>30</v>
      </c>
      <c r="DI353">
        <v>35000</v>
      </c>
      <c r="DJ353" t="s">
        <v>923</v>
      </c>
      <c r="DK353">
        <v>35000</v>
      </c>
      <c r="DL353" t="s">
        <v>778</v>
      </c>
      <c r="DM353" t="s">
        <v>3186</v>
      </c>
      <c r="DN353" t="s">
        <v>3187</v>
      </c>
      <c r="DO353" t="s">
        <v>3188</v>
      </c>
      <c r="DP353">
        <v>7.1912299999999998E-2</v>
      </c>
      <c r="DV353" t="s">
        <v>777</v>
      </c>
      <c r="DW353">
        <v>661.07100000000003</v>
      </c>
      <c r="DX353" t="s">
        <v>25</v>
      </c>
      <c r="DY353" t="s">
        <v>757</v>
      </c>
      <c r="DZ353" t="s">
        <v>27</v>
      </c>
      <c r="EA353">
        <v>0.77658400000000005</v>
      </c>
      <c r="EB353" t="s">
        <v>28</v>
      </c>
      <c r="EC353">
        <v>250827</v>
      </c>
      <c r="ED353" t="s">
        <v>29</v>
      </c>
      <c r="EE353">
        <v>0.17940617146499999</v>
      </c>
      <c r="EF353" t="s">
        <v>30</v>
      </c>
      <c r="EG353">
        <v>45000</v>
      </c>
      <c r="EH353" t="s">
        <v>923</v>
      </c>
      <c r="EI353">
        <v>45000</v>
      </c>
      <c r="EJ353" t="s">
        <v>778</v>
      </c>
      <c r="EK353" t="s">
        <v>3772</v>
      </c>
      <c r="EL353" t="s">
        <v>3773</v>
      </c>
      <c r="EM353" t="s">
        <v>3774</v>
      </c>
      <c r="EN353">
        <v>7.8875399999999998E-2</v>
      </c>
      <c r="ET353" t="s">
        <v>777</v>
      </c>
      <c r="EU353">
        <v>663.13800000000003</v>
      </c>
      <c r="EV353" t="s">
        <v>25</v>
      </c>
      <c r="EW353" t="s">
        <v>757</v>
      </c>
      <c r="EX353" t="s">
        <v>27</v>
      </c>
      <c r="EY353">
        <v>0.77552600000000005</v>
      </c>
      <c r="EZ353" t="s">
        <v>28</v>
      </c>
      <c r="FA353">
        <v>250728</v>
      </c>
      <c r="FB353" t="s">
        <v>29</v>
      </c>
      <c r="FC353">
        <v>0.21936082111499999</v>
      </c>
      <c r="FD353" t="s">
        <v>30</v>
      </c>
      <c r="FE353">
        <v>55000</v>
      </c>
      <c r="FF353" t="s">
        <v>923</v>
      </c>
      <c r="FG353">
        <v>55000</v>
      </c>
      <c r="FH353" t="s">
        <v>778</v>
      </c>
      <c r="FI353" t="s">
        <v>4357</v>
      </c>
      <c r="FJ353" t="s">
        <v>4358</v>
      </c>
      <c r="FK353" t="s">
        <v>4359</v>
      </c>
      <c r="FL353">
        <v>7.3288699999999998E-2</v>
      </c>
      <c r="FR353" t="s">
        <v>777</v>
      </c>
      <c r="FS353">
        <v>657.26700000000005</v>
      </c>
      <c r="FT353" t="s">
        <v>25</v>
      </c>
      <c r="FU353" t="s">
        <v>757</v>
      </c>
      <c r="FV353" t="s">
        <v>27</v>
      </c>
      <c r="FW353">
        <v>0.77967900000000001</v>
      </c>
      <c r="FX353" t="s">
        <v>28</v>
      </c>
      <c r="FY353">
        <v>250281</v>
      </c>
      <c r="FZ353" t="s">
        <v>29</v>
      </c>
      <c r="GA353">
        <v>3.9955144649999998E-3</v>
      </c>
      <c r="GB353" t="s">
        <v>30</v>
      </c>
      <c r="GC353">
        <v>1000</v>
      </c>
      <c r="GD353" t="s">
        <v>923</v>
      </c>
      <c r="GE353">
        <v>1000</v>
      </c>
      <c r="GF353" t="s">
        <v>778</v>
      </c>
      <c r="GG353" t="s">
        <v>5137</v>
      </c>
      <c r="GH353" t="s">
        <v>5138</v>
      </c>
      <c r="GI353" t="s">
        <v>5139</v>
      </c>
      <c r="GJ353">
        <v>4.3850899999999998E-2</v>
      </c>
      <c r="GP353" t="s">
        <v>777</v>
      </c>
      <c r="GQ353">
        <v>690.11599999999999</v>
      </c>
      <c r="GR353" t="s">
        <v>25</v>
      </c>
      <c r="GS353" t="s">
        <v>757</v>
      </c>
      <c r="GT353" t="s">
        <v>27</v>
      </c>
      <c r="GU353">
        <v>0.75810299999999997</v>
      </c>
      <c r="GV353" t="s">
        <v>28</v>
      </c>
      <c r="GW353">
        <v>252128</v>
      </c>
      <c r="GX353" t="s">
        <v>29</v>
      </c>
      <c r="GY353">
        <v>3.9662348054999998E-2</v>
      </c>
      <c r="GZ353" t="s">
        <v>30</v>
      </c>
      <c r="HA353">
        <v>10000</v>
      </c>
      <c r="HB353" t="s">
        <v>923</v>
      </c>
      <c r="HC353">
        <v>10000</v>
      </c>
      <c r="HD353" t="s">
        <v>778</v>
      </c>
      <c r="HE353" t="s">
        <v>5736</v>
      </c>
      <c r="HF353" t="s">
        <v>5737</v>
      </c>
      <c r="HG353" t="s">
        <v>5738</v>
      </c>
      <c r="HH353">
        <v>8.3315100000000003E-2</v>
      </c>
      <c r="HN353" t="s">
        <v>777</v>
      </c>
      <c r="HO353">
        <v>657.97400000000005</v>
      </c>
      <c r="HP353" t="s">
        <v>25</v>
      </c>
      <c r="HQ353" t="s">
        <v>757</v>
      </c>
      <c r="HR353" t="s">
        <v>27</v>
      </c>
      <c r="HS353">
        <v>0.77661800000000003</v>
      </c>
      <c r="HT353" t="s">
        <v>28</v>
      </c>
      <c r="HU353">
        <v>251986</v>
      </c>
      <c r="HV353" t="s">
        <v>29</v>
      </c>
      <c r="HW353">
        <v>0.25795116565499998</v>
      </c>
      <c r="HX353" t="s">
        <v>30</v>
      </c>
      <c r="HY353">
        <v>65000</v>
      </c>
      <c r="HZ353" t="s">
        <v>923</v>
      </c>
      <c r="IA353">
        <v>65000</v>
      </c>
      <c r="IB353" t="s">
        <v>778</v>
      </c>
      <c r="IC353" t="s">
        <v>6322</v>
      </c>
      <c r="ID353" t="s">
        <v>6323</v>
      </c>
      <c r="IE353" t="s">
        <v>6324</v>
      </c>
      <c r="IF353">
        <v>7.2033399999999997E-2</v>
      </c>
    </row>
    <row r="354" spans="6:240">
      <c r="F354" t="s">
        <v>782</v>
      </c>
      <c r="G354">
        <v>343.08800000000002</v>
      </c>
      <c r="H354" t="s">
        <v>25</v>
      </c>
      <c r="I354" t="s">
        <v>36</v>
      </c>
      <c r="J354" t="s">
        <v>27</v>
      </c>
      <c r="K354">
        <v>0.76944800000000002</v>
      </c>
      <c r="L354" t="s">
        <v>28</v>
      </c>
      <c r="M354">
        <v>492307</v>
      </c>
      <c r="N354" t="s">
        <v>29</v>
      </c>
      <c r="O354">
        <v>6.0937639999999998E-3</v>
      </c>
      <c r="P354" t="s">
        <v>30</v>
      </c>
      <c r="Q354">
        <v>3000</v>
      </c>
      <c r="R354" t="s">
        <v>923</v>
      </c>
      <c r="S354">
        <v>3000</v>
      </c>
      <c r="T354" t="s">
        <v>783</v>
      </c>
      <c r="U354" t="s">
        <v>4948</v>
      </c>
      <c r="V354" t="s">
        <v>4949</v>
      </c>
      <c r="W354" t="s">
        <v>4950</v>
      </c>
      <c r="X354">
        <v>5.60972E-2</v>
      </c>
      <c r="AD354" t="s">
        <v>782</v>
      </c>
      <c r="AE354">
        <v>333.435</v>
      </c>
      <c r="AF354" t="s">
        <v>25</v>
      </c>
      <c r="AG354" t="s">
        <v>36</v>
      </c>
      <c r="AH354" t="s">
        <v>27</v>
      </c>
      <c r="AI354">
        <v>0.77423699999999995</v>
      </c>
      <c r="AJ354" t="s">
        <v>28</v>
      </c>
      <c r="AK354">
        <v>500312</v>
      </c>
      <c r="AL354" t="s">
        <v>29</v>
      </c>
      <c r="AM354">
        <v>9.9937585599999997E-3</v>
      </c>
      <c r="AN354" t="s">
        <v>30</v>
      </c>
      <c r="AO354">
        <v>5000</v>
      </c>
      <c r="AP354" t="s">
        <v>923</v>
      </c>
      <c r="AQ354">
        <v>5000</v>
      </c>
      <c r="AR354" t="s">
        <v>783</v>
      </c>
      <c r="AS354" t="s">
        <v>1424</v>
      </c>
      <c r="AT354" t="s">
        <v>1425</v>
      </c>
      <c r="AU354" t="s">
        <v>1426</v>
      </c>
      <c r="AV354">
        <v>6.7489599999999997E-2</v>
      </c>
      <c r="BB354" t="s">
        <v>782</v>
      </c>
      <c r="BC354">
        <v>330.714</v>
      </c>
      <c r="BD354" t="s">
        <v>25</v>
      </c>
      <c r="BE354" t="s">
        <v>36</v>
      </c>
      <c r="BF354" t="s">
        <v>27</v>
      </c>
      <c r="BG354">
        <v>0.77993900000000005</v>
      </c>
      <c r="BH354" t="s">
        <v>28</v>
      </c>
      <c r="BI354">
        <v>497080</v>
      </c>
      <c r="BJ354" t="s">
        <v>29</v>
      </c>
      <c r="BK354">
        <v>3.0176219407999999E-2</v>
      </c>
      <c r="BL354" t="s">
        <v>30</v>
      </c>
      <c r="BM354">
        <v>15000</v>
      </c>
      <c r="BN354" t="s">
        <v>923</v>
      </c>
      <c r="BO354">
        <v>15000</v>
      </c>
      <c r="BP354" t="s">
        <v>783</v>
      </c>
      <c r="BQ354" t="s">
        <v>2003</v>
      </c>
      <c r="BR354" t="s">
        <v>2004</v>
      </c>
      <c r="BS354" t="s">
        <v>2005</v>
      </c>
      <c r="BT354">
        <v>6.3434299999999999E-2</v>
      </c>
      <c r="BZ354" t="s">
        <v>782</v>
      </c>
      <c r="CA354">
        <v>336.21199999999999</v>
      </c>
      <c r="CB354" t="s">
        <v>25</v>
      </c>
      <c r="CC354" t="s">
        <v>36</v>
      </c>
      <c r="CD354" t="s">
        <v>27</v>
      </c>
      <c r="CE354">
        <v>0.77403500000000003</v>
      </c>
      <c r="CF354" t="s">
        <v>28</v>
      </c>
      <c r="CG354">
        <v>496439</v>
      </c>
      <c r="CH354" t="s">
        <v>29</v>
      </c>
      <c r="CI354">
        <v>5.0358702255999997E-2</v>
      </c>
      <c r="CJ354" t="s">
        <v>30</v>
      </c>
      <c r="CK354">
        <v>25000</v>
      </c>
      <c r="CL354" t="s">
        <v>923</v>
      </c>
      <c r="CM354">
        <v>25000</v>
      </c>
      <c r="CN354" t="s">
        <v>783</v>
      </c>
      <c r="CO354" t="s">
        <v>2597</v>
      </c>
      <c r="CP354" t="s">
        <v>2598</v>
      </c>
      <c r="CQ354" t="s">
        <v>2599</v>
      </c>
      <c r="CR354">
        <v>7.0979200000000006E-2</v>
      </c>
      <c r="CX354" t="s">
        <v>782</v>
      </c>
      <c r="CY354">
        <v>337.42700000000002</v>
      </c>
      <c r="CZ354" t="s">
        <v>25</v>
      </c>
      <c r="DA354" t="s">
        <v>36</v>
      </c>
      <c r="DB354" t="s">
        <v>27</v>
      </c>
      <c r="DC354">
        <v>0.77124999999999999</v>
      </c>
      <c r="DD354" t="s">
        <v>28</v>
      </c>
      <c r="DE354">
        <v>498230</v>
      </c>
      <c r="DF354" t="s">
        <v>29</v>
      </c>
      <c r="DG354">
        <v>7.0248674511999995E-2</v>
      </c>
      <c r="DH354" t="s">
        <v>30</v>
      </c>
      <c r="DI354">
        <v>35000</v>
      </c>
      <c r="DJ354" t="s">
        <v>923</v>
      </c>
      <c r="DK354">
        <v>35000</v>
      </c>
      <c r="DL354" t="s">
        <v>783</v>
      </c>
      <c r="DM354" t="s">
        <v>3189</v>
      </c>
      <c r="DN354" t="s">
        <v>3190</v>
      </c>
      <c r="DO354" t="s">
        <v>3191</v>
      </c>
      <c r="DP354">
        <v>7.3217699999999997E-2</v>
      </c>
      <c r="DV354" t="s">
        <v>782</v>
      </c>
      <c r="DW354">
        <v>335.26600000000002</v>
      </c>
      <c r="DX354" t="s">
        <v>25</v>
      </c>
      <c r="DY354" t="s">
        <v>36</v>
      </c>
      <c r="DZ354" t="s">
        <v>27</v>
      </c>
      <c r="EA354">
        <v>0.77420900000000004</v>
      </c>
      <c r="EB354" t="s">
        <v>28</v>
      </c>
      <c r="EC354">
        <v>497616</v>
      </c>
      <c r="ED354" t="s">
        <v>29</v>
      </c>
      <c r="EE354">
        <v>9.0431146360000006E-2</v>
      </c>
      <c r="EF354" t="s">
        <v>30</v>
      </c>
      <c r="EG354">
        <v>45000</v>
      </c>
      <c r="EH354" t="s">
        <v>923</v>
      </c>
      <c r="EI354">
        <v>45000</v>
      </c>
      <c r="EJ354" t="s">
        <v>783</v>
      </c>
      <c r="EK354" t="s">
        <v>1921</v>
      </c>
      <c r="EL354" t="s">
        <v>3775</v>
      </c>
      <c r="EM354" t="s">
        <v>3776</v>
      </c>
      <c r="EN354">
        <v>7.0804400000000003E-2</v>
      </c>
      <c r="ET354" t="s">
        <v>782</v>
      </c>
      <c r="EU354">
        <v>333.16699999999997</v>
      </c>
      <c r="EV354" t="s">
        <v>25</v>
      </c>
      <c r="EW354" t="s">
        <v>36</v>
      </c>
      <c r="EX354" t="s">
        <v>27</v>
      </c>
      <c r="EY354">
        <v>0.77660600000000002</v>
      </c>
      <c r="EZ354" t="s">
        <v>28</v>
      </c>
      <c r="FA354">
        <v>497665</v>
      </c>
      <c r="FB354" t="s">
        <v>29</v>
      </c>
      <c r="FC354">
        <v>0.11051611834400001</v>
      </c>
      <c r="FD354" t="s">
        <v>30</v>
      </c>
      <c r="FE354">
        <v>55000</v>
      </c>
      <c r="FF354" t="s">
        <v>923</v>
      </c>
      <c r="FG354">
        <v>55000</v>
      </c>
      <c r="FH354" t="s">
        <v>783</v>
      </c>
      <c r="FI354" t="s">
        <v>4360</v>
      </c>
      <c r="FJ354" t="s">
        <v>4361</v>
      </c>
      <c r="FK354" t="s">
        <v>4362</v>
      </c>
      <c r="FL354">
        <v>7.3118500000000003E-2</v>
      </c>
      <c r="FR354" t="s">
        <v>782</v>
      </c>
      <c r="FS354">
        <v>329.21899999999999</v>
      </c>
      <c r="FT354" t="s">
        <v>25</v>
      </c>
      <c r="FU354" t="s">
        <v>36</v>
      </c>
      <c r="FV354" t="s">
        <v>27</v>
      </c>
      <c r="FW354">
        <v>0.77918200000000004</v>
      </c>
      <c r="FX354" t="s">
        <v>28</v>
      </c>
      <c r="FY354">
        <v>500308</v>
      </c>
      <c r="FZ354" t="s">
        <v>29</v>
      </c>
      <c r="GA354">
        <v>1.9987687119999999E-3</v>
      </c>
      <c r="GB354" t="s">
        <v>30</v>
      </c>
      <c r="GC354">
        <v>1000</v>
      </c>
      <c r="GD354" t="s">
        <v>923</v>
      </c>
      <c r="GE354">
        <v>1000</v>
      </c>
      <c r="GF354" t="s">
        <v>783</v>
      </c>
      <c r="GG354" t="s">
        <v>5140</v>
      </c>
      <c r="GH354" t="s">
        <v>5141</v>
      </c>
      <c r="GI354" t="s">
        <v>5142</v>
      </c>
      <c r="GJ354">
        <v>0.117643</v>
      </c>
      <c r="GP354" t="s">
        <v>782</v>
      </c>
      <c r="GQ354">
        <v>324.733</v>
      </c>
      <c r="GR354" t="s">
        <v>25</v>
      </c>
      <c r="GS354" t="s">
        <v>36</v>
      </c>
      <c r="GT354" t="s">
        <v>27</v>
      </c>
      <c r="GU354">
        <v>0.78166599999999997</v>
      </c>
      <c r="GV354" t="s">
        <v>28</v>
      </c>
      <c r="GW354">
        <v>504001</v>
      </c>
      <c r="GX354" t="s">
        <v>29</v>
      </c>
      <c r="GY354">
        <v>1.9841221823999999E-2</v>
      </c>
      <c r="GZ354" t="s">
        <v>30</v>
      </c>
      <c r="HA354">
        <v>10000</v>
      </c>
      <c r="HB354" t="s">
        <v>923</v>
      </c>
      <c r="HC354">
        <v>10000</v>
      </c>
      <c r="HD354" t="s">
        <v>783</v>
      </c>
      <c r="HE354" t="s">
        <v>5739</v>
      </c>
      <c r="HF354" t="s">
        <v>5740</v>
      </c>
      <c r="HG354" t="s">
        <v>5741</v>
      </c>
      <c r="HH354">
        <v>7.1619199999999994E-2</v>
      </c>
      <c r="HN354" t="s">
        <v>782</v>
      </c>
      <c r="HO354">
        <v>332.74700000000001</v>
      </c>
      <c r="HP354" t="s">
        <v>25</v>
      </c>
      <c r="HQ354" t="s">
        <v>36</v>
      </c>
      <c r="HR354" t="s">
        <v>27</v>
      </c>
      <c r="HS354">
        <v>0.77706900000000001</v>
      </c>
      <c r="HT354" t="s">
        <v>28</v>
      </c>
      <c r="HU354">
        <v>497699</v>
      </c>
      <c r="HV354" t="s">
        <v>29</v>
      </c>
      <c r="HW354">
        <v>0.13060109032799999</v>
      </c>
      <c r="HX354" t="s">
        <v>30</v>
      </c>
      <c r="HY354">
        <v>65000</v>
      </c>
      <c r="HZ354" t="s">
        <v>923</v>
      </c>
      <c r="IA354">
        <v>65000</v>
      </c>
      <c r="IB354" t="s">
        <v>783</v>
      </c>
      <c r="IC354" t="s">
        <v>6325</v>
      </c>
      <c r="ID354" t="s">
        <v>6326</v>
      </c>
      <c r="IE354" t="s">
        <v>6327</v>
      </c>
      <c r="IF354">
        <v>7.1402999999999994E-2</v>
      </c>
    </row>
    <row r="355" spans="6:240">
      <c r="F355" t="s">
        <v>787</v>
      </c>
      <c r="G355">
        <v>704.93</v>
      </c>
      <c r="H355" t="s">
        <v>25</v>
      </c>
      <c r="I355" t="s">
        <v>757</v>
      </c>
      <c r="J355" t="s">
        <v>27</v>
      </c>
      <c r="K355">
        <v>0.75895100000000004</v>
      </c>
      <c r="L355" t="s">
        <v>28</v>
      </c>
      <c r="M355">
        <v>246278</v>
      </c>
      <c r="N355" t="s">
        <v>29</v>
      </c>
      <c r="O355">
        <v>1.2181345125E-2</v>
      </c>
      <c r="P355" t="s">
        <v>30</v>
      </c>
      <c r="Q355">
        <v>3000</v>
      </c>
      <c r="R355" t="s">
        <v>923</v>
      </c>
      <c r="S355">
        <v>3000</v>
      </c>
      <c r="T355" t="s">
        <v>788</v>
      </c>
      <c r="U355" t="s">
        <v>4945</v>
      </c>
      <c r="V355" t="s">
        <v>4946</v>
      </c>
      <c r="W355" t="s">
        <v>4947</v>
      </c>
      <c r="X355">
        <v>9.7746399999999997E-2</v>
      </c>
      <c r="AD355" t="s">
        <v>787</v>
      </c>
      <c r="AE355">
        <v>633.02800000000002</v>
      </c>
      <c r="AF355" t="s">
        <v>25</v>
      </c>
      <c r="AG355" t="s">
        <v>757</v>
      </c>
      <c r="AH355" t="s">
        <v>27</v>
      </c>
      <c r="AI355">
        <v>0.79446099999999997</v>
      </c>
      <c r="AJ355" t="s">
        <v>28</v>
      </c>
      <c r="AK355">
        <v>250283</v>
      </c>
      <c r="AL355" t="s">
        <v>29</v>
      </c>
      <c r="AM355">
        <v>1.9977374324999998E-2</v>
      </c>
      <c r="AN355" t="s">
        <v>30</v>
      </c>
      <c r="AO355">
        <v>5000</v>
      </c>
      <c r="AP355" t="s">
        <v>923</v>
      </c>
      <c r="AQ355">
        <v>5000</v>
      </c>
      <c r="AR355" t="s">
        <v>788</v>
      </c>
      <c r="AS355" t="s">
        <v>1421</v>
      </c>
      <c r="AT355" t="s">
        <v>1422</v>
      </c>
      <c r="AU355" t="s">
        <v>1423</v>
      </c>
      <c r="AV355">
        <v>6.3209600000000005E-2</v>
      </c>
      <c r="BB355" t="s">
        <v>787</v>
      </c>
      <c r="BC355">
        <v>688.78</v>
      </c>
      <c r="BD355" t="s">
        <v>25</v>
      </c>
      <c r="BE355" t="s">
        <v>757</v>
      </c>
      <c r="BF355" t="s">
        <v>27</v>
      </c>
      <c r="BG355">
        <v>0.76286699999999996</v>
      </c>
      <c r="BH355" t="s">
        <v>28</v>
      </c>
      <c r="BI355">
        <v>249472</v>
      </c>
      <c r="BJ355" t="s">
        <v>29</v>
      </c>
      <c r="BK355">
        <v>6.0126924705000001E-2</v>
      </c>
      <c r="BL355" t="s">
        <v>30</v>
      </c>
      <c r="BM355">
        <v>15000</v>
      </c>
      <c r="BN355" t="s">
        <v>923</v>
      </c>
      <c r="BO355">
        <v>15000</v>
      </c>
      <c r="BP355" t="s">
        <v>788</v>
      </c>
      <c r="BQ355" t="s">
        <v>2000</v>
      </c>
      <c r="BR355" t="s">
        <v>2001</v>
      </c>
      <c r="BS355" t="s">
        <v>2002</v>
      </c>
      <c r="BT355">
        <v>8.7494000000000002E-2</v>
      </c>
      <c r="BZ355" t="s">
        <v>787</v>
      </c>
      <c r="CA355">
        <v>673.10900000000004</v>
      </c>
      <c r="CB355" t="s">
        <v>25</v>
      </c>
      <c r="CC355" t="s">
        <v>757</v>
      </c>
      <c r="CD355" t="s">
        <v>27</v>
      </c>
      <c r="CE355">
        <v>0.77119499999999996</v>
      </c>
      <c r="CF355" t="s">
        <v>28</v>
      </c>
      <c r="CG355">
        <v>249796</v>
      </c>
      <c r="CH355" t="s">
        <v>29</v>
      </c>
      <c r="CI355">
        <v>0.10008157435499999</v>
      </c>
      <c r="CJ355" t="s">
        <v>30</v>
      </c>
      <c r="CK355">
        <v>25000</v>
      </c>
      <c r="CL355" t="s">
        <v>923</v>
      </c>
      <c r="CM355">
        <v>25000</v>
      </c>
      <c r="CN355" t="s">
        <v>788</v>
      </c>
      <c r="CO355" t="s">
        <v>2278</v>
      </c>
      <c r="CP355" t="s">
        <v>2595</v>
      </c>
      <c r="CQ355" t="s">
        <v>2596</v>
      </c>
      <c r="CR355">
        <v>7.12531E-2</v>
      </c>
      <c r="CX355" t="s">
        <v>787</v>
      </c>
      <c r="CY355">
        <v>652.79899999999998</v>
      </c>
      <c r="CZ355" t="s">
        <v>25</v>
      </c>
      <c r="DA355" t="s">
        <v>757</v>
      </c>
      <c r="DB355" t="s">
        <v>27</v>
      </c>
      <c r="DC355">
        <v>0.78397099999999997</v>
      </c>
      <c r="DD355" t="s">
        <v>28</v>
      </c>
      <c r="DE355">
        <v>249242</v>
      </c>
      <c r="DF355" t="s">
        <v>29</v>
      </c>
      <c r="DG355">
        <v>0.14042602546499999</v>
      </c>
      <c r="DH355" t="s">
        <v>30</v>
      </c>
      <c r="DI355">
        <v>35000</v>
      </c>
      <c r="DJ355" t="s">
        <v>923</v>
      </c>
      <c r="DK355">
        <v>35000</v>
      </c>
      <c r="DL355" t="s">
        <v>788</v>
      </c>
      <c r="DM355" t="s">
        <v>3186</v>
      </c>
      <c r="DN355" t="s">
        <v>3187</v>
      </c>
      <c r="DO355" t="s">
        <v>3188</v>
      </c>
      <c r="DP355">
        <v>7.1912299999999998E-2</v>
      </c>
      <c r="DV355" t="s">
        <v>787</v>
      </c>
      <c r="DW355">
        <v>661.07100000000003</v>
      </c>
      <c r="DX355" t="s">
        <v>25</v>
      </c>
      <c r="DY355" t="s">
        <v>757</v>
      </c>
      <c r="DZ355" t="s">
        <v>27</v>
      </c>
      <c r="EA355">
        <v>0.77658400000000005</v>
      </c>
      <c r="EB355" t="s">
        <v>28</v>
      </c>
      <c r="EC355">
        <v>250827</v>
      </c>
      <c r="ED355" t="s">
        <v>29</v>
      </c>
      <c r="EE355">
        <v>0.17940617146499999</v>
      </c>
      <c r="EF355" t="s">
        <v>30</v>
      </c>
      <c r="EG355">
        <v>45000</v>
      </c>
      <c r="EH355" t="s">
        <v>923</v>
      </c>
      <c r="EI355">
        <v>45000</v>
      </c>
      <c r="EJ355" t="s">
        <v>788</v>
      </c>
      <c r="EK355" t="s">
        <v>3772</v>
      </c>
      <c r="EL355" t="s">
        <v>3773</v>
      </c>
      <c r="EM355" t="s">
        <v>3774</v>
      </c>
      <c r="EN355">
        <v>7.8875399999999998E-2</v>
      </c>
      <c r="ET355" t="s">
        <v>787</v>
      </c>
      <c r="EU355">
        <v>663.13800000000003</v>
      </c>
      <c r="EV355" t="s">
        <v>25</v>
      </c>
      <c r="EW355" t="s">
        <v>757</v>
      </c>
      <c r="EX355" t="s">
        <v>27</v>
      </c>
      <c r="EY355">
        <v>0.77552600000000005</v>
      </c>
      <c r="EZ355" t="s">
        <v>28</v>
      </c>
      <c r="FA355">
        <v>250728</v>
      </c>
      <c r="FB355" t="s">
        <v>29</v>
      </c>
      <c r="FC355">
        <v>0.21936082111499999</v>
      </c>
      <c r="FD355" t="s">
        <v>30</v>
      </c>
      <c r="FE355">
        <v>55000</v>
      </c>
      <c r="FF355" t="s">
        <v>923</v>
      </c>
      <c r="FG355">
        <v>55000</v>
      </c>
      <c r="FH355" t="s">
        <v>788</v>
      </c>
      <c r="FI355" t="s">
        <v>4357</v>
      </c>
      <c r="FJ355" t="s">
        <v>4358</v>
      </c>
      <c r="FK355" t="s">
        <v>4359</v>
      </c>
      <c r="FL355">
        <v>7.3288699999999998E-2</v>
      </c>
      <c r="FR355" t="s">
        <v>787</v>
      </c>
      <c r="FS355">
        <v>657.26700000000005</v>
      </c>
      <c r="FT355" t="s">
        <v>25</v>
      </c>
      <c r="FU355" t="s">
        <v>757</v>
      </c>
      <c r="FV355" t="s">
        <v>27</v>
      </c>
      <c r="FW355">
        <v>0.77967900000000001</v>
      </c>
      <c r="FX355" t="s">
        <v>28</v>
      </c>
      <c r="FY355">
        <v>250281</v>
      </c>
      <c r="FZ355" t="s">
        <v>29</v>
      </c>
      <c r="GA355">
        <v>3.9955144649999998E-3</v>
      </c>
      <c r="GB355" t="s">
        <v>30</v>
      </c>
      <c r="GC355">
        <v>1000</v>
      </c>
      <c r="GD355" t="s">
        <v>923</v>
      </c>
      <c r="GE355">
        <v>1000</v>
      </c>
      <c r="GF355" t="s">
        <v>788</v>
      </c>
      <c r="GG355" t="s">
        <v>5137</v>
      </c>
      <c r="GH355" t="s">
        <v>5138</v>
      </c>
      <c r="GI355" t="s">
        <v>5139</v>
      </c>
      <c r="GJ355">
        <v>4.3850899999999998E-2</v>
      </c>
      <c r="GP355" t="s">
        <v>787</v>
      </c>
      <c r="GQ355">
        <v>690.11599999999999</v>
      </c>
      <c r="GR355" t="s">
        <v>25</v>
      </c>
      <c r="GS355" t="s">
        <v>757</v>
      </c>
      <c r="GT355" t="s">
        <v>27</v>
      </c>
      <c r="GU355">
        <v>0.75810299999999997</v>
      </c>
      <c r="GV355" t="s">
        <v>28</v>
      </c>
      <c r="GW355">
        <v>252128</v>
      </c>
      <c r="GX355" t="s">
        <v>29</v>
      </c>
      <c r="GY355">
        <v>3.9662348054999998E-2</v>
      </c>
      <c r="GZ355" t="s">
        <v>30</v>
      </c>
      <c r="HA355">
        <v>10000</v>
      </c>
      <c r="HB355" t="s">
        <v>923</v>
      </c>
      <c r="HC355">
        <v>10000</v>
      </c>
      <c r="HD355" t="s">
        <v>788</v>
      </c>
      <c r="HE355" t="s">
        <v>5736</v>
      </c>
      <c r="HF355" t="s">
        <v>5737</v>
      </c>
      <c r="HG355" t="s">
        <v>5738</v>
      </c>
      <c r="HH355">
        <v>8.3315100000000003E-2</v>
      </c>
      <c r="HN355" t="s">
        <v>787</v>
      </c>
      <c r="HO355">
        <v>657.97400000000005</v>
      </c>
      <c r="HP355" t="s">
        <v>25</v>
      </c>
      <c r="HQ355" t="s">
        <v>757</v>
      </c>
      <c r="HR355" t="s">
        <v>27</v>
      </c>
      <c r="HS355">
        <v>0.77661800000000003</v>
      </c>
      <c r="HT355" t="s">
        <v>28</v>
      </c>
      <c r="HU355">
        <v>251986</v>
      </c>
      <c r="HV355" t="s">
        <v>29</v>
      </c>
      <c r="HW355">
        <v>0.25795116565499998</v>
      </c>
      <c r="HX355" t="s">
        <v>30</v>
      </c>
      <c r="HY355">
        <v>65000</v>
      </c>
      <c r="HZ355" t="s">
        <v>923</v>
      </c>
      <c r="IA355">
        <v>65000</v>
      </c>
      <c r="IB355" t="s">
        <v>788</v>
      </c>
      <c r="IC355" t="s">
        <v>6322</v>
      </c>
      <c r="ID355" t="s">
        <v>6323</v>
      </c>
      <c r="IE355" t="s">
        <v>6324</v>
      </c>
      <c r="IF355">
        <v>7.2033399999999997E-2</v>
      </c>
    </row>
    <row r="356" spans="6:240">
      <c r="F356" t="s">
        <v>787</v>
      </c>
      <c r="G356">
        <v>343.08800000000002</v>
      </c>
      <c r="H356" t="s">
        <v>25</v>
      </c>
      <c r="I356" t="s">
        <v>36</v>
      </c>
      <c r="J356" t="s">
        <v>27</v>
      </c>
      <c r="K356">
        <v>0.76944800000000002</v>
      </c>
      <c r="L356" t="s">
        <v>28</v>
      </c>
      <c r="M356">
        <v>492307</v>
      </c>
      <c r="N356" t="s">
        <v>29</v>
      </c>
      <c r="O356">
        <v>6.0937639999999998E-3</v>
      </c>
      <c r="P356" t="s">
        <v>30</v>
      </c>
      <c r="Q356">
        <v>3000</v>
      </c>
      <c r="R356" t="s">
        <v>923</v>
      </c>
      <c r="S356">
        <v>3000</v>
      </c>
      <c r="T356" t="s">
        <v>783</v>
      </c>
      <c r="U356" t="s">
        <v>4948</v>
      </c>
      <c r="V356" t="s">
        <v>4949</v>
      </c>
      <c r="W356" t="s">
        <v>4950</v>
      </c>
      <c r="X356">
        <v>5.60972E-2</v>
      </c>
      <c r="AD356" t="s">
        <v>787</v>
      </c>
      <c r="AE356">
        <v>333.435</v>
      </c>
      <c r="AF356" t="s">
        <v>25</v>
      </c>
      <c r="AG356" t="s">
        <v>36</v>
      </c>
      <c r="AH356" t="s">
        <v>27</v>
      </c>
      <c r="AI356">
        <v>0.77423699999999995</v>
      </c>
      <c r="AJ356" t="s">
        <v>28</v>
      </c>
      <c r="AK356">
        <v>500312</v>
      </c>
      <c r="AL356" t="s">
        <v>29</v>
      </c>
      <c r="AM356">
        <v>9.9937585599999997E-3</v>
      </c>
      <c r="AN356" t="s">
        <v>30</v>
      </c>
      <c r="AO356">
        <v>5000</v>
      </c>
      <c r="AP356" t="s">
        <v>923</v>
      </c>
      <c r="AQ356">
        <v>5000</v>
      </c>
      <c r="AR356" t="s">
        <v>783</v>
      </c>
      <c r="AS356" t="s">
        <v>1424</v>
      </c>
      <c r="AT356" t="s">
        <v>1425</v>
      </c>
      <c r="AU356" t="s">
        <v>1426</v>
      </c>
      <c r="AV356">
        <v>6.7489599999999997E-2</v>
      </c>
      <c r="BB356" t="s">
        <v>787</v>
      </c>
      <c r="BC356">
        <v>330.714</v>
      </c>
      <c r="BD356" t="s">
        <v>25</v>
      </c>
      <c r="BE356" t="s">
        <v>36</v>
      </c>
      <c r="BF356" t="s">
        <v>27</v>
      </c>
      <c r="BG356">
        <v>0.77993900000000005</v>
      </c>
      <c r="BH356" t="s">
        <v>28</v>
      </c>
      <c r="BI356">
        <v>497080</v>
      </c>
      <c r="BJ356" t="s">
        <v>29</v>
      </c>
      <c r="BK356">
        <v>3.0176219407999999E-2</v>
      </c>
      <c r="BL356" t="s">
        <v>30</v>
      </c>
      <c r="BM356">
        <v>15000</v>
      </c>
      <c r="BN356" t="s">
        <v>923</v>
      </c>
      <c r="BO356">
        <v>15000</v>
      </c>
      <c r="BP356" t="s">
        <v>783</v>
      </c>
      <c r="BQ356" t="s">
        <v>2003</v>
      </c>
      <c r="BR356" t="s">
        <v>2004</v>
      </c>
      <c r="BS356" t="s">
        <v>2005</v>
      </c>
      <c r="BT356">
        <v>6.3434299999999999E-2</v>
      </c>
      <c r="BZ356" t="s">
        <v>787</v>
      </c>
      <c r="CA356">
        <v>336.21199999999999</v>
      </c>
      <c r="CB356" t="s">
        <v>25</v>
      </c>
      <c r="CC356" t="s">
        <v>36</v>
      </c>
      <c r="CD356" t="s">
        <v>27</v>
      </c>
      <c r="CE356">
        <v>0.77403500000000003</v>
      </c>
      <c r="CF356" t="s">
        <v>28</v>
      </c>
      <c r="CG356">
        <v>496439</v>
      </c>
      <c r="CH356" t="s">
        <v>29</v>
      </c>
      <c r="CI356">
        <v>5.0358702255999997E-2</v>
      </c>
      <c r="CJ356" t="s">
        <v>30</v>
      </c>
      <c r="CK356">
        <v>25000</v>
      </c>
      <c r="CL356" t="s">
        <v>923</v>
      </c>
      <c r="CM356">
        <v>25000</v>
      </c>
      <c r="CN356" t="s">
        <v>783</v>
      </c>
      <c r="CO356" t="s">
        <v>2597</v>
      </c>
      <c r="CP356" t="s">
        <v>2598</v>
      </c>
      <c r="CQ356" t="s">
        <v>2599</v>
      </c>
      <c r="CR356">
        <v>7.0979200000000006E-2</v>
      </c>
      <c r="CX356" t="s">
        <v>787</v>
      </c>
      <c r="CY356">
        <v>337.42700000000002</v>
      </c>
      <c r="CZ356" t="s">
        <v>25</v>
      </c>
      <c r="DA356" t="s">
        <v>36</v>
      </c>
      <c r="DB356" t="s">
        <v>27</v>
      </c>
      <c r="DC356">
        <v>0.77124999999999999</v>
      </c>
      <c r="DD356" t="s">
        <v>28</v>
      </c>
      <c r="DE356">
        <v>498230</v>
      </c>
      <c r="DF356" t="s">
        <v>29</v>
      </c>
      <c r="DG356">
        <v>7.0248674511999995E-2</v>
      </c>
      <c r="DH356" t="s">
        <v>30</v>
      </c>
      <c r="DI356">
        <v>35000</v>
      </c>
      <c r="DJ356" t="s">
        <v>923</v>
      </c>
      <c r="DK356">
        <v>35000</v>
      </c>
      <c r="DL356" t="s">
        <v>783</v>
      </c>
      <c r="DM356" t="s">
        <v>3189</v>
      </c>
      <c r="DN356" t="s">
        <v>3190</v>
      </c>
      <c r="DO356" t="s">
        <v>3191</v>
      </c>
      <c r="DP356">
        <v>7.3217699999999997E-2</v>
      </c>
      <c r="DV356" t="s">
        <v>787</v>
      </c>
      <c r="DW356">
        <v>335.26600000000002</v>
      </c>
      <c r="DX356" t="s">
        <v>25</v>
      </c>
      <c r="DY356" t="s">
        <v>36</v>
      </c>
      <c r="DZ356" t="s">
        <v>27</v>
      </c>
      <c r="EA356">
        <v>0.77420900000000004</v>
      </c>
      <c r="EB356" t="s">
        <v>28</v>
      </c>
      <c r="EC356">
        <v>497616</v>
      </c>
      <c r="ED356" t="s">
        <v>29</v>
      </c>
      <c r="EE356">
        <v>9.0431146360000006E-2</v>
      </c>
      <c r="EF356" t="s">
        <v>30</v>
      </c>
      <c r="EG356">
        <v>45000</v>
      </c>
      <c r="EH356" t="s">
        <v>923</v>
      </c>
      <c r="EI356">
        <v>45000</v>
      </c>
      <c r="EJ356" t="s">
        <v>783</v>
      </c>
      <c r="EK356" t="s">
        <v>1921</v>
      </c>
      <c r="EL356" t="s">
        <v>3775</v>
      </c>
      <c r="EM356" t="s">
        <v>3776</v>
      </c>
      <c r="EN356">
        <v>7.0804400000000003E-2</v>
      </c>
      <c r="ET356" t="s">
        <v>787</v>
      </c>
      <c r="EU356">
        <v>333.16699999999997</v>
      </c>
      <c r="EV356" t="s">
        <v>25</v>
      </c>
      <c r="EW356" t="s">
        <v>36</v>
      </c>
      <c r="EX356" t="s">
        <v>27</v>
      </c>
      <c r="EY356">
        <v>0.77660600000000002</v>
      </c>
      <c r="EZ356" t="s">
        <v>28</v>
      </c>
      <c r="FA356">
        <v>497665</v>
      </c>
      <c r="FB356" t="s">
        <v>29</v>
      </c>
      <c r="FC356">
        <v>0.11051611834400001</v>
      </c>
      <c r="FD356" t="s">
        <v>30</v>
      </c>
      <c r="FE356">
        <v>55000</v>
      </c>
      <c r="FF356" t="s">
        <v>923</v>
      </c>
      <c r="FG356">
        <v>55000</v>
      </c>
      <c r="FH356" t="s">
        <v>783</v>
      </c>
      <c r="FI356" t="s">
        <v>4360</v>
      </c>
      <c r="FJ356" t="s">
        <v>4361</v>
      </c>
      <c r="FK356" t="s">
        <v>4362</v>
      </c>
      <c r="FL356">
        <v>7.3118500000000003E-2</v>
      </c>
      <c r="FR356" t="s">
        <v>787</v>
      </c>
      <c r="FS356">
        <v>329.21899999999999</v>
      </c>
      <c r="FT356" t="s">
        <v>25</v>
      </c>
      <c r="FU356" t="s">
        <v>36</v>
      </c>
      <c r="FV356" t="s">
        <v>27</v>
      </c>
      <c r="FW356">
        <v>0.77918200000000004</v>
      </c>
      <c r="FX356" t="s">
        <v>28</v>
      </c>
      <c r="FY356">
        <v>500308</v>
      </c>
      <c r="FZ356" t="s">
        <v>29</v>
      </c>
      <c r="GA356">
        <v>1.9987687119999999E-3</v>
      </c>
      <c r="GB356" t="s">
        <v>30</v>
      </c>
      <c r="GC356">
        <v>1000</v>
      </c>
      <c r="GD356" t="s">
        <v>923</v>
      </c>
      <c r="GE356">
        <v>1000</v>
      </c>
      <c r="GF356" t="s">
        <v>783</v>
      </c>
      <c r="GG356" t="s">
        <v>5140</v>
      </c>
      <c r="GH356" t="s">
        <v>5141</v>
      </c>
      <c r="GI356" t="s">
        <v>5142</v>
      </c>
      <c r="GJ356">
        <v>0.117643</v>
      </c>
      <c r="GP356" t="s">
        <v>787</v>
      </c>
      <c r="GQ356">
        <v>324.733</v>
      </c>
      <c r="GR356" t="s">
        <v>25</v>
      </c>
      <c r="GS356" t="s">
        <v>36</v>
      </c>
      <c r="GT356" t="s">
        <v>27</v>
      </c>
      <c r="GU356">
        <v>0.78166599999999997</v>
      </c>
      <c r="GV356" t="s">
        <v>28</v>
      </c>
      <c r="GW356">
        <v>504001</v>
      </c>
      <c r="GX356" t="s">
        <v>29</v>
      </c>
      <c r="GY356">
        <v>1.9841221823999999E-2</v>
      </c>
      <c r="GZ356" t="s">
        <v>30</v>
      </c>
      <c r="HA356">
        <v>10000</v>
      </c>
      <c r="HB356" t="s">
        <v>923</v>
      </c>
      <c r="HC356">
        <v>10000</v>
      </c>
      <c r="HD356" t="s">
        <v>783</v>
      </c>
      <c r="HE356" t="s">
        <v>5739</v>
      </c>
      <c r="HF356" t="s">
        <v>5740</v>
      </c>
      <c r="HG356" t="s">
        <v>5741</v>
      </c>
      <c r="HH356">
        <v>7.1619199999999994E-2</v>
      </c>
      <c r="HN356" t="s">
        <v>787</v>
      </c>
      <c r="HO356">
        <v>332.74700000000001</v>
      </c>
      <c r="HP356" t="s">
        <v>25</v>
      </c>
      <c r="HQ356" t="s">
        <v>36</v>
      </c>
      <c r="HR356" t="s">
        <v>27</v>
      </c>
      <c r="HS356">
        <v>0.77706900000000001</v>
      </c>
      <c r="HT356" t="s">
        <v>28</v>
      </c>
      <c r="HU356">
        <v>497699</v>
      </c>
      <c r="HV356" t="s">
        <v>29</v>
      </c>
      <c r="HW356">
        <v>0.13060109032799999</v>
      </c>
      <c r="HX356" t="s">
        <v>30</v>
      </c>
      <c r="HY356">
        <v>65000</v>
      </c>
      <c r="HZ356" t="s">
        <v>923</v>
      </c>
      <c r="IA356">
        <v>65000</v>
      </c>
      <c r="IB356" t="s">
        <v>783</v>
      </c>
      <c r="IC356" t="s">
        <v>6325</v>
      </c>
      <c r="ID356" t="s">
        <v>6326</v>
      </c>
      <c r="IE356" t="s">
        <v>6327</v>
      </c>
      <c r="IF356">
        <v>7.1402999999999994E-2</v>
      </c>
    </row>
    <row r="357" spans="6:240">
      <c r="F357" t="s">
        <v>777</v>
      </c>
      <c r="G357">
        <v>634.89099999999996</v>
      </c>
      <c r="H357" t="s">
        <v>25</v>
      </c>
      <c r="I357" t="s">
        <v>757</v>
      </c>
      <c r="J357" t="s">
        <v>27</v>
      </c>
      <c r="K357">
        <v>0.79329499999999997</v>
      </c>
      <c r="L357" t="s">
        <v>28</v>
      </c>
      <c r="M357">
        <v>250283</v>
      </c>
      <c r="N357" t="s">
        <v>29</v>
      </c>
      <c r="O357">
        <v>1.1986444395E-2</v>
      </c>
      <c r="P357" t="s">
        <v>30</v>
      </c>
      <c r="Q357">
        <v>3000</v>
      </c>
      <c r="R357" t="s">
        <v>923</v>
      </c>
      <c r="S357">
        <v>3000</v>
      </c>
      <c r="T357" t="s">
        <v>778</v>
      </c>
      <c r="U357" t="s">
        <v>4951</v>
      </c>
      <c r="V357" t="s">
        <v>4952</v>
      </c>
      <c r="W357" t="s">
        <v>4953</v>
      </c>
      <c r="X357">
        <v>8.0937800000000004E-2</v>
      </c>
      <c r="AD357" t="s">
        <v>777</v>
      </c>
      <c r="AE357">
        <v>679.19600000000003</v>
      </c>
      <c r="AF357" t="s">
        <v>25</v>
      </c>
      <c r="AG357" t="s">
        <v>757</v>
      </c>
      <c r="AH357" t="s">
        <v>27</v>
      </c>
      <c r="AI357">
        <v>0.77443099999999998</v>
      </c>
      <c r="AJ357" t="s">
        <v>28</v>
      </c>
      <c r="AK357">
        <v>245493</v>
      </c>
      <c r="AL357" t="s">
        <v>29</v>
      </c>
      <c r="AM357">
        <v>2.0367175785E-2</v>
      </c>
      <c r="AN357" t="s">
        <v>30</v>
      </c>
      <c r="AO357">
        <v>5000</v>
      </c>
      <c r="AP357" t="s">
        <v>923</v>
      </c>
      <c r="AQ357">
        <v>5000</v>
      </c>
      <c r="AR357" t="s">
        <v>778</v>
      </c>
      <c r="AS357" t="s">
        <v>1427</v>
      </c>
      <c r="AT357" t="s">
        <v>1428</v>
      </c>
      <c r="AU357" t="s">
        <v>1429</v>
      </c>
      <c r="AV357">
        <v>9.1879100000000005E-2</v>
      </c>
      <c r="BB357" t="s">
        <v>777</v>
      </c>
      <c r="BC357">
        <v>659.25099999999998</v>
      </c>
      <c r="BD357" t="s">
        <v>25</v>
      </c>
      <c r="BE357" t="s">
        <v>757</v>
      </c>
      <c r="BF357" t="s">
        <v>27</v>
      </c>
      <c r="BG357">
        <v>0.77849900000000005</v>
      </c>
      <c r="BH357" t="s">
        <v>28</v>
      </c>
      <c r="BI357">
        <v>250284</v>
      </c>
      <c r="BJ357" t="s">
        <v>29</v>
      </c>
      <c r="BK357">
        <v>5.9932023974999998E-2</v>
      </c>
      <c r="BL357" t="s">
        <v>30</v>
      </c>
      <c r="BM357">
        <v>15000</v>
      </c>
      <c r="BN357" t="s">
        <v>923</v>
      </c>
      <c r="BO357">
        <v>15000</v>
      </c>
      <c r="BP357" t="s">
        <v>778</v>
      </c>
      <c r="BQ357" t="s">
        <v>2006</v>
      </c>
      <c r="BR357" t="s">
        <v>2007</v>
      </c>
      <c r="BS357" t="s">
        <v>2008</v>
      </c>
      <c r="BT357">
        <v>7.1052799999999999E-2</v>
      </c>
      <c r="BZ357" t="s">
        <v>777</v>
      </c>
      <c r="CA357">
        <v>649.09299999999996</v>
      </c>
      <c r="CB357" t="s">
        <v>25</v>
      </c>
      <c r="CC357" t="s">
        <v>757</v>
      </c>
      <c r="CD357" t="s">
        <v>27</v>
      </c>
      <c r="CE357">
        <v>0.78303500000000004</v>
      </c>
      <c r="CF357" t="s">
        <v>28</v>
      </c>
      <c r="CG357">
        <v>251264</v>
      </c>
      <c r="CH357" t="s">
        <v>29</v>
      </c>
      <c r="CI357">
        <v>9.9496872165E-2</v>
      </c>
      <c r="CJ357" t="s">
        <v>30</v>
      </c>
      <c r="CK357">
        <v>25000</v>
      </c>
      <c r="CL357" t="s">
        <v>923</v>
      </c>
      <c r="CM357">
        <v>25000</v>
      </c>
      <c r="CN357" t="s">
        <v>778</v>
      </c>
      <c r="CO357" t="s">
        <v>2600</v>
      </c>
      <c r="CP357" t="s">
        <v>2601</v>
      </c>
      <c r="CQ357" t="s">
        <v>2602</v>
      </c>
      <c r="CR357">
        <v>7.2700100000000004E-2</v>
      </c>
      <c r="CX357" t="s">
        <v>777</v>
      </c>
      <c r="CY357">
        <v>658.08500000000004</v>
      </c>
      <c r="CZ357" t="s">
        <v>25</v>
      </c>
      <c r="DA357" t="s">
        <v>757</v>
      </c>
      <c r="DB357" t="s">
        <v>27</v>
      </c>
      <c r="DC357">
        <v>0.77864599999999995</v>
      </c>
      <c r="DD357" t="s">
        <v>28</v>
      </c>
      <c r="DE357">
        <v>250633</v>
      </c>
      <c r="DF357" t="s">
        <v>29</v>
      </c>
      <c r="DG357">
        <v>0.13964642254500001</v>
      </c>
      <c r="DH357" t="s">
        <v>30</v>
      </c>
      <c r="DI357">
        <v>35000</v>
      </c>
      <c r="DJ357" t="s">
        <v>923</v>
      </c>
      <c r="DK357">
        <v>35000</v>
      </c>
      <c r="DL357" t="s">
        <v>778</v>
      </c>
      <c r="DM357" t="s">
        <v>3192</v>
      </c>
      <c r="DN357" t="s">
        <v>3193</v>
      </c>
      <c r="DO357" t="s">
        <v>3194</v>
      </c>
      <c r="DP357">
        <v>7.26025E-2</v>
      </c>
      <c r="DV357" t="s">
        <v>777</v>
      </c>
      <c r="DW357">
        <v>662.52800000000002</v>
      </c>
      <c r="DX357" t="s">
        <v>25</v>
      </c>
      <c r="DY357" t="s">
        <v>757</v>
      </c>
      <c r="DZ357" t="s">
        <v>27</v>
      </c>
      <c r="EA357">
        <v>0.77783400000000003</v>
      </c>
      <c r="EB357" t="s">
        <v>28</v>
      </c>
      <c r="EC357">
        <v>249472</v>
      </c>
      <c r="ED357" t="s">
        <v>29</v>
      </c>
      <c r="EE357">
        <v>0.180380675115</v>
      </c>
      <c r="EF357" t="s">
        <v>30</v>
      </c>
      <c r="EG357">
        <v>45000</v>
      </c>
      <c r="EH357" t="s">
        <v>923</v>
      </c>
      <c r="EI357">
        <v>45000</v>
      </c>
      <c r="EJ357" t="s">
        <v>778</v>
      </c>
      <c r="EK357" t="s">
        <v>3777</v>
      </c>
      <c r="EL357" t="s">
        <v>3778</v>
      </c>
      <c r="EM357" t="s">
        <v>3779</v>
      </c>
      <c r="EN357">
        <v>7.4766299999999994E-2</v>
      </c>
      <c r="ET357" t="s">
        <v>777</v>
      </c>
      <c r="EU357">
        <v>664.92399999999998</v>
      </c>
      <c r="EV357" t="s">
        <v>25</v>
      </c>
      <c r="EW357" t="s">
        <v>757</v>
      </c>
      <c r="EX357" t="s">
        <v>27</v>
      </c>
      <c r="EY357">
        <v>0.77448300000000003</v>
      </c>
      <c r="EZ357" t="s">
        <v>28</v>
      </c>
      <c r="FA357">
        <v>250728</v>
      </c>
      <c r="FB357" t="s">
        <v>29</v>
      </c>
      <c r="FC357">
        <v>0.21936082111499999</v>
      </c>
      <c r="FD357" t="s">
        <v>30</v>
      </c>
      <c r="FE357">
        <v>55000</v>
      </c>
      <c r="FF357" t="s">
        <v>923</v>
      </c>
      <c r="FG357">
        <v>55000</v>
      </c>
      <c r="FH357" t="s">
        <v>778</v>
      </c>
      <c r="FI357" t="s">
        <v>4363</v>
      </c>
      <c r="FJ357" t="s">
        <v>4364</v>
      </c>
      <c r="FK357" t="s">
        <v>4365</v>
      </c>
      <c r="FL357">
        <v>8.0260799999999993E-2</v>
      </c>
      <c r="FR357" t="s">
        <v>777</v>
      </c>
      <c r="FS357">
        <v>599.20699999999999</v>
      </c>
      <c r="FT357" t="s">
        <v>25</v>
      </c>
      <c r="FU357" t="s">
        <v>757</v>
      </c>
      <c r="FV357" t="s">
        <v>27</v>
      </c>
      <c r="FW357">
        <v>0.81657800000000003</v>
      </c>
      <c r="FX357" t="s">
        <v>28</v>
      </c>
      <c r="FY357">
        <v>250281</v>
      </c>
      <c r="FZ357" t="s">
        <v>29</v>
      </c>
      <c r="GA357">
        <v>3.9955144649999998E-3</v>
      </c>
      <c r="GB357" t="s">
        <v>30</v>
      </c>
      <c r="GC357">
        <v>1000</v>
      </c>
      <c r="GD357" t="s">
        <v>923</v>
      </c>
      <c r="GE357">
        <v>1000</v>
      </c>
      <c r="GF357" t="s">
        <v>778</v>
      </c>
      <c r="GG357" t="s">
        <v>5143</v>
      </c>
      <c r="GH357" t="s">
        <v>5144</v>
      </c>
      <c r="GI357" t="s">
        <v>5145</v>
      </c>
      <c r="GJ357">
        <v>0.10795</v>
      </c>
      <c r="GP357" t="s">
        <v>777</v>
      </c>
      <c r="GQ357">
        <v>656.02200000000005</v>
      </c>
      <c r="GR357" t="s">
        <v>25</v>
      </c>
      <c r="GS357" t="s">
        <v>757</v>
      </c>
      <c r="GT357" t="s">
        <v>27</v>
      </c>
      <c r="GU357">
        <v>0.77946099999999996</v>
      </c>
      <c r="GV357" t="s">
        <v>28</v>
      </c>
      <c r="GW357">
        <v>250895</v>
      </c>
      <c r="GX357" t="s">
        <v>29</v>
      </c>
      <c r="GY357">
        <v>3.9857248785E-2</v>
      </c>
      <c r="GZ357" t="s">
        <v>30</v>
      </c>
      <c r="HA357">
        <v>10000</v>
      </c>
      <c r="HB357" t="s">
        <v>923</v>
      </c>
      <c r="HC357">
        <v>10000</v>
      </c>
      <c r="HD357" t="s">
        <v>778</v>
      </c>
      <c r="HE357" t="s">
        <v>5742</v>
      </c>
      <c r="HF357" t="s">
        <v>5743</v>
      </c>
      <c r="HG357" t="s">
        <v>5744</v>
      </c>
      <c r="HH357">
        <v>7.56748E-2</v>
      </c>
      <c r="HN357" t="s">
        <v>777</v>
      </c>
      <c r="HO357">
        <v>668.46199999999999</v>
      </c>
      <c r="HP357" t="s">
        <v>25</v>
      </c>
      <c r="HQ357" t="s">
        <v>757</v>
      </c>
      <c r="HR357" t="s">
        <v>27</v>
      </c>
      <c r="HS357">
        <v>0.77369699999999997</v>
      </c>
      <c r="HT357" t="s">
        <v>28</v>
      </c>
      <c r="HU357">
        <v>249909</v>
      </c>
      <c r="HV357" t="s">
        <v>29</v>
      </c>
      <c r="HW357">
        <v>0.26009507368500001</v>
      </c>
      <c r="HX357" t="s">
        <v>30</v>
      </c>
      <c r="HY357">
        <v>65000</v>
      </c>
      <c r="HZ357" t="s">
        <v>923</v>
      </c>
      <c r="IA357">
        <v>65000</v>
      </c>
      <c r="IB357" t="s">
        <v>778</v>
      </c>
      <c r="IC357" t="s">
        <v>6328</v>
      </c>
      <c r="ID357" t="s">
        <v>6329</v>
      </c>
      <c r="IE357" t="s">
        <v>6330</v>
      </c>
      <c r="IF357">
        <v>7.8349299999999997E-2</v>
      </c>
    </row>
    <row r="358" spans="6:240">
      <c r="F358" t="s">
        <v>782</v>
      </c>
      <c r="G358">
        <v>348.95400000000001</v>
      </c>
      <c r="H358" t="s">
        <v>25</v>
      </c>
      <c r="I358" t="s">
        <v>36</v>
      </c>
      <c r="J358" t="s">
        <v>27</v>
      </c>
      <c r="K358">
        <v>0.756826</v>
      </c>
      <c r="L358" t="s">
        <v>28</v>
      </c>
      <c r="M358">
        <v>500311</v>
      </c>
      <c r="N358" t="s">
        <v>29</v>
      </c>
      <c r="O358">
        <v>5.996275136E-3</v>
      </c>
      <c r="P358" t="s">
        <v>30</v>
      </c>
      <c r="Q358">
        <v>3000</v>
      </c>
      <c r="R358" t="s">
        <v>923</v>
      </c>
      <c r="S358">
        <v>3000</v>
      </c>
      <c r="T358" t="s">
        <v>783</v>
      </c>
      <c r="U358" t="s">
        <v>4954</v>
      </c>
      <c r="V358" t="s">
        <v>4955</v>
      </c>
      <c r="W358" t="s">
        <v>4956</v>
      </c>
      <c r="X358">
        <v>0.11247500000000001</v>
      </c>
      <c r="AD358" t="s">
        <v>782</v>
      </c>
      <c r="AE358">
        <v>336.72399999999999</v>
      </c>
      <c r="AF358" t="s">
        <v>25</v>
      </c>
      <c r="AG358" t="s">
        <v>36</v>
      </c>
      <c r="AH358" t="s">
        <v>27</v>
      </c>
      <c r="AI358">
        <v>0.77044699999999999</v>
      </c>
      <c r="AJ358" t="s">
        <v>28</v>
      </c>
      <c r="AK358">
        <v>500312</v>
      </c>
      <c r="AL358" t="s">
        <v>29</v>
      </c>
      <c r="AM358">
        <v>9.9937695600000008E-3</v>
      </c>
      <c r="AN358" t="s">
        <v>30</v>
      </c>
      <c r="AO358">
        <v>5000</v>
      </c>
      <c r="AP358" t="s">
        <v>923</v>
      </c>
      <c r="AQ358">
        <v>5000</v>
      </c>
      <c r="AR358" t="s">
        <v>783</v>
      </c>
      <c r="AS358" t="s">
        <v>1430</v>
      </c>
      <c r="AT358" t="s">
        <v>1431</v>
      </c>
      <c r="AU358" t="s">
        <v>1432</v>
      </c>
      <c r="AV358">
        <v>8.6426900000000001E-2</v>
      </c>
      <c r="BB358" t="s">
        <v>782</v>
      </c>
      <c r="BC358">
        <v>333.738</v>
      </c>
      <c r="BD358" t="s">
        <v>25</v>
      </c>
      <c r="BE358" t="s">
        <v>36</v>
      </c>
      <c r="BF358" t="s">
        <v>27</v>
      </c>
      <c r="BG358">
        <v>0.775142</v>
      </c>
      <c r="BH358" t="s">
        <v>28</v>
      </c>
      <c r="BI358">
        <v>498691</v>
      </c>
      <c r="BJ358" t="s">
        <v>29</v>
      </c>
      <c r="BK358">
        <v>3.0078726544000001E-2</v>
      </c>
      <c r="BL358" t="s">
        <v>30</v>
      </c>
      <c r="BM358">
        <v>15000</v>
      </c>
      <c r="BN358" t="s">
        <v>923</v>
      </c>
      <c r="BO358">
        <v>15000</v>
      </c>
      <c r="BP358" t="s">
        <v>783</v>
      </c>
      <c r="BQ358" t="s">
        <v>2009</v>
      </c>
      <c r="BR358" t="s">
        <v>2010</v>
      </c>
      <c r="BS358" t="s">
        <v>2011</v>
      </c>
      <c r="BT358">
        <v>7.5869599999999995E-2</v>
      </c>
      <c r="BZ358" t="s">
        <v>782</v>
      </c>
      <c r="CA358">
        <v>337.459</v>
      </c>
      <c r="CB358" t="s">
        <v>25</v>
      </c>
      <c r="CC358" t="s">
        <v>36</v>
      </c>
      <c r="CD358" t="s">
        <v>27</v>
      </c>
      <c r="CE358">
        <v>0.77035699999999996</v>
      </c>
      <c r="CF358" t="s">
        <v>28</v>
      </c>
      <c r="CG358">
        <v>499339</v>
      </c>
      <c r="CH358" t="s">
        <v>29</v>
      </c>
      <c r="CI358">
        <v>5.0066213663999999E-2</v>
      </c>
      <c r="CJ358" t="s">
        <v>30</v>
      </c>
      <c r="CK358">
        <v>25000</v>
      </c>
      <c r="CL358" t="s">
        <v>923</v>
      </c>
      <c r="CM358">
        <v>25000</v>
      </c>
      <c r="CN358" t="s">
        <v>783</v>
      </c>
      <c r="CO358" t="s">
        <v>2603</v>
      </c>
      <c r="CP358" t="s">
        <v>2604</v>
      </c>
      <c r="CQ358" t="s">
        <v>2605</v>
      </c>
      <c r="CR358">
        <v>7.9755000000000006E-2</v>
      </c>
      <c r="CX358" t="s">
        <v>782</v>
      </c>
      <c r="CY358">
        <v>333.572</v>
      </c>
      <c r="CZ358" t="s">
        <v>25</v>
      </c>
      <c r="DA358" t="s">
        <v>36</v>
      </c>
      <c r="DB358" t="s">
        <v>27</v>
      </c>
      <c r="DC358">
        <v>0.77191600000000005</v>
      </c>
      <c r="DD358" t="s">
        <v>28</v>
      </c>
      <c r="DE358">
        <v>503118</v>
      </c>
      <c r="DF358" t="s">
        <v>29</v>
      </c>
      <c r="DG358">
        <v>6.9566186463999993E-2</v>
      </c>
      <c r="DH358" t="s">
        <v>30</v>
      </c>
      <c r="DI358">
        <v>35000</v>
      </c>
      <c r="DJ358" t="s">
        <v>923</v>
      </c>
      <c r="DK358">
        <v>35000</v>
      </c>
      <c r="DL358" t="s">
        <v>783</v>
      </c>
      <c r="DM358" t="s">
        <v>3195</v>
      </c>
      <c r="DN358" t="s">
        <v>3196</v>
      </c>
      <c r="DO358" t="s">
        <v>3197</v>
      </c>
      <c r="DP358">
        <v>7.8953999999999996E-2</v>
      </c>
      <c r="DV358" t="s">
        <v>782</v>
      </c>
      <c r="DW358">
        <v>331.40199999999999</v>
      </c>
      <c r="DX358" t="s">
        <v>25</v>
      </c>
      <c r="DY358" t="s">
        <v>36</v>
      </c>
      <c r="DZ358" t="s">
        <v>27</v>
      </c>
      <c r="EA358">
        <v>0.77449999999999997</v>
      </c>
      <c r="EB358" t="s">
        <v>28</v>
      </c>
      <c r="EC358">
        <v>503040</v>
      </c>
      <c r="ED358" t="s">
        <v>29</v>
      </c>
      <c r="EE358">
        <v>8.9456158719999998E-2</v>
      </c>
      <c r="EF358" t="s">
        <v>30</v>
      </c>
      <c r="EG358">
        <v>45000</v>
      </c>
      <c r="EH358" t="s">
        <v>923</v>
      </c>
      <c r="EI358">
        <v>45000</v>
      </c>
      <c r="EJ358" t="s">
        <v>783</v>
      </c>
      <c r="EK358" t="s">
        <v>3780</v>
      </c>
      <c r="EL358" t="s">
        <v>3781</v>
      </c>
      <c r="EM358" t="s">
        <v>3782</v>
      </c>
      <c r="EN358">
        <v>7.8861200000000006E-2</v>
      </c>
      <c r="ET358" t="s">
        <v>782</v>
      </c>
      <c r="EU358">
        <v>331.053</v>
      </c>
      <c r="EV358" t="s">
        <v>25</v>
      </c>
      <c r="EW358" t="s">
        <v>36</v>
      </c>
      <c r="EX358" t="s">
        <v>27</v>
      </c>
      <c r="EY358">
        <v>0.77563800000000005</v>
      </c>
      <c r="EZ358" t="s">
        <v>28</v>
      </c>
      <c r="FA358">
        <v>502095</v>
      </c>
      <c r="FB358" t="s">
        <v>29</v>
      </c>
      <c r="FC358">
        <v>0.109541130704</v>
      </c>
      <c r="FD358" t="s">
        <v>30</v>
      </c>
      <c r="FE358">
        <v>55000</v>
      </c>
      <c r="FF358" t="s">
        <v>923</v>
      </c>
      <c r="FG358">
        <v>55000</v>
      </c>
      <c r="FH358" t="s">
        <v>783</v>
      </c>
      <c r="FI358" t="s">
        <v>4366</v>
      </c>
      <c r="FJ358" t="s">
        <v>4367</v>
      </c>
      <c r="FK358" t="s">
        <v>4368</v>
      </c>
      <c r="FL358">
        <v>7.9422800000000002E-2</v>
      </c>
      <c r="FR358" t="s">
        <v>782</v>
      </c>
      <c r="FS358">
        <v>351.05700000000002</v>
      </c>
      <c r="FT358" t="s">
        <v>25</v>
      </c>
      <c r="FU358" t="s">
        <v>36</v>
      </c>
      <c r="FV358" t="s">
        <v>27</v>
      </c>
      <c r="FW358">
        <v>0.77274500000000002</v>
      </c>
      <c r="FX358" t="s">
        <v>28</v>
      </c>
      <c r="FY358">
        <v>477034</v>
      </c>
      <c r="FZ358" t="s">
        <v>29</v>
      </c>
      <c r="GA358">
        <v>2.0962845760000002E-3</v>
      </c>
      <c r="GB358" t="s">
        <v>30</v>
      </c>
      <c r="GC358">
        <v>1000</v>
      </c>
      <c r="GD358" t="s">
        <v>923</v>
      </c>
      <c r="GE358">
        <v>1000</v>
      </c>
      <c r="GF358" t="s">
        <v>783</v>
      </c>
      <c r="GG358" t="s">
        <v>5146</v>
      </c>
      <c r="GH358" t="s">
        <v>5147</v>
      </c>
      <c r="GI358" t="s">
        <v>5148</v>
      </c>
      <c r="GJ358">
        <v>5.37855E-2</v>
      </c>
      <c r="GP358" t="s">
        <v>782</v>
      </c>
      <c r="GQ358">
        <v>333.471</v>
      </c>
      <c r="GR358" t="s">
        <v>25</v>
      </c>
      <c r="GS358" t="s">
        <v>36</v>
      </c>
      <c r="GT358" t="s">
        <v>27</v>
      </c>
      <c r="GU358">
        <v>0.77324999999999999</v>
      </c>
      <c r="GV358" t="s">
        <v>28</v>
      </c>
      <c r="GW358">
        <v>501536</v>
      </c>
      <c r="GX358" t="s">
        <v>29</v>
      </c>
      <c r="GY358">
        <v>1.9938745688000001E-2</v>
      </c>
      <c r="GZ358" t="s">
        <v>30</v>
      </c>
      <c r="HA358">
        <v>10000</v>
      </c>
      <c r="HB358" t="s">
        <v>923</v>
      </c>
      <c r="HC358">
        <v>10000</v>
      </c>
      <c r="HD358" t="s">
        <v>783</v>
      </c>
      <c r="HE358" t="s">
        <v>2556</v>
      </c>
      <c r="HF358" t="s">
        <v>5745</v>
      </c>
      <c r="HG358" t="s">
        <v>5746</v>
      </c>
      <c r="HH358">
        <v>7.2834999999999997E-2</v>
      </c>
      <c r="HN358" t="s">
        <v>782</v>
      </c>
      <c r="HO358">
        <v>327.72899999999998</v>
      </c>
      <c r="HP358" t="s">
        <v>25</v>
      </c>
      <c r="HQ358" t="s">
        <v>36</v>
      </c>
      <c r="HR358" t="s">
        <v>27</v>
      </c>
      <c r="HS358">
        <v>0.77918699999999996</v>
      </c>
      <c r="HT358" t="s">
        <v>28</v>
      </c>
      <c r="HU358">
        <v>502576</v>
      </c>
      <c r="HV358" t="s">
        <v>29</v>
      </c>
      <c r="HW358">
        <v>0.129333603096</v>
      </c>
      <c r="HX358" t="s">
        <v>30</v>
      </c>
      <c r="HY358">
        <v>65000</v>
      </c>
      <c r="HZ358" t="s">
        <v>923</v>
      </c>
      <c r="IA358">
        <v>65000</v>
      </c>
      <c r="IB358" t="s">
        <v>783</v>
      </c>
      <c r="IC358" t="s">
        <v>6331</v>
      </c>
      <c r="ID358" t="s">
        <v>6332</v>
      </c>
      <c r="IE358" t="s">
        <v>6333</v>
      </c>
      <c r="IF358">
        <v>7.8538499999999997E-2</v>
      </c>
    </row>
    <row r="359" spans="6:240">
      <c r="F359" t="s">
        <v>787</v>
      </c>
      <c r="G359">
        <v>634.89099999999996</v>
      </c>
      <c r="H359" t="s">
        <v>25</v>
      </c>
      <c r="I359" t="s">
        <v>757</v>
      </c>
      <c r="J359" t="s">
        <v>27</v>
      </c>
      <c r="K359">
        <v>0.79329499999999997</v>
      </c>
      <c r="L359" t="s">
        <v>28</v>
      </c>
      <c r="M359">
        <v>250283</v>
      </c>
      <c r="N359" t="s">
        <v>29</v>
      </c>
      <c r="O359">
        <v>1.1986444395E-2</v>
      </c>
      <c r="P359" t="s">
        <v>30</v>
      </c>
      <c r="Q359">
        <v>3000</v>
      </c>
      <c r="R359" t="s">
        <v>923</v>
      </c>
      <c r="S359">
        <v>3000</v>
      </c>
      <c r="T359" t="s">
        <v>788</v>
      </c>
      <c r="U359" t="s">
        <v>4951</v>
      </c>
      <c r="V359" t="s">
        <v>4952</v>
      </c>
      <c r="W359" t="s">
        <v>4953</v>
      </c>
      <c r="X359">
        <v>8.0937800000000004E-2</v>
      </c>
      <c r="AD359" t="s">
        <v>787</v>
      </c>
      <c r="AE359">
        <v>679.19600000000003</v>
      </c>
      <c r="AF359" t="s">
        <v>25</v>
      </c>
      <c r="AG359" t="s">
        <v>757</v>
      </c>
      <c r="AH359" t="s">
        <v>27</v>
      </c>
      <c r="AI359">
        <v>0.77443099999999998</v>
      </c>
      <c r="AJ359" t="s">
        <v>28</v>
      </c>
      <c r="AK359">
        <v>245493</v>
      </c>
      <c r="AL359" t="s">
        <v>29</v>
      </c>
      <c r="AM359">
        <v>2.0367175785E-2</v>
      </c>
      <c r="AN359" t="s">
        <v>30</v>
      </c>
      <c r="AO359">
        <v>5000</v>
      </c>
      <c r="AP359" t="s">
        <v>923</v>
      </c>
      <c r="AQ359">
        <v>5000</v>
      </c>
      <c r="AR359" t="s">
        <v>788</v>
      </c>
      <c r="AS359" t="s">
        <v>1427</v>
      </c>
      <c r="AT359" t="s">
        <v>1428</v>
      </c>
      <c r="AU359" t="s">
        <v>1429</v>
      </c>
      <c r="AV359">
        <v>9.1879100000000005E-2</v>
      </c>
      <c r="BB359" t="s">
        <v>787</v>
      </c>
      <c r="BC359">
        <v>659.25099999999998</v>
      </c>
      <c r="BD359" t="s">
        <v>25</v>
      </c>
      <c r="BE359" t="s">
        <v>757</v>
      </c>
      <c r="BF359" t="s">
        <v>27</v>
      </c>
      <c r="BG359">
        <v>0.77849900000000005</v>
      </c>
      <c r="BH359" t="s">
        <v>28</v>
      </c>
      <c r="BI359">
        <v>250284</v>
      </c>
      <c r="BJ359" t="s">
        <v>29</v>
      </c>
      <c r="BK359">
        <v>5.9932023974999998E-2</v>
      </c>
      <c r="BL359" t="s">
        <v>30</v>
      </c>
      <c r="BM359">
        <v>15000</v>
      </c>
      <c r="BN359" t="s">
        <v>923</v>
      </c>
      <c r="BO359">
        <v>15000</v>
      </c>
      <c r="BP359" t="s">
        <v>788</v>
      </c>
      <c r="BQ359" t="s">
        <v>2006</v>
      </c>
      <c r="BR359" t="s">
        <v>2007</v>
      </c>
      <c r="BS359" t="s">
        <v>2008</v>
      </c>
      <c r="BT359">
        <v>7.1052799999999999E-2</v>
      </c>
      <c r="BZ359" t="s">
        <v>787</v>
      </c>
      <c r="CA359">
        <v>649.09299999999996</v>
      </c>
      <c r="CB359" t="s">
        <v>25</v>
      </c>
      <c r="CC359" t="s">
        <v>757</v>
      </c>
      <c r="CD359" t="s">
        <v>27</v>
      </c>
      <c r="CE359">
        <v>0.78303500000000004</v>
      </c>
      <c r="CF359" t="s">
        <v>28</v>
      </c>
      <c r="CG359">
        <v>251264</v>
      </c>
      <c r="CH359" t="s">
        <v>29</v>
      </c>
      <c r="CI359">
        <v>9.9496872165E-2</v>
      </c>
      <c r="CJ359" t="s">
        <v>30</v>
      </c>
      <c r="CK359">
        <v>25000</v>
      </c>
      <c r="CL359" t="s">
        <v>923</v>
      </c>
      <c r="CM359">
        <v>25000</v>
      </c>
      <c r="CN359" t="s">
        <v>788</v>
      </c>
      <c r="CO359" t="s">
        <v>2600</v>
      </c>
      <c r="CP359" t="s">
        <v>2601</v>
      </c>
      <c r="CQ359" t="s">
        <v>2602</v>
      </c>
      <c r="CR359">
        <v>7.2700100000000004E-2</v>
      </c>
      <c r="CX359" t="s">
        <v>787</v>
      </c>
      <c r="CY359">
        <v>658.08500000000004</v>
      </c>
      <c r="CZ359" t="s">
        <v>25</v>
      </c>
      <c r="DA359" t="s">
        <v>757</v>
      </c>
      <c r="DB359" t="s">
        <v>27</v>
      </c>
      <c r="DC359">
        <v>0.77864599999999995</v>
      </c>
      <c r="DD359" t="s">
        <v>28</v>
      </c>
      <c r="DE359">
        <v>250633</v>
      </c>
      <c r="DF359" t="s">
        <v>29</v>
      </c>
      <c r="DG359">
        <v>0.13964642254500001</v>
      </c>
      <c r="DH359" t="s">
        <v>30</v>
      </c>
      <c r="DI359">
        <v>35000</v>
      </c>
      <c r="DJ359" t="s">
        <v>923</v>
      </c>
      <c r="DK359">
        <v>35000</v>
      </c>
      <c r="DL359" t="s">
        <v>788</v>
      </c>
      <c r="DM359" t="s">
        <v>3192</v>
      </c>
      <c r="DN359" t="s">
        <v>3193</v>
      </c>
      <c r="DO359" t="s">
        <v>3194</v>
      </c>
      <c r="DP359">
        <v>7.26025E-2</v>
      </c>
      <c r="DV359" t="s">
        <v>787</v>
      </c>
      <c r="DW359">
        <v>662.52800000000002</v>
      </c>
      <c r="DX359" t="s">
        <v>25</v>
      </c>
      <c r="DY359" t="s">
        <v>757</v>
      </c>
      <c r="DZ359" t="s">
        <v>27</v>
      </c>
      <c r="EA359">
        <v>0.77783400000000003</v>
      </c>
      <c r="EB359" t="s">
        <v>28</v>
      </c>
      <c r="EC359">
        <v>249472</v>
      </c>
      <c r="ED359" t="s">
        <v>29</v>
      </c>
      <c r="EE359">
        <v>0.180380675115</v>
      </c>
      <c r="EF359" t="s">
        <v>30</v>
      </c>
      <c r="EG359">
        <v>45000</v>
      </c>
      <c r="EH359" t="s">
        <v>923</v>
      </c>
      <c r="EI359">
        <v>45000</v>
      </c>
      <c r="EJ359" t="s">
        <v>788</v>
      </c>
      <c r="EK359" t="s">
        <v>3777</v>
      </c>
      <c r="EL359" t="s">
        <v>3778</v>
      </c>
      <c r="EM359" t="s">
        <v>3779</v>
      </c>
      <c r="EN359">
        <v>7.4766299999999994E-2</v>
      </c>
      <c r="ET359" t="s">
        <v>787</v>
      </c>
      <c r="EU359">
        <v>664.92399999999998</v>
      </c>
      <c r="EV359" t="s">
        <v>25</v>
      </c>
      <c r="EW359" t="s">
        <v>757</v>
      </c>
      <c r="EX359" t="s">
        <v>27</v>
      </c>
      <c r="EY359">
        <v>0.77448300000000003</v>
      </c>
      <c r="EZ359" t="s">
        <v>28</v>
      </c>
      <c r="FA359">
        <v>250728</v>
      </c>
      <c r="FB359" t="s">
        <v>29</v>
      </c>
      <c r="FC359">
        <v>0.21936082111499999</v>
      </c>
      <c r="FD359" t="s">
        <v>30</v>
      </c>
      <c r="FE359">
        <v>55000</v>
      </c>
      <c r="FF359" t="s">
        <v>923</v>
      </c>
      <c r="FG359">
        <v>55000</v>
      </c>
      <c r="FH359" t="s">
        <v>788</v>
      </c>
      <c r="FI359" t="s">
        <v>4363</v>
      </c>
      <c r="FJ359" t="s">
        <v>4364</v>
      </c>
      <c r="FK359" t="s">
        <v>4365</v>
      </c>
      <c r="FL359">
        <v>8.0260799999999993E-2</v>
      </c>
      <c r="FR359" t="s">
        <v>787</v>
      </c>
      <c r="FS359">
        <v>599.20699999999999</v>
      </c>
      <c r="FT359" t="s">
        <v>25</v>
      </c>
      <c r="FU359" t="s">
        <v>757</v>
      </c>
      <c r="FV359" t="s">
        <v>27</v>
      </c>
      <c r="FW359">
        <v>0.81657800000000003</v>
      </c>
      <c r="FX359" t="s">
        <v>28</v>
      </c>
      <c r="FY359">
        <v>250281</v>
      </c>
      <c r="FZ359" t="s">
        <v>29</v>
      </c>
      <c r="GA359">
        <v>3.9955144649999998E-3</v>
      </c>
      <c r="GB359" t="s">
        <v>30</v>
      </c>
      <c r="GC359">
        <v>1000</v>
      </c>
      <c r="GD359" t="s">
        <v>923</v>
      </c>
      <c r="GE359">
        <v>1000</v>
      </c>
      <c r="GF359" t="s">
        <v>788</v>
      </c>
      <c r="GG359" t="s">
        <v>5143</v>
      </c>
      <c r="GH359" t="s">
        <v>5144</v>
      </c>
      <c r="GI359" t="s">
        <v>5145</v>
      </c>
      <c r="GJ359">
        <v>0.10795</v>
      </c>
      <c r="GP359" t="s">
        <v>787</v>
      </c>
      <c r="GQ359">
        <v>656.02200000000005</v>
      </c>
      <c r="GR359" t="s">
        <v>25</v>
      </c>
      <c r="GS359" t="s">
        <v>757</v>
      </c>
      <c r="GT359" t="s">
        <v>27</v>
      </c>
      <c r="GU359">
        <v>0.77946099999999996</v>
      </c>
      <c r="GV359" t="s">
        <v>28</v>
      </c>
      <c r="GW359">
        <v>250895</v>
      </c>
      <c r="GX359" t="s">
        <v>29</v>
      </c>
      <c r="GY359">
        <v>3.9857248785E-2</v>
      </c>
      <c r="GZ359" t="s">
        <v>30</v>
      </c>
      <c r="HA359">
        <v>10000</v>
      </c>
      <c r="HB359" t="s">
        <v>923</v>
      </c>
      <c r="HC359">
        <v>10000</v>
      </c>
      <c r="HD359" t="s">
        <v>788</v>
      </c>
      <c r="HE359" t="s">
        <v>5742</v>
      </c>
      <c r="HF359" t="s">
        <v>5743</v>
      </c>
      <c r="HG359" t="s">
        <v>5744</v>
      </c>
      <c r="HH359">
        <v>7.56748E-2</v>
      </c>
      <c r="HN359" t="s">
        <v>787</v>
      </c>
      <c r="HO359">
        <v>668.46199999999999</v>
      </c>
      <c r="HP359" t="s">
        <v>25</v>
      </c>
      <c r="HQ359" t="s">
        <v>757</v>
      </c>
      <c r="HR359" t="s">
        <v>27</v>
      </c>
      <c r="HS359">
        <v>0.77369699999999997</v>
      </c>
      <c r="HT359" t="s">
        <v>28</v>
      </c>
      <c r="HU359">
        <v>249909</v>
      </c>
      <c r="HV359" t="s">
        <v>29</v>
      </c>
      <c r="HW359">
        <v>0.26009507368500001</v>
      </c>
      <c r="HX359" t="s">
        <v>30</v>
      </c>
      <c r="HY359">
        <v>65000</v>
      </c>
      <c r="HZ359" t="s">
        <v>923</v>
      </c>
      <c r="IA359">
        <v>65000</v>
      </c>
      <c r="IB359" t="s">
        <v>788</v>
      </c>
      <c r="IC359" t="s">
        <v>6328</v>
      </c>
      <c r="ID359" t="s">
        <v>6329</v>
      </c>
      <c r="IE359" t="s">
        <v>6330</v>
      </c>
      <c r="IF359">
        <v>7.8349299999999997E-2</v>
      </c>
    </row>
    <row r="360" spans="6:240">
      <c r="F360" t="s">
        <v>787</v>
      </c>
      <c r="G360">
        <v>348.95400000000001</v>
      </c>
      <c r="H360" t="s">
        <v>25</v>
      </c>
      <c r="I360" t="s">
        <v>36</v>
      </c>
      <c r="J360" t="s">
        <v>27</v>
      </c>
      <c r="K360">
        <v>0.756826</v>
      </c>
      <c r="L360" t="s">
        <v>28</v>
      </c>
      <c r="M360">
        <v>500311</v>
      </c>
      <c r="N360" t="s">
        <v>29</v>
      </c>
      <c r="O360">
        <v>5.996275136E-3</v>
      </c>
      <c r="P360" t="s">
        <v>30</v>
      </c>
      <c r="Q360">
        <v>3000</v>
      </c>
      <c r="R360" t="s">
        <v>923</v>
      </c>
      <c r="S360">
        <v>3000</v>
      </c>
      <c r="T360" t="s">
        <v>783</v>
      </c>
      <c r="U360" t="s">
        <v>4954</v>
      </c>
      <c r="V360" t="s">
        <v>4955</v>
      </c>
      <c r="W360" t="s">
        <v>4956</v>
      </c>
      <c r="X360">
        <v>0.11247500000000001</v>
      </c>
      <c r="AD360" t="s">
        <v>787</v>
      </c>
      <c r="AE360">
        <v>336.72399999999999</v>
      </c>
      <c r="AF360" t="s">
        <v>25</v>
      </c>
      <c r="AG360" t="s">
        <v>36</v>
      </c>
      <c r="AH360" t="s">
        <v>27</v>
      </c>
      <c r="AI360">
        <v>0.77044699999999999</v>
      </c>
      <c r="AJ360" t="s">
        <v>28</v>
      </c>
      <c r="AK360">
        <v>500312</v>
      </c>
      <c r="AL360" t="s">
        <v>29</v>
      </c>
      <c r="AM360">
        <v>9.9937695600000008E-3</v>
      </c>
      <c r="AN360" t="s">
        <v>30</v>
      </c>
      <c r="AO360">
        <v>5000</v>
      </c>
      <c r="AP360" t="s">
        <v>923</v>
      </c>
      <c r="AQ360">
        <v>5000</v>
      </c>
      <c r="AR360" t="s">
        <v>783</v>
      </c>
      <c r="AS360" t="s">
        <v>1430</v>
      </c>
      <c r="AT360" t="s">
        <v>1431</v>
      </c>
      <c r="AU360" t="s">
        <v>1432</v>
      </c>
      <c r="AV360">
        <v>8.6426900000000001E-2</v>
      </c>
      <c r="BB360" t="s">
        <v>787</v>
      </c>
      <c r="BC360">
        <v>333.738</v>
      </c>
      <c r="BD360" t="s">
        <v>25</v>
      </c>
      <c r="BE360" t="s">
        <v>36</v>
      </c>
      <c r="BF360" t="s">
        <v>27</v>
      </c>
      <c r="BG360">
        <v>0.775142</v>
      </c>
      <c r="BH360" t="s">
        <v>28</v>
      </c>
      <c r="BI360">
        <v>498691</v>
      </c>
      <c r="BJ360" t="s">
        <v>29</v>
      </c>
      <c r="BK360">
        <v>3.0078726544000001E-2</v>
      </c>
      <c r="BL360" t="s">
        <v>30</v>
      </c>
      <c r="BM360">
        <v>15000</v>
      </c>
      <c r="BN360" t="s">
        <v>923</v>
      </c>
      <c r="BO360">
        <v>15000</v>
      </c>
      <c r="BP360" t="s">
        <v>783</v>
      </c>
      <c r="BQ360" t="s">
        <v>2009</v>
      </c>
      <c r="BR360" t="s">
        <v>2010</v>
      </c>
      <c r="BS360" t="s">
        <v>2011</v>
      </c>
      <c r="BT360">
        <v>7.5869599999999995E-2</v>
      </c>
      <c r="BZ360" t="s">
        <v>787</v>
      </c>
      <c r="CA360">
        <v>337.459</v>
      </c>
      <c r="CB360" t="s">
        <v>25</v>
      </c>
      <c r="CC360" t="s">
        <v>36</v>
      </c>
      <c r="CD360" t="s">
        <v>27</v>
      </c>
      <c r="CE360">
        <v>0.77035699999999996</v>
      </c>
      <c r="CF360" t="s">
        <v>28</v>
      </c>
      <c r="CG360">
        <v>499339</v>
      </c>
      <c r="CH360" t="s">
        <v>29</v>
      </c>
      <c r="CI360">
        <v>5.0066213663999999E-2</v>
      </c>
      <c r="CJ360" t="s">
        <v>30</v>
      </c>
      <c r="CK360">
        <v>25000</v>
      </c>
      <c r="CL360" t="s">
        <v>923</v>
      </c>
      <c r="CM360">
        <v>25000</v>
      </c>
      <c r="CN360" t="s">
        <v>783</v>
      </c>
      <c r="CO360" t="s">
        <v>2603</v>
      </c>
      <c r="CP360" t="s">
        <v>2604</v>
      </c>
      <c r="CQ360" t="s">
        <v>2605</v>
      </c>
      <c r="CR360">
        <v>7.9755000000000006E-2</v>
      </c>
      <c r="CX360" t="s">
        <v>787</v>
      </c>
      <c r="CY360">
        <v>333.572</v>
      </c>
      <c r="CZ360" t="s">
        <v>25</v>
      </c>
      <c r="DA360" t="s">
        <v>36</v>
      </c>
      <c r="DB360" t="s">
        <v>27</v>
      </c>
      <c r="DC360">
        <v>0.77191600000000005</v>
      </c>
      <c r="DD360" t="s">
        <v>28</v>
      </c>
      <c r="DE360">
        <v>503118</v>
      </c>
      <c r="DF360" t="s">
        <v>29</v>
      </c>
      <c r="DG360">
        <v>6.9566186463999993E-2</v>
      </c>
      <c r="DH360" t="s">
        <v>30</v>
      </c>
      <c r="DI360">
        <v>35000</v>
      </c>
      <c r="DJ360" t="s">
        <v>923</v>
      </c>
      <c r="DK360">
        <v>35000</v>
      </c>
      <c r="DL360" t="s">
        <v>783</v>
      </c>
      <c r="DM360" t="s">
        <v>3195</v>
      </c>
      <c r="DN360" t="s">
        <v>3196</v>
      </c>
      <c r="DO360" t="s">
        <v>3197</v>
      </c>
      <c r="DP360">
        <v>7.8953999999999996E-2</v>
      </c>
      <c r="DV360" t="s">
        <v>787</v>
      </c>
      <c r="DW360">
        <v>331.40199999999999</v>
      </c>
      <c r="DX360" t="s">
        <v>25</v>
      </c>
      <c r="DY360" t="s">
        <v>36</v>
      </c>
      <c r="DZ360" t="s">
        <v>27</v>
      </c>
      <c r="EA360">
        <v>0.77449999999999997</v>
      </c>
      <c r="EB360" t="s">
        <v>28</v>
      </c>
      <c r="EC360">
        <v>503040</v>
      </c>
      <c r="ED360" t="s">
        <v>29</v>
      </c>
      <c r="EE360">
        <v>8.9456158719999998E-2</v>
      </c>
      <c r="EF360" t="s">
        <v>30</v>
      </c>
      <c r="EG360">
        <v>45000</v>
      </c>
      <c r="EH360" t="s">
        <v>923</v>
      </c>
      <c r="EI360">
        <v>45000</v>
      </c>
      <c r="EJ360" t="s">
        <v>783</v>
      </c>
      <c r="EK360" t="s">
        <v>3780</v>
      </c>
      <c r="EL360" t="s">
        <v>3781</v>
      </c>
      <c r="EM360" t="s">
        <v>3782</v>
      </c>
      <c r="EN360">
        <v>7.8861200000000006E-2</v>
      </c>
      <c r="ET360" t="s">
        <v>787</v>
      </c>
      <c r="EU360">
        <v>331.053</v>
      </c>
      <c r="EV360" t="s">
        <v>25</v>
      </c>
      <c r="EW360" t="s">
        <v>36</v>
      </c>
      <c r="EX360" t="s">
        <v>27</v>
      </c>
      <c r="EY360">
        <v>0.77563800000000005</v>
      </c>
      <c r="EZ360" t="s">
        <v>28</v>
      </c>
      <c r="FA360">
        <v>502095</v>
      </c>
      <c r="FB360" t="s">
        <v>29</v>
      </c>
      <c r="FC360">
        <v>0.109541130704</v>
      </c>
      <c r="FD360" t="s">
        <v>30</v>
      </c>
      <c r="FE360">
        <v>55000</v>
      </c>
      <c r="FF360" t="s">
        <v>923</v>
      </c>
      <c r="FG360">
        <v>55000</v>
      </c>
      <c r="FH360" t="s">
        <v>783</v>
      </c>
      <c r="FI360" t="s">
        <v>4366</v>
      </c>
      <c r="FJ360" t="s">
        <v>4367</v>
      </c>
      <c r="FK360" t="s">
        <v>4368</v>
      </c>
      <c r="FL360">
        <v>7.9422800000000002E-2</v>
      </c>
      <c r="FR360" t="s">
        <v>787</v>
      </c>
      <c r="FS360">
        <v>351.05700000000002</v>
      </c>
      <c r="FT360" t="s">
        <v>25</v>
      </c>
      <c r="FU360" t="s">
        <v>36</v>
      </c>
      <c r="FV360" t="s">
        <v>27</v>
      </c>
      <c r="FW360">
        <v>0.77274500000000002</v>
      </c>
      <c r="FX360" t="s">
        <v>28</v>
      </c>
      <c r="FY360">
        <v>477034</v>
      </c>
      <c r="FZ360" t="s">
        <v>29</v>
      </c>
      <c r="GA360">
        <v>2.0962845760000002E-3</v>
      </c>
      <c r="GB360" t="s">
        <v>30</v>
      </c>
      <c r="GC360">
        <v>1000</v>
      </c>
      <c r="GD360" t="s">
        <v>923</v>
      </c>
      <c r="GE360">
        <v>1000</v>
      </c>
      <c r="GF360" t="s">
        <v>783</v>
      </c>
      <c r="GG360" t="s">
        <v>5146</v>
      </c>
      <c r="GH360" t="s">
        <v>5147</v>
      </c>
      <c r="GI360" t="s">
        <v>5148</v>
      </c>
      <c r="GJ360">
        <v>5.37855E-2</v>
      </c>
      <c r="GP360" t="s">
        <v>787</v>
      </c>
      <c r="GQ360">
        <v>333.471</v>
      </c>
      <c r="GR360" t="s">
        <v>25</v>
      </c>
      <c r="GS360" t="s">
        <v>36</v>
      </c>
      <c r="GT360" t="s">
        <v>27</v>
      </c>
      <c r="GU360">
        <v>0.77324999999999999</v>
      </c>
      <c r="GV360" t="s">
        <v>28</v>
      </c>
      <c r="GW360">
        <v>501536</v>
      </c>
      <c r="GX360" t="s">
        <v>29</v>
      </c>
      <c r="GY360">
        <v>1.9938745688000001E-2</v>
      </c>
      <c r="GZ360" t="s">
        <v>30</v>
      </c>
      <c r="HA360">
        <v>10000</v>
      </c>
      <c r="HB360" t="s">
        <v>923</v>
      </c>
      <c r="HC360">
        <v>10000</v>
      </c>
      <c r="HD360" t="s">
        <v>783</v>
      </c>
      <c r="HE360" t="s">
        <v>2556</v>
      </c>
      <c r="HF360" t="s">
        <v>5745</v>
      </c>
      <c r="HG360" t="s">
        <v>5746</v>
      </c>
      <c r="HH360">
        <v>7.2834999999999997E-2</v>
      </c>
      <c r="HN360" t="s">
        <v>787</v>
      </c>
      <c r="HO360">
        <v>327.72899999999998</v>
      </c>
      <c r="HP360" t="s">
        <v>25</v>
      </c>
      <c r="HQ360" t="s">
        <v>36</v>
      </c>
      <c r="HR360" t="s">
        <v>27</v>
      </c>
      <c r="HS360">
        <v>0.77918699999999996</v>
      </c>
      <c r="HT360" t="s">
        <v>28</v>
      </c>
      <c r="HU360">
        <v>502576</v>
      </c>
      <c r="HV360" t="s">
        <v>29</v>
      </c>
      <c r="HW360">
        <v>0.129333603096</v>
      </c>
      <c r="HX360" t="s">
        <v>30</v>
      </c>
      <c r="HY360">
        <v>65000</v>
      </c>
      <c r="HZ360" t="s">
        <v>923</v>
      </c>
      <c r="IA360">
        <v>65000</v>
      </c>
      <c r="IB360" t="s">
        <v>783</v>
      </c>
      <c r="IC360" t="s">
        <v>6331</v>
      </c>
      <c r="ID360" t="s">
        <v>6332</v>
      </c>
      <c r="IE360" t="s">
        <v>6333</v>
      </c>
      <c r="IF360">
        <v>7.8538499999999997E-2</v>
      </c>
    </row>
    <row r="361" spans="6:240">
      <c r="F361" t="s">
        <v>777</v>
      </c>
      <c r="G361">
        <v>660.56500000000005</v>
      </c>
      <c r="H361" t="s">
        <v>25</v>
      </c>
      <c r="I361" t="s">
        <v>757</v>
      </c>
      <c r="J361" t="s">
        <v>27</v>
      </c>
      <c r="K361">
        <v>0.76497599999999999</v>
      </c>
      <c r="L361" t="s">
        <v>28</v>
      </c>
      <c r="M361">
        <v>258696</v>
      </c>
      <c r="N361" t="s">
        <v>29</v>
      </c>
      <c r="O361">
        <v>1.1596642935E-2</v>
      </c>
      <c r="P361" t="s">
        <v>30</v>
      </c>
      <c r="Q361">
        <v>3000</v>
      </c>
      <c r="R361" t="s">
        <v>923</v>
      </c>
      <c r="S361">
        <v>3000</v>
      </c>
      <c r="T361" t="s">
        <v>778</v>
      </c>
      <c r="U361" t="s">
        <v>4957</v>
      </c>
      <c r="V361" t="s">
        <v>4958</v>
      </c>
      <c r="W361" t="s">
        <v>4959</v>
      </c>
      <c r="X361">
        <v>9.1740500000000003E-2</v>
      </c>
      <c r="AD361" t="s">
        <v>777</v>
      </c>
      <c r="AE361">
        <v>683.91700000000003</v>
      </c>
      <c r="AF361" t="s">
        <v>25</v>
      </c>
      <c r="AG361" t="s">
        <v>757</v>
      </c>
      <c r="AH361" t="s">
        <v>27</v>
      </c>
      <c r="AI361">
        <v>0.76059500000000002</v>
      </c>
      <c r="AJ361" t="s">
        <v>28</v>
      </c>
      <c r="AK361">
        <v>252749</v>
      </c>
      <c r="AL361" t="s">
        <v>29</v>
      </c>
      <c r="AM361">
        <v>1.9782473594999999E-2</v>
      </c>
      <c r="AN361" t="s">
        <v>30</v>
      </c>
      <c r="AO361">
        <v>5000</v>
      </c>
      <c r="AP361" t="s">
        <v>923</v>
      </c>
      <c r="AQ361">
        <v>5000</v>
      </c>
      <c r="AR361" t="s">
        <v>778</v>
      </c>
      <c r="AS361" t="s">
        <v>1433</v>
      </c>
      <c r="AT361" t="s">
        <v>1434</v>
      </c>
      <c r="AU361" t="s">
        <v>1435</v>
      </c>
      <c r="AV361">
        <v>0.10364900000000001</v>
      </c>
      <c r="BB361" t="s">
        <v>777</v>
      </c>
      <c r="BC361">
        <v>689.87599999999998</v>
      </c>
      <c r="BD361" t="s">
        <v>25</v>
      </c>
      <c r="BE361" t="s">
        <v>757</v>
      </c>
      <c r="BF361" t="s">
        <v>27</v>
      </c>
      <c r="BG361">
        <v>0.76102400000000003</v>
      </c>
      <c r="BH361" t="s">
        <v>28</v>
      </c>
      <c r="BI361">
        <v>250284</v>
      </c>
      <c r="BJ361" t="s">
        <v>29</v>
      </c>
      <c r="BK361">
        <v>5.9932023974999998E-2</v>
      </c>
      <c r="BL361" t="s">
        <v>30</v>
      </c>
      <c r="BM361">
        <v>15000</v>
      </c>
      <c r="BN361" t="s">
        <v>923</v>
      </c>
      <c r="BO361">
        <v>15000</v>
      </c>
      <c r="BP361" t="s">
        <v>778</v>
      </c>
      <c r="BQ361" t="s">
        <v>2012</v>
      </c>
      <c r="BR361" t="s">
        <v>2013</v>
      </c>
      <c r="BS361" t="s">
        <v>2014</v>
      </c>
      <c r="BT361">
        <v>7.4180099999999999E-2</v>
      </c>
      <c r="BZ361" t="s">
        <v>777</v>
      </c>
      <c r="CA361">
        <v>656.35500000000002</v>
      </c>
      <c r="CB361" t="s">
        <v>25</v>
      </c>
      <c r="CC361" t="s">
        <v>757</v>
      </c>
      <c r="CD361" t="s">
        <v>27</v>
      </c>
      <c r="CE361">
        <v>0.77256499999999995</v>
      </c>
      <c r="CF361" t="s">
        <v>28</v>
      </c>
      <c r="CG361">
        <v>255264</v>
      </c>
      <c r="CH361" t="s">
        <v>29</v>
      </c>
      <c r="CI361">
        <v>9.7937666325000006E-2</v>
      </c>
      <c r="CJ361" t="s">
        <v>30</v>
      </c>
      <c r="CK361">
        <v>25000</v>
      </c>
      <c r="CL361" t="s">
        <v>923</v>
      </c>
      <c r="CM361">
        <v>25000</v>
      </c>
      <c r="CN361" t="s">
        <v>778</v>
      </c>
      <c r="CO361" t="s">
        <v>2606</v>
      </c>
      <c r="CP361" t="s">
        <v>2607</v>
      </c>
      <c r="CQ361" t="s">
        <v>2608</v>
      </c>
      <c r="CR361">
        <v>6.9520799999999994E-2</v>
      </c>
      <c r="CX361" t="s">
        <v>777</v>
      </c>
      <c r="CY361">
        <v>665.67</v>
      </c>
      <c r="CZ361" t="s">
        <v>25</v>
      </c>
      <c r="DA361" t="s">
        <v>757</v>
      </c>
      <c r="DB361" t="s">
        <v>27</v>
      </c>
      <c r="DC361">
        <v>0.77149100000000004</v>
      </c>
      <c r="DD361" t="s">
        <v>28</v>
      </c>
      <c r="DE361">
        <v>252394</v>
      </c>
      <c r="DF361" t="s">
        <v>29</v>
      </c>
      <c r="DG361">
        <v>0.138671918895</v>
      </c>
      <c r="DH361" t="s">
        <v>30</v>
      </c>
      <c r="DI361">
        <v>35000</v>
      </c>
      <c r="DJ361" t="s">
        <v>923</v>
      </c>
      <c r="DK361">
        <v>35000</v>
      </c>
      <c r="DL361" t="s">
        <v>778</v>
      </c>
      <c r="DM361" t="s">
        <v>3198</v>
      </c>
      <c r="DN361" t="s">
        <v>3199</v>
      </c>
      <c r="DO361" t="s">
        <v>3200</v>
      </c>
      <c r="DP361">
        <v>7.5861300000000007E-2</v>
      </c>
      <c r="DV361" t="s">
        <v>777</v>
      </c>
      <c r="DW361">
        <v>663.45699999999999</v>
      </c>
      <c r="DX361" t="s">
        <v>25</v>
      </c>
      <c r="DY361" t="s">
        <v>757</v>
      </c>
      <c r="DZ361" t="s">
        <v>27</v>
      </c>
      <c r="EA361">
        <v>0.77307800000000004</v>
      </c>
      <c r="EB361" t="s">
        <v>28</v>
      </c>
      <c r="EC361">
        <v>252197</v>
      </c>
      <c r="ED361" t="s">
        <v>29</v>
      </c>
      <c r="EE361">
        <v>0.178431667815</v>
      </c>
      <c r="EF361" t="s">
        <v>30</v>
      </c>
      <c r="EG361">
        <v>45000</v>
      </c>
      <c r="EH361" t="s">
        <v>923</v>
      </c>
      <c r="EI361">
        <v>45000</v>
      </c>
      <c r="EJ361" t="s">
        <v>778</v>
      </c>
      <c r="EK361" t="s">
        <v>3783</v>
      </c>
      <c r="EL361" t="s">
        <v>3784</v>
      </c>
      <c r="EM361" t="s">
        <v>3785</v>
      </c>
      <c r="EN361">
        <v>7.7665100000000001E-2</v>
      </c>
      <c r="ET361" t="s">
        <v>777</v>
      </c>
      <c r="EU361">
        <v>657.12900000000002</v>
      </c>
      <c r="EV361" t="s">
        <v>25</v>
      </c>
      <c r="EW361" t="s">
        <v>757</v>
      </c>
      <c r="EX361" t="s">
        <v>27</v>
      </c>
      <c r="EY361">
        <v>0.77594300000000005</v>
      </c>
      <c r="EZ361" t="s">
        <v>28</v>
      </c>
      <c r="FA361">
        <v>252750</v>
      </c>
      <c r="FB361" t="s">
        <v>29</v>
      </c>
      <c r="FC361">
        <v>0.217606714545</v>
      </c>
      <c r="FD361" t="s">
        <v>30</v>
      </c>
      <c r="FE361">
        <v>55000</v>
      </c>
      <c r="FF361" t="s">
        <v>923</v>
      </c>
      <c r="FG361">
        <v>55000</v>
      </c>
      <c r="FH361" t="s">
        <v>778</v>
      </c>
      <c r="FI361" t="s">
        <v>4369</v>
      </c>
      <c r="FJ361" t="s">
        <v>4370</v>
      </c>
      <c r="FK361" t="s">
        <v>4371</v>
      </c>
      <c r="FL361">
        <v>7.7977299999999999E-2</v>
      </c>
      <c r="FR361" t="s">
        <v>777</v>
      </c>
      <c r="FS361">
        <v>634.07100000000003</v>
      </c>
      <c r="FT361" t="s">
        <v>25</v>
      </c>
      <c r="FU361" t="s">
        <v>757</v>
      </c>
      <c r="FV361" t="s">
        <v>27</v>
      </c>
      <c r="FW361">
        <v>0.79381100000000004</v>
      </c>
      <c r="FX361" t="s">
        <v>28</v>
      </c>
      <c r="FY361">
        <v>250281</v>
      </c>
      <c r="FZ361" t="s">
        <v>29</v>
      </c>
      <c r="GA361">
        <v>3.9955144649999998E-3</v>
      </c>
      <c r="GB361" t="s">
        <v>30</v>
      </c>
      <c r="GC361">
        <v>1000</v>
      </c>
      <c r="GD361" t="s">
        <v>923</v>
      </c>
      <c r="GE361">
        <v>1000</v>
      </c>
      <c r="GF361" t="s">
        <v>778</v>
      </c>
      <c r="GG361" t="s">
        <v>5149</v>
      </c>
      <c r="GH361" t="s">
        <v>5150</v>
      </c>
      <c r="GI361" t="s">
        <v>5151</v>
      </c>
      <c r="GJ361">
        <v>4.5811299999999999E-2</v>
      </c>
      <c r="GP361" t="s">
        <v>777</v>
      </c>
      <c r="GQ361">
        <v>677.66399999999999</v>
      </c>
      <c r="GR361" t="s">
        <v>25</v>
      </c>
      <c r="GS361" t="s">
        <v>757</v>
      </c>
      <c r="GT361" t="s">
        <v>27</v>
      </c>
      <c r="GU361">
        <v>0.77251800000000004</v>
      </c>
      <c r="GV361" t="s">
        <v>28</v>
      </c>
      <c r="GW361">
        <v>247268</v>
      </c>
      <c r="GX361" t="s">
        <v>29</v>
      </c>
      <c r="GY361">
        <v>4.0441950975000002E-2</v>
      </c>
      <c r="GZ361" t="s">
        <v>30</v>
      </c>
      <c r="HA361">
        <v>10000</v>
      </c>
      <c r="HB361" t="s">
        <v>923</v>
      </c>
      <c r="HC361">
        <v>10000</v>
      </c>
      <c r="HD361" t="s">
        <v>778</v>
      </c>
      <c r="HE361" t="s">
        <v>5747</v>
      </c>
      <c r="HF361" t="s">
        <v>5748</v>
      </c>
      <c r="HG361" t="s">
        <v>5749</v>
      </c>
      <c r="HH361">
        <v>6.5950400000000006E-2</v>
      </c>
      <c r="HN361" t="s">
        <v>777</v>
      </c>
      <c r="HO361">
        <v>662.93399999999997</v>
      </c>
      <c r="HP361" t="s">
        <v>25</v>
      </c>
      <c r="HQ361" t="s">
        <v>757</v>
      </c>
      <c r="HR361" t="s">
        <v>27</v>
      </c>
      <c r="HS361">
        <v>0.77429199999999998</v>
      </c>
      <c r="HT361" t="s">
        <v>28</v>
      </c>
      <c r="HU361">
        <v>251605</v>
      </c>
      <c r="HV361" t="s">
        <v>29</v>
      </c>
      <c r="HW361">
        <v>0.25834096711499999</v>
      </c>
      <c r="HX361" t="s">
        <v>30</v>
      </c>
      <c r="HY361">
        <v>65000</v>
      </c>
      <c r="HZ361" t="s">
        <v>923</v>
      </c>
      <c r="IA361">
        <v>65000</v>
      </c>
      <c r="IB361" t="s">
        <v>778</v>
      </c>
      <c r="IC361" t="s">
        <v>6334</v>
      </c>
      <c r="ID361" t="s">
        <v>6335</v>
      </c>
      <c r="IE361" t="s">
        <v>6336</v>
      </c>
      <c r="IF361">
        <v>7.23192E-2</v>
      </c>
    </row>
    <row r="362" spans="6:240">
      <c r="F362" t="s">
        <v>782</v>
      </c>
      <c r="G362">
        <v>318.637</v>
      </c>
      <c r="H362" t="s">
        <v>25</v>
      </c>
      <c r="I362" t="s">
        <v>36</v>
      </c>
      <c r="J362" t="s">
        <v>27</v>
      </c>
      <c r="K362">
        <v>0.79201200000000005</v>
      </c>
      <c r="L362" t="s">
        <v>28</v>
      </c>
      <c r="M362">
        <v>500311</v>
      </c>
      <c r="N362" t="s">
        <v>29</v>
      </c>
      <c r="O362">
        <v>5.996270136E-3</v>
      </c>
      <c r="P362" t="s">
        <v>30</v>
      </c>
      <c r="Q362">
        <v>3000</v>
      </c>
      <c r="R362" t="s">
        <v>923</v>
      </c>
      <c r="S362">
        <v>3000</v>
      </c>
      <c r="T362" t="s">
        <v>783</v>
      </c>
      <c r="U362" t="s">
        <v>4960</v>
      </c>
      <c r="V362" t="s">
        <v>4961</v>
      </c>
      <c r="W362" t="s">
        <v>4962</v>
      </c>
      <c r="X362">
        <v>6.1570899999999998E-2</v>
      </c>
      <c r="AD362" t="s">
        <v>782</v>
      </c>
      <c r="AE362">
        <v>327.68799999999999</v>
      </c>
      <c r="AF362" t="s">
        <v>25</v>
      </c>
      <c r="AG362" t="s">
        <v>36</v>
      </c>
      <c r="AH362" t="s">
        <v>27</v>
      </c>
      <c r="AI362">
        <v>0.784798</v>
      </c>
      <c r="AJ362" t="s">
        <v>28</v>
      </c>
      <c r="AK362">
        <v>495478</v>
      </c>
      <c r="AL362" t="s">
        <v>29</v>
      </c>
      <c r="AM362">
        <v>1.0091264423999999E-2</v>
      </c>
      <c r="AN362" t="s">
        <v>30</v>
      </c>
      <c r="AO362">
        <v>5000</v>
      </c>
      <c r="AP362" t="s">
        <v>923</v>
      </c>
      <c r="AQ362">
        <v>5000</v>
      </c>
      <c r="AR362" t="s">
        <v>783</v>
      </c>
      <c r="AS362" t="s">
        <v>1436</v>
      </c>
      <c r="AT362" t="s">
        <v>1437</v>
      </c>
      <c r="AU362" t="s">
        <v>1438</v>
      </c>
      <c r="AV362">
        <v>6.25304E-2</v>
      </c>
      <c r="BB362" t="s">
        <v>782</v>
      </c>
      <c r="BC362">
        <v>326.755</v>
      </c>
      <c r="BD362" t="s">
        <v>25</v>
      </c>
      <c r="BE362" t="s">
        <v>36</v>
      </c>
      <c r="BF362" t="s">
        <v>27</v>
      </c>
      <c r="BG362">
        <v>0.778285</v>
      </c>
      <c r="BH362" t="s">
        <v>28</v>
      </c>
      <c r="BI362">
        <v>505243</v>
      </c>
      <c r="BJ362" t="s">
        <v>29</v>
      </c>
      <c r="BK362">
        <v>2.9688708088000001E-2</v>
      </c>
      <c r="BL362" t="s">
        <v>30</v>
      </c>
      <c r="BM362">
        <v>15000</v>
      </c>
      <c r="BN362" t="s">
        <v>923</v>
      </c>
      <c r="BO362">
        <v>15000</v>
      </c>
      <c r="BP362" t="s">
        <v>783</v>
      </c>
      <c r="BQ362" t="s">
        <v>2015</v>
      </c>
      <c r="BR362" t="s">
        <v>2016</v>
      </c>
      <c r="BS362" t="s">
        <v>2017</v>
      </c>
      <c r="BT362">
        <v>7.8516799999999998E-2</v>
      </c>
      <c r="BZ362" t="s">
        <v>782</v>
      </c>
      <c r="CA362">
        <v>333.56599999999997</v>
      </c>
      <c r="CB362" t="s">
        <v>25</v>
      </c>
      <c r="CC362" t="s">
        <v>36</v>
      </c>
      <c r="CD362" t="s">
        <v>27</v>
      </c>
      <c r="CE362">
        <v>0.77634599999999998</v>
      </c>
      <c r="CF362" t="s">
        <v>28</v>
      </c>
      <c r="CG362">
        <v>497401</v>
      </c>
      <c r="CH362" t="s">
        <v>29</v>
      </c>
      <c r="CI362">
        <v>5.0261208391999997E-2</v>
      </c>
      <c r="CJ362" t="s">
        <v>30</v>
      </c>
      <c r="CK362">
        <v>25000</v>
      </c>
      <c r="CL362" t="s">
        <v>923</v>
      </c>
      <c r="CM362">
        <v>25000</v>
      </c>
      <c r="CN362" t="s">
        <v>783</v>
      </c>
      <c r="CO362" t="s">
        <v>2609</v>
      </c>
      <c r="CP362" t="s">
        <v>2610</v>
      </c>
      <c r="CQ362" t="s">
        <v>2611</v>
      </c>
      <c r="CR362">
        <v>7.6798400000000003E-2</v>
      </c>
      <c r="CX362" t="s">
        <v>782</v>
      </c>
      <c r="CY362">
        <v>334.17599999999999</v>
      </c>
      <c r="CZ362" t="s">
        <v>25</v>
      </c>
      <c r="DA362" t="s">
        <v>36</v>
      </c>
      <c r="DB362" t="s">
        <v>27</v>
      </c>
      <c r="DC362">
        <v>0.77499200000000001</v>
      </c>
      <c r="DD362" t="s">
        <v>28</v>
      </c>
      <c r="DE362">
        <v>498230</v>
      </c>
      <c r="DF362" t="s">
        <v>29</v>
      </c>
      <c r="DG362">
        <v>7.0248680512000006E-2</v>
      </c>
      <c r="DH362" t="s">
        <v>30</v>
      </c>
      <c r="DI362">
        <v>35000</v>
      </c>
      <c r="DJ362" t="s">
        <v>923</v>
      </c>
      <c r="DK362">
        <v>35000</v>
      </c>
      <c r="DL362" t="s">
        <v>783</v>
      </c>
      <c r="DM362" t="s">
        <v>2437</v>
      </c>
      <c r="DN362" t="s">
        <v>3201</v>
      </c>
      <c r="DO362" t="s">
        <v>3202</v>
      </c>
      <c r="DP362">
        <v>7.5162300000000001E-2</v>
      </c>
      <c r="DV362" t="s">
        <v>782</v>
      </c>
      <c r="DW362">
        <v>333.52</v>
      </c>
      <c r="DX362" t="s">
        <v>25</v>
      </c>
      <c r="DY362" t="s">
        <v>36</v>
      </c>
      <c r="DZ362" t="s">
        <v>27</v>
      </c>
      <c r="EA362">
        <v>0.77497700000000003</v>
      </c>
      <c r="EB362" t="s">
        <v>28</v>
      </c>
      <c r="EC362">
        <v>499231</v>
      </c>
      <c r="ED362" t="s">
        <v>29</v>
      </c>
      <c r="EE362">
        <v>9.0138652767999997E-2</v>
      </c>
      <c r="EF362" t="s">
        <v>30</v>
      </c>
      <c r="EG362">
        <v>45000</v>
      </c>
      <c r="EH362" t="s">
        <v>923</v>
      </c>
      <c r="EI362">
        <v>45000</v>
      </c>
      <c r="EJ362" t="s">
        <v>783</v>
      </c>
      <c r="EK362" t="s">
        <v>3786</v>
      </c>
      <c r="EL362" t="s">
        <v>3787</v>
      </c>
      <c r="EM362" t="s">
        <v>3788</v>
      </c>
      <c r="EN362">
        <v>7.44924E-2</v>
      </c>
      <c r="ET362" t="s">
        <v>782</v>
      </c>
      <c r="EU362">
        <v>333.30799999999999</v>
      </c>
      <c r="EV362" t="s">
        <v>25</v>
      </c>
      <c r="EW362" t="s">
        <v>36</v>
      </c>
      <c r="EX362" t="s">
        <v>27</v>
      </c>
      <c r="EY362">
        <v>0.775756</v>
      </c>
      <c r="EZ362" t="s">
        <v>28</v>
      </c>
      <c r="FA362">
        <v>498545</v>
      </c>
      <c r="FB362" t="s">
        <v>29</v>
      </c>
      <c r="FC362">
        <v>0.11032112461599999</v>
      </c>
      <c r="FD362" t="s">
        <v>30</v>
      </c>
      <c r="FE362">
        <v>55000</v>
      </c>
      <c r="FF362" t="s">
        <v>923</v>
      </c>
      <c r="FG362">
        <v>55000</v>
      </c>
      <c r="FH362" t="s">
        <v>783</v>
      </c>
      <c r="FI362" t="s">
        <v>4372</v>
      </c>
      <c r="FJ362" t="s">
        <v>4373</v>
      </c>
      <c r="FK362" t="s">
        <v>4374</v>
      </c>
      <c r="FL362">
        <v>7.4828000000000006E-2</v>
      </c>
      <c r="FR362" t="s">
        <v>782</v>
      </c>
      <c r="FS362">
        <v>326.37599999999998</v>
      </c>
      <c r="FT362" t="s">
        <v>25</v>
      </c>
      <c r="FU362" t="s">
        <v>36</v>
      </c>
      <c r="FV362" t="s">
        <v>27</v>
      </c>
      <c r="FW362">
        <v>0.78256700000000001</v>
      </c>
      <c r="FX362" t="s">
        <v>28</v>
      </c>
      <c r="FY362">
        <v>500310</v>
      </c>
      <c r="FZ362" t="s">
        <v>29</v>
      </c>
      <c r="GA362">
        <v>1.998762712E-3</v>
      </c>
      <c r="GB362" t="s">
        <v>30</v>
      </c>
      <c r="GC362">
        <v>1000</v>
      </c>
      <c r="GD362" t="s">
        <v>923</v>
      </c>
      <c r="GE362">
        <v>1000</v>
      </c>
      <c r="GF362" t="s">
        <v>783</v>
      </c>
      <c r="GG362" t="s">
        <v>5152</v>
      </c>
      <c r="GH362" t="s">
        <v>5153</v>
      </c>
      <c r="GI362" t="s">
        <v>5154</v>
      </c>
      <c r="GJ362">
        <v>7.2133900000000001E-2</v>
      </c>
      <c r="GP362" t="s">
        <v>782</v>
      </c>
      <c r="GQ362">
        <v>318.637</v>
      </c>
      <c r="GR362" t="s">
        <v>25</v>
      </c>
      <c r="GS362" t="s">
        <v>36</v>
      </c>
      <c r="GT362" t="s">
        <v>27</v>
      </c>
      <c r="GU362">
        <v>0.79104399999999997</v>
      </c>
      <c r="GV362" t="s">
        <v>28</v>
      </c>
      <c r="GW362">
        <v>501536</v>
      </c>
      <c r="GX362" t="s">
        <v>29</v>
      </c>
      <c r="GY362">
        <v>1.9938738688000002E-2</v>
      </c>
      <c r="GZ362" t="s">
        <v>30</v>
      </c>
      <c r="HA362">
        <v>10000</v>
      </c>
      <c r="HB362" t="s">
        <v>923</v>
      </c>
      <c r="HC362">
        <v>10000</v>
      </c>
      <c r="HD362" t="s">
        <v>783</v>
      </c>
      <c r="HE362" t="s">
        <v>5750</v>
      </c>
      <c r="HF362" t="s">
        <v>5751</v>
      </c>
      <c r="HG362" t="s">
        <v>5752</v>
      </c>
      <c r="HH362">
        <v>4.7095499999999998E-2</v>
      </c>
      <c r="HN362" t="s">
        <v>782</v>
      </c>
      <c r="HO362">
        <v>333.09500000000003</v>
      </c>
      <c r="HP362" t="s">
        <v>25</v>
      </c>
      <c r="HQ362" t="s">
        <v>36</v>
      </c>
      <c r="HR362" t="s">
        <v>27</v>
      </c>
      <c r="HS362">
        <v>0.77579299999999995</v>
      </c>
      <c r="HT362" t="s">
        <v>28</v>
      </c>
      <c r="HU362">
        <v>498816</v>
      </c>
      <c r="HV362" t="s">
        <v>29</v>
      </c>
      <c r="HW362">
        <v>0.13030859673600001</v>
      </c>
      <c r="HX362" t="s">
        <v>30</v>
      </c>
      <c r="HY362">
        <v>65000</v>
      </c>
      <c r="HZ362" t="s">
        <v>923</v>
      </c>
      <c r="IA362">
        <v>65000</v>
      </c>
      <c r="IB362" t="s">
        <v>783</v>
      </c>
      <c r="IC362" t="s">
        <v>6337</v>
      </c>
      <c r="ID362" t="s">
        <v>6338</v>
      </c>
      <c r="IE362" t="s">
        <v>6339</v>
      </c>
      <c r="IF362">
        <v>7.6533799999999999E-2</v>
      </c>
    </row>
    <row r="363" spans="6:240">
      <c r="F363" t="s">
        <v>787</v>
      </c>
      <c r="G363">
        <v>660.56500000000005</v>
      </c>
      <c r="H363" t="s">
        <v>25</v>
      </c>
      <c r="I363" t="s">
        <v>757</v>
      </c>
      <c r="J363" t="s">
        <v>27</v>
      </c>
      <c r="K363">
        <v>0.76497599999999999</v>
      </c>
      <c r="L363" t="s">
        <v>28</v>
      </c>
      <c r="M363">
        <v>258696</v>
      </c>
      <c r="N363" t="s">
        <v>29</v>
      </c>
      <c r="O363">
        <v>1.1596642935E-2</v>
      </c>
      <c r="P363" t="s">
        <v>30</v>
      </c>
      <c r="Q363">
        <v>3000</v>
      </c>
      <c r="R363" t="s">
        <v>923</v>
      </c>
      <c r="S363">
        <v>3000</v>
      </c>
      <c r="T363" t="s">
        <v>788</v>
      </c>
      <c r="U363" t="s">
        <v>4957</v>
      </c>
      <c r="V363" t="s">
        <v>4958</v>
      </c>
      <c r="W363" t="s">
        <v>4959</v>
      </c>
      <c r="X363">
        <v>9.1740500000000003E-2</v>
      </c>
      <c r="AD363" t="s">
        <v>787</v>
      </c>
      <c r="AE363">
        <v>683.91700000000003</v>
      </c>
      <c r="AF363" t="s">
        <v>25</v>
      </c>
      <c r="AG363" t="s">
        <v>757</v>
      </c>
      <c r="AH363" t="s">
        <v>27</v>
      </c>
      <c r="AI363">
        <v>0.76059500000000002</v>
      </c>
      <c r="AJ363" t="s">
        <v>28</v>
      </c>
      <c r="AK363">
        <v>252749</v>
      </c>
      <c r="AL363" t="s">
        <v>29</v>
      </c>
      <c r="AM363">
        <v>1.9782473594999999E-2</v>
      </c>
      <c r="AN363" t="s">
        <v>30</v>
      </c>
      <c r="AO363">
        <v>5000</v>
      </c>
      <c r="AP363" t="s">
        <v>923</v>
      </c>
      <c r="AQ363">
        <v>5000</v>
      </c>
      <c r="AR363" t="s">
        <v>788</v>
      </c>
      <c r="AS363" t="s">
        <v>1433</v>
      </c>
      <c r="AT363" t="s">
        <v>1434</v>
      </c>
      <c r="AU363" t="s">
        <v>1435</v>
      </c>
      <c r="AV363">
        <v>0.10364900000000001</v>
      </c>
      <c r="BB363" t="s">
        <v>787</v>
      </c>
      <c r="BC363">
        <v>689.87599999999998</v>
      </c>
      <c r="BD363" t="s">
        <v>25</v>
      </c>
      <c r="BE363" t="s">
        <v>757</v>
      </c>
      <c r="BF363" t="s">
        <v>27</v>
      </c>
      <c r="BG363">
        <v>0.76102400000000003</v>
      </c>
      <c r="BH363" t="s">
        <v>28</v>
      </c>
      <c r="BI363">
        <v>250284</v>
      </c>
      <c r="BJ363" t="s">
        <v>29</v>
      </c>
      <c r="BK363">
        <v>5.9932023974999998E-2</v>
      </c>
      <c r="BL363" t="s">
        <v>30</v>
      </c>
      <c r="BM363">
        <v>15000</v>
      </c>
      <c r="BN363" t="s">
        <v>923</v>
      </c>
      <c r="BO363">
        <v>15000</v>
      </c>
      <c r="BP363" t="s">
        <v>788</v>
      </c>
      <c r="BQ363" t="s">
        <v>2012</v>
      </c>
      <c r="BR363" t="s">
        <v>2013</v>
      </c>
      <c r="BS363" t="s">
        <v>2014</v>
      </c>
      <c r="BT363">
        <v>7.4180099999999999E-2</v>
      </c>
      <c r="BZ363" t="s">
        <v>787</v>
      </c>
      <c r="CA363">
        <v>656.35500000000002</v>
      </c>
      <c r="CB363" t="s">
        <v>25</v>
      </c>
      <c r="CC363" t="s">
        <v>757</v>
      </c>
      <c r="CD363" t="s">
        <v>27</v>
      </c>
      <c r="CE363">
        <v>0.77256499999999995</v>
      </c>
      <c r="CF363" t="s">
        <v>28</v>
      </c>
      <c r="CG363">
        <v>255264</v>
      </c>
      <c r="CH363" t="s">
        <v>29</v>
      </c>
      <c r="CI363">
        <v>9.7937666325000006E-2</v>
      </c>
      <c r="CJ363" t="s">
        <v>30</v>
      </c>
      <c r="CK363">
        <v>25000</v>
      </c>
      <c r="CL363" t="s">
        <v>923</v>
      </c>
      <c r="CM363">
        <v>25000</v>
      </c>
      <c r="CN363" t="s">
        <v>788</v>
      </c>
      <c r="CO363" t="s">
        <v>2606</v>
      </c>
      <c r="CP363" t="s">
        <v>2607</v>
      </c>
      <c r="CQ363" t="s">
        <v>2608</v>
      </c>
      <c r="CR363">
        <v>6.9520799999999994E-2</v>
      </c>
      <c r="CX363" t="s">
        <v>787</v>
      </c>
      <c r="CY363">
        <v>665.67</v>
      </c>
      <c r="CZ363" t="s">
        <v>25</v>
      </c>
      <c r="DA363" t="s">
        <v>757</v>
      </c>
      <c r="DB363" t="s">
        <v>27</v>
      </c>
      <c r="DC363">
        <v>0.77149100000000004</v>
      </c>
      <c r="DD363" t="s">
        <v>28</v>
      </c>
      <c r="DE363">
        <v>252394</v>
      </c>
      <c r="DF363" t="s">
        <v>29</v>
      </c>
      <c r="DG363">
        <v>0.138671918895</v>
      </c>
      <c r="DH363" t="s">
        <v>30</v>
      </c>
      <c r="DI363">
        <v>35000</v>
      </c>
      <c r="DJ363" t="s">
        <v>923</v>
      </c>
      <c r="DK363">
        <v>35000</v>
      </c>
      <c r="DL363" t="s">
        <v>788</v>
      </c>
      <c r="DM363" t="s">
        <v>3198</v>
      </c>
      <c r="DN363" t="s">
        <v>3199</v>
      </c>
      <c r="DO363" t="s">
        <v>3200</v>
      </c>
      <c r="DP363">
        <v>7.5861300000000007E-2</v>
      </c>
      <c r="DV363" t="s">
        <v>787</v>
      </c>
      <c r="DW363">
        <v>663.45699999999999</v>
      </c>
      <c r="DX363" t="s">
        <v>25</v>
      </c>
      <c r="DY363" t="s">
        <v>757</v>
      </c>
      <c r="DZ363" t="s">
        <v>27</v>
      </c>
      <c r="EA363">
        <v>0.77307800000000004</v>
      </c>
      <c r="EB363" t="s">
        <v>28</v>
      </c>
      <c r="EC363">
        <v>252197</v>
      </c>
      <c r="ED363" t="s">
        <v>29</v>
      </c>
      <c r="EE363">
        <v>0.178431667815</v>
      </c>
      <c r="EF363" t="s">
        <v>30</v>
      </c>
      <c r="EG363">
        <v>45000</v>
      </c>
      <c r="EH363" t="s">
        <v>923</v>
      </c>
      <c r="EI363">
        <v>45000</v>
      </c>
      <c r="EJ363" t="s">
        <v>788</v>
      </c>
      <c r="EK363" t="s">
        <v>3783</v>
      </c>
      <c r="EL363" t="s">
        <v>3784</v>
      </c>
      <c r="EM363" t="s">
        <v>3785</v>
      </c>
      <c r="EN363">
        <v>7.7665100000000001E-2</v>
      </c>
      <c r="ET363" t="s">
        <v>787</v>
      </c>
      <c r="EU363">
        <v>657.12900000000002</v>
      </c>
      <c r="EV363" t="s">
        <v>25</v>
      </c>
      <c r="EW363" t="s">
        <v>757</v>
      </c>
      <c r="EX363" t="s">
        <v>27</v>
      </c>
      <c r="EY363">
        <v>0.77594300000000005</v>
      </c>
      <c r="EZ363" t="s">
        <v>28</v>
      </c>
      <c r="FA363">
        <v>252750</v>
      </c>
      <c r="FB363" t="s">
        <v>29</v>
      </c>
      <c r="FC363">
        <v>0.217606714545</v>
      </c>
      <c r="FD363" t="s">
        <v>30</v>
      </c>
      <c r="FE363">
        <v>55000</v>
      </c>
      <c r="FF363" t="s">
        <v>923</v>
      </c>
      <c r="FG363">
        <v>55000</v>
      </c>
      <c r="FH363" t="s">
        <v>788</v>
      </c>
      <c r="FI363" t="s">
        <v>4369</v>
      </c>
      <c r="FJ363" t="s">
        <v>4370</v>
      </c>
      <c r="FK363" t="s">
        <v>4371</v>
      </c>
      <c r="FL363">
        <v>7.7977299999999999E-2</v>
      </c>
      <c r="FR363" t="s">
        <v>787</v>
      </c>
      <c r="FS363">
        <v>634.07100000000003</v>
      </c>
      <c r="FT363" t="s">
        <v>25</v>
      </c>
      <c r="FU363" t="s">
        <v>757</v>
      </c>
      <c r="FV363" t="s">
        <v>27</v>
      </c>
      <c r="FW363">
        <v>0.79381100000000004</v>
      </c>
      <c r="FX363" t="s">
        <v>28</v>
      </c>
      <c r="FY363">
        <v>250281</v>
      </c>
      <c r="FZ363" t="s">
        <v>29</v>
      </c>
      <c r="GA363">
        <v>3.9955144649999998E-3</v>
      </c>
      <c r="GB363" t="s">
        <v>30</v>
      </c>
      <c r="GC363">
        <v>1000</v>
      </c>
      <c r="GD363" t="s">
        <v>923</v>
      </c>
      <c r="GE363">
        <v>1000</v>
      </c>
      <c r="GF363" t="s">
        <v>788</v>
      </c>
      <c r="GG363" t="s">
        <v>5149</v>
      </c>
      <c r="GH363" t="s">
        <v>5150</v>
      </c>
      <c r="GI363" t="s">
        <v>5151</v>
      </c>
      <c r="GJ363">
        <v>4.5811299999999999E-2</v>
      </c>
      <c r="GP363" t="s">
        <v>787</v>
      </c>
      <c r="GQ363">
        <v>677.66399999999999</v>
      </c>
      <c r="GR363" t="s">
        <v>25</v>
      </c>
      <c r="GS363" t="s">
        <v>757</v>
      </c>
      <c r="GT363" t="s">
        <v>27</v>
      </c>
      <c r="GU363">
        <v>0.77251800000000004</v>
      </c>
      <c r="GV363" t="s">
        <v>28</v>
      </c>
      <c r="GW363">
        <v>247268</v>
      </c>
      <c r="GX363" t="s">
        <v>29</v>
      </c>
      <c r="GY363">
        <v>4.0441950975000002E-2</v>
      </c>
      <c r="GZ363" t="s">
        <v>30</v>
      </c>
      <c r="HA363">
        <v>10000</v>
      </c>
      <c r="HB363" t="s">
        <v>923</v>
      </c>
      <c r="HC363">
        <v>10000</v>
      </c>
      <c r="HD363" t="s">
        <v>788</v>
      </c>
      <c r="HE363" t="s">
        <v>5747</v>
      </c>
      <c r="HF363" t="s">
        <v>5748</v>
      </c>
      <c r="HG363" t="s">
        <v>5749</v>
      </c>
      <c r="HH363">
        <v>6.5950400000000006E-2</v>
      </c>
      <c r="HN363" t="s">
        <v>787</v>
      </c>
      <c r="HO363">
        <v>662.93399999999997</v>
      </c>
      <c r="HP363" t="s">
        <v>25</v>
      </c>
      <c r="HQ363" t="s">
        <v>757</v>
      </c>
      <c r="HR363" t="s">
        <v>27</v>
      </c>
      <c r="HS363">
        <v>0.77429199999999998</v>
      </c>
      <c r="HT363" t="s">
        <v>28</v>
      </c>
      <c r="HU363">
        <v>251605</v>
      </c>
      <c r="HV363" t="s">
        <v>29</v>
      </c>
      <c r="HW363">
        <v>0.25834096711499999</v>
      </c>
      <c r="HX363" t="s">
        <v>30</v>
      </c>
      <c r="HY363">
        <v>65000</v>
      </c>
      <c r="HZ363" t="s">
        <v>923</v>
      </c>
      <c r="IA363">
        <v>65000</v>
      </c>
      <c r="IB363" t="s">
        <v>788</v>
      </c>
      <c r="IC363" t="s">
        <v>6334</v>
      </c>
      <c r="ID363" t="s">
        <v>6335</v>
      </c>
      <c r="IE363" t="s">
        <v>6336</v>
      </c>
      <c r="IF363">
        <v>7.23192E-2</v>
      </c>
    </row>
    <row r="364" spans="6:240">
      <c r="F364" t="s">
        <v>787</v>
      </c>
      <c r="G364">
        <v>318.637</v>
      </c>
      <c r="H364" t="s">
        <v>25</v>
      </c>
      <c r="I364" t="s">
        <v>36</v>
      </c>
      <c r="J364" t="s">
        <v>27</v>
      </c>
      <c r="K364">
        <v>0.79201200000000005</v>
      </c>
      <c r="L364" t="s">
        <v>28</v>
      </c>
      <c r="M364">
        <v>500311</v>
      </c>
      <c r="N364" t="s">
        <v>29</v>
      </c>
      <c r="O364">
        <v>5.996270136E-3</v>
      </c>
      <c r="P364" t="s">
        <v>30</v>
      </c>
      <c r="Q364">
        <v>3000</v>
      </c>
      <c r="R364" t="s">
        <v>923</v>
      </c>
      <c r="S364">
        <v>3000</v>
      </c>
      <c r="T364" t="s">
        <v>783</v>
      </c>
      <c r="U364" t="s">
        <v>4960</v>
      </c>
      <c r="V364" t="s">
        <v>4961</v>
      </c>
      <c r="W364" t="s">
        <v>4962</v>
      </c>
      <c r="X364">
        <v>6.1570899999999998E-2</v>
      </c>
      <c r="AD364" t="s">
        <v>787</v>
      </c>
      <c r="AE364">
        <v>327.68799999999999</v>
      </c>
      <c r="AF364" t="s">
        <v>25</v>
      </c>
      <c r="AG364" t="s">
        <v>36</v>
      </c>
      <c r="AH364" t="s">
        <v>27</v>
      </c>
      <c r="AI364">
        <v>0.784798</v>
      </c>
      <c r="AJ364" t="s">
        <v>28</v>
      </c>
      <c r="AK364">
        <v>495478</v>
      </c>
      <c r="AL364" t="s">
        <v>29</v>
      </c>
      <c r="AM364">
        <v>1.0091264423999999E-2</v>
      </c>
      <c r="AN364" t="s">
        <v>30</v>
      </c>
      <c r="AO364">
        <v>5000</v>
      </c>
      <c r="AP364" t="s">
        <v>923</v>
      </c>
      <c r="AQ364">
        <v>5000</v>
      </c>
      <c r="AR364" t="s">
        <v>783</v>
      </c>
      <c r="AS364" t="s">
        <v>1436</v>
      </c>
      <c r="AT364" t="s">
        <v>1437</v>
      </c>
      <c r="AU364" t="s">
        <v>1438</v>
      </c>
      <c r="AV364">
        <v>6.25304E-2</v>
      </c>
      <c r="BB364" t="s">
        <v>787</v>
      </c>
      <c r="BC364">
        <v>326.755</v>
      </c>
      <c r="BD364" t="s">
        <v>25</v>
      </c>
      <c r="BE364" t="s">
        <v>36</v>
      </c>
      <c r="BF364" t="s">
        <v>27</v>
      </c>
      <c r="BG364">
        <v>0.778285</v>
      </c>
      <c r="BH364" t="s">
        <v>28</v>
      </c>
      <c r="BI364">
        <v>505243</v>
      </c>
      <c r="BJ364" t="s">
        <v>29</v>
      </c>
      <c r="BK364">
        <v>2.9688708088000001E-2</v>
      </c>
      <c r="BL364" t="s">
        <v>30</v>
      </c>
      <c r="BM364">
        <v>15000</v>
      </c>
      <c r="BN364" t="s">
        <v>923</v>
      </c>
      <c r="BO364">
        <v>15000</v>
      </c>
      <c r="BP364" t="s">
        <v>783</v>
      </c>
      <c r="BQ364" t="s">
        <v>2015</v>
      </c>
      <c r="BR364" t="s">
        <v>2016</v>
      </c>
      <c r="BS364" t="s">
        <v>2017</v>
      </c>
      <c r="BT364">
        <v>7.8516799999999998E-2</v>
      </c>
      <c r="BZ364" t="s">
        <v>787</v>
      </c>
      <c r="CA364">
        <v>333.56599999999997</v>
      </c>
      <c r="CB364" t="s">
        <v>25</v>
      </c>
      <c r="CC364" t="s">
        <v>36</v>
      </c>
      <c r="CD364" t="s">
        <v>27</v>
      </c>
      <c r="CE364">
        <v>0.77634599999999998</v>
      </c>
      <c r="CF364" t="s">
        <v>28</v>
      </c>
      <c r="CG364">
        <v>497401</v>
      </c>
      <c r="CH364" t="s">
        <v>29</v>
      </c>
      <c r="CI364">
        <v>5.0261208391999997E-2</v>
      </c>
      <c r="CJ364" t="s">
        <v>30</v>
      </c>
      <c r="CK364">
        <v>25000</v>
      </c>
      <c r="CL364" t="s">
        <v>923</v>
      </c>
      <c r="CM364">
        <v>25000</v>
      </c>
      <c r="CN364" t="s">
        <v>783</v>
      </c>
      <c r="CO364" t="s">
        <v>2609</v>
      </c>
      <c r="CP364" t="s">
        <v>2610</v>
      </c>
      <c r="CQ364" t="s">
        <v>2611</v>
      </c>
      <c r="CR364">
        <v>7.6798400000000003E-2</v>
      </c>
      <c r="CX364" t="s">
        <v>787</v>
      </c>
      <c r="CY364">
        <v>334.17599999999999</v>
      </c>
      <c r="CZ364" t="s">
        <v>25</v>
      </c>
      <c r="DA364" t="s">
        <v>36</v>
      </c>
      <c r="DB364" t="s">
        <v>27</v>
      </c>
      <c r="DC364">
        <v>0.77499200000000001</v>
      </c>
      <c r="DD364" t="s">
        <v>28</v>
      </c>
      <c r="DE364">
        <v>498230</v>
      </c>
      <c r="DF364" t="s">
        <v>29</v>
      </c>
      <c r="DG364">
        <v>7.0248680512000006E-2</v>
      </c>
      <c r="DH364" t="s">
        <v>30</v>
      </c>
      <c r="DI364">
        <v>35000</v>
      </c>
      <c r="DJ364" t="s">
        <v>923</v>
      </c>
      <c r="DK364">
        <v>35000</v>
      </c>
      <c r="DL364" t="s">
        <v>783</v>
      </c>
      <c r="DM364" t="s">
        <v>2437</v>
      </c>
      <c r="DN364" t="s">
        <v>3201</v>
      </c>
      <c r="DO364" t="s">
        <v>3202</v>
      </c>
      <c r="DP364">
        <v>7.5162300000000001E-2</v>
      </c>
      <c r="DV364" t="s">
        <v>787</v>
      </c>
      <c r="DW364">
        <v>333.52</v>
      </c>
      <c r="DX364" t="s">
        <v>25</v>
      </c>
      <c r="DY364" t="s">
        <v>36</v>
      </c>
      <c r="DZ364" t="s">
        <v>27</v>
      </c>
      <c r="EA364">
        <v>0.77497700000000003</v>
      </c>
      <c r="EB364" t="s">
        <v>28</v>
      </c>
      <c r="EC364">
        <v>499231</v>
      </c>
      <c r="ED364" t="s">
        <v>29</v>
      </c>
      <c r="EE364">
        <v>9.0138652767999997E-2</v>
      </c>
      <c r="EF364" t="s">
        <v>30</v>
      </c>
      <c r="EG364">
        <v>45000</v>
      </c>
      <c r="EH364" t="s">
        <v>923</v>
      </c>
      <c r="EI364">
        <v>45000</v>
      </c>
      <c r="EJ364" t="s">
        <v>783</v>
      </c>
      <c r="EK364" t="s">
        <v>3786</v>
      </c>
      <c r="EL364" t="s">
        <v>3787</v>
      </c>
      <c r="EM364" t="s">
        <v>3788</v>
      </c>
      <c r="EN364">
        <v>7.44924E-2</v>
      </c>
      <c r="ET364" t="s">
        <v>787</v>
      </c>
      <c r="EU364">
        <v>333.30799999999999</v>
      </c>
      <c r="EV364" t="s">
        <v>25</v>
      </c>
      <c r="EW364" t="s">
        <v>36</v>
      </c>
      <c r="EX364" t="s">
        <v>27</v>
      </c>
      <c r="EY364">
        <v>0.775756</v>
      </c>
      <c r="EZ364" t="s">
        <v>28</v>
      </c>
      <c r="FA364">
        <v>498545</v>
      </c>
      <c r="FB364" t="s">
        <v>29</v>
      </c>
      <c r="FC364">
        <v>0.11032112461599999</v>
      </c>
      <c r="FD364" t="s">
        <v>30</v>
      </c>
      <c r="FE364">
        <v>55000</v>
      </c>
      <c r="FF364" t="s">
        <v>923</v>
      </c>
      <c r="FG364">
        <v>55000</v>
      </c>
      <c r="FH364" t="s">
        <v>783</v>
      </c>
      <c r="FI364" t="s">
        <v>4372</v>
      </c>
      <c r="FJ364" t="s">
        <v>4373</v>
      </c>
      <c r="FK364" t="s">
        <v>4374</v>
      </c>
      <c r="FL364">
        <v>7.4828000000000006E-2</v>
      </c>
      <c r="FR364" t="s">
        <v>787</v>
      </c>
      <c r="FS364">
        <v>326.37599999999998</v>
      </c>
      <c r="FT364" t="s">
        <v>25</v>
      </c>
      <c r="FU364" t="s">
        <v>36</v>
      </c>
      <c r="FV364" t="s">
        <v>27</v>
      </c>
      <c r="FW364">
        <v>0.78256700000000001</v>
      </c>
      <c r="FX364" t="s">
        <v>28</v>
      </c>
      <c r="FY364">
        <v>500310</v>
      </c>
      <c r="FZ364" t="s">
        <v>29</v>
      </c>
      <c r="GA364">
        <v>1.998762712E-3</v>
      </c>
      <c r="GB364" t="s">
        <v>30</v>
      </c>
      <c r="GC364">
        <v>1000</v>
      </c>
      <c r="GD364" t="s">
        <v>923</v>
      </c>
      <c r="GE364">
        <v>1000</v>
      </c>
      <c r="GF364" t="s">
        <v>783</v>
      </c>
      <c r="GG364" t="s">
        <v>5152</v>
      </c>
      <c r="GH364" t="s">
        <v>5153</v>
      </c>
      <c r="GI364" t="s">
        <v>5154</v>
      </c>
      <c r="GJ364">
        <v>7.2133900000000001E-2</v>
      </c>
      <c r="GP364" t="s">
        <v>787</v>
      </c>
      <c r="GQ364">
        <v>318.637</v>
      </c>
      <c r="GR364" t="s">
        <v>25</v>
      </c>
      <c r="GS364" t="s">
        <v>36</v>
      </c>
      <c r="GT364" t="s">
        <v>27</v>
      </c>
      <c r="GU364">
        <v>0.79104399999999997</v>
      </c>
      <c r="GV364" t="s">
        <v>28</v>
      </c>
      <c r="GW364">
        <v>501536</v>
      </c>
      <c r="GX364" t="s">
        <v>29</v>
      </c>
      <c r="GY364">
        <v>1.9938738688000002E-2</v>
      </c>
      <c r="GZ364" t="s">
        <v>30</v>
      </c>
      <c r="HA364">
        <v>10000</v>
      </c>
      <c r="HB364" t="s">
        <v>923</v>
      </c>
      <c r="HC364">
        <v>10000</v>
      </c>
      <c r="HD364" t="s">
        <v>783</v>
      </c>
      <c r="HE364" t="s">
        <v>5750</v>
      </c>
      <c r="HF364" t="s">
        <v>5751</v>
      </c>
      <c r="HG364" t="s">
        <v>5752</v>
      </c>
      <c r="HH364">
        <v>4.7095499999999998E-2</v>
      </c>
      <c r="HN364" t="s">
        <v>787</v>
      </c>
      <c r="HO364">
        <v>333.09500000000003</v>
      </c>
      <c r="HP364" t="s">
        <v>25</v>
      </c>
      <c r="HQ364" t="s">
        <v>36</v>
      </c>
      <c r="HR364" t="s">
        <v>27</v>
      </c>
      <c r="HS364">
        <v>0.77579299999999995</v>
      </c>
      <c r="HT364" t="s">
        <v>28</v>
      </c>
      <c r="HU364">
        <v>498816</v>
      </c>
      <c r="HV364" t="s">
        <v>29</v>
      </c>
      <c r="HW364">
        <v>0.13030859673600001</v>
      </c>
      <c r="HX364" t="s">
        <v>30</v>
      </c>
      <c r="HY364">
        <v>65000</v>
      </c>
      <c r="HZ364" t="s">
        <v>923</v>
      </c>
      <c r="IA364">
        <v>65000</v>
      </c>
      <c r="IB364" t="s">
        <v>783</v>
      </c>
      <c r="IC364" t="s">
        <v>6337</v>
      </c>
      <c r="ID364" t="s">
        <v>6338</v>
      </c>
      <c r="IE364" t="s">
        <v>6339</v>
      </c>
      <c r="IF364">
        <v>7.6533799999999999E-2</v>
      </c>
    </row>
    <row r="365" spans="6:240">
      <c r="F365" t="s">
        <v>777</v>
      </c>
      <c r="G365">
        <v>645.13699999999994</v>
      </c>
      <c r="H365" t="s">
        <v>25</v>
      </c>
      <c r="I365" t="s">
        <v>757</v>
      </c>
      <c r="J365" t="s">
        <v>27</v>
      </c>
      <c r="K365">
        <v>0.79334300000000002</v>
      </c>
      <c r="L365" t="s">
        <v>28</v>
      </c>
      <c r="M365">
        <v>246278</v>
      </c>
      <c r="N365" t="s">
        <v>29</v>
      </c>
      <c r="O365">
        <v>1.2181345125E-2</v>
      </c>
      <c r="P365" t="s">
        <v>30</v>
      </c>
      <c r="Q365">
        <v>3000</v>
      </c>
      <c r="R365" t="s">
        <v>923</v>
      </c>
      <c r="S365">
        <v>3000</v>
      </c>
      <c r="T365" t="s">
        <v>778</v>
      </c>
      <c r="U365" t="s">
        <v>4963</v>
      </c>
      <c r="V365" t="s">
        <v>4964</v>
      </c>
      <c r="W365" t="s">
        <v>4965</v>
      </c>
      <c r="X365">
        <v>6.9156899999999993E-2</v>
      </c>
      <c r="AD365" t="s">
        <v>777</v>
      </c>
      <c r="AE365">
        <v>647.44399999999996</v>
      </c>
      <c r="AF365" t="s">
        <v>25</v>
      </c>
      <c r="AG365" t="s">
        <v>757</v>
      </c>
      <c r="AH365" t="s">
        <v>27</v>
      </c>
      <c r="AI365">
        <v>0.78172600000000003</v>
      </c>
      <c r="AJ365" t="s">
        <v>28</v>
      </c>
      <c r="AK365">
        <v>252749</v>
      </c>
      <c r="AL365" t="s">
        <v>29</v>
      </c>
      <c r="AM365">
        <v>1.9782473594999999E-2</v>
      </c>
      <c r="AN365" t="s">
        <v>30</v>
      </c>
      <c r="AO365">
        <v>5000</v>
      </c>
      <c r="AP365" t="s">
        <v>923</v>
      </c>
      <c r="AQ365">
        <v>5000</v>
      </c>
      <c r="AR365" t="s">
        <v>778</v>
      </c>
      <c r="AS365" t="s">
        <v>1439</v>
      </c>
      <c r="AT365" t="s">
        <v>1440</v>
      </c>
      <c r="AU365" t="s">
        <v>1441</v>
      </c>
      <c r="AV365">
        <v>7.4905299999999994E-2</v>
      </c>
      <c r="BB365" t="s">
        <v>777</v>
      </c>
      <c r="BC365">
        <v>640.84900000000005</v>
      </c>
      <c r="BD365" t="s">
        <v>25</v>
      </c>
      <c r="BE365" t="s">
        <v>757</v>
      </c>
      <c r="BF365" t="s">
        <v>27</v>
      </c>
      <c r="BG365">
        <v>0.78444499999999995</v>
      </c>
      <c r="BH365" t="s">
        <v>28</v>
      </c>
      <c r="BI365">
        <v>253582</v>
      </c>
      <c r="BJ365" t="s">
        <v>29</v>
      </c>
      <c r="BK365">
        <v>5.9152421055000001E-2</v>
      </c>
      <c r="BL365" t="s">
        <v>30</v>
      </c>
      <c r="BM365">
        <v>15000</v>
      </c>
      <c r="BN365" t="s">
        <v>923</v>
      </c>
      <c r="BO365">
        <v>15000</v>
      </c>
      <c r="BP365" t="s">
        <v>778</v>
      </c>
      <c r="BQ365" t="s">
        <v>2018</v>
      </c>
      <c r="BR365" t="s">
        <v>2019</v>
      </c>
      <c r="BS365" t="s">
        <v>2020</v>
      </c>
      <c r="BT365">
        <v>7.1306400000000006E-2</v>
      </c>
      <c r="BZ365" t="s">
        <v>777</v>
      </c>
      <c r="CA365">
        <v>664.21199999999999</v>
      </c>
      <c r="CB365" t="s">
        <v>25</v>
      </c>
      <c r="CC365" t="s">
        <v>757</v>
      </c>
      <c r="CD365" t="s">
        <v>27</v>
      </c>
      <c r="CE365">
        <v>0.77785400000000005</v>
      </c>
      <c r="CF365" t="s">
        <v>28</v>
      </c>
      <c r="CG365">
        <v>248827</v>
      </c>
      <c r="CH365" t="s">
        <v>29</v>
      </c>
      <c r="CI365">
        <v>0.100471375815</v>
      </c>
      <c r="CJ365" t="s">
        <v>30</v>
      </c>
      <c r="CK365">
        <v>25000</v>
      </c>
      <c r="CL365" t="s">
        <v>923</v>
      </c>
      <c r="CM365">
        <v>25000</v>
      </c>
      <c r="CN365" t="s">
        <v>778</v>
      </c>
      <c r="CO365" t="s">
        <v>2612</v>
      </c>
      <c r="CP365" t="s">
        <v>2613</v>
      </c>
      <c r="CQ365" t="s">
        <v>2614</v>
      </c>
      <c r="CR365">
        <v>6.9917199999999999E-2</v>
      </c>
      <c r="CX365" t="s">
        <v>777</v>
      </c>
      <c r="CY365">
        <v>666.87599999999998</v>
      </c>
      <c r="CZ365" t="s">
        <v>25</v>
      </c>
      <c r="DA365" t="s">
        <v>757</v>
      </c>
      <c r="DB365" t="s">
        <v>27</v>
      </c>
      <c r="DC365">
        <v>0.77511399999999997</v>
      </c>
      <c r="DD365" t="s">
        <v>28</v>
      </c>
      <c r="DE365">
        <v>249588</v>
      </c>
      <c r="DF365" t="s">
        <v>29</v>
      </c>
      <c r="DG365">
        <v>0.14023112473499999</v>
      </c>
      <c r="DH365" t="s">
        <v>30</v>
      </c>
      <c r="DI365">
        <v>35000</v>
      </c>
      <c r="DJ365" t="s">
        <v>923</v>
      </c>
      <c r="DK365">
        <v>35000</v>
      </c>
      <c r="DL365" t="s">
        <v>778</v>
      </c>
      <c r="DM365" t="s">
        <v>2233</v>
      </c>
      <c r="DN365" t="s">
        <v>3203</v>
      </c>
      <c r="DO365" t="s">
        <v>3204</v>
      </c>
      <c r="DP365">
        <v>7.5169899999999998E-2</v>
      </c>
      <c r="DV365" t="s">
        <v>777</v>
      </c>
      <c r="DW365">
        <v>671.61400000000003</v>
      </c>
      <c r="DX365" t="s">
        <v>25</v>
      </c>
      <c r="DY365" t="s">
        <v>757</v>
      </c>
      <c r="DZ365" t="s">
        <v>27</v>
      </c>
      <c r="EA365">
        <v>0.77130100000000001</v>
      </c>
      <c r="EB365" t="s">
        <v>28</v>
      </c>
      <c r="EC365">
        <v>250284</v>
      </c>
      <c r="ED365" t="s">
        <v>29</v>
      </c>
      <c r="EE365">
        <v>0.17979597292499999</v>
      </c>
      <c r="EF365" t="s">
        <v>30</v>
      </c>
      <c r="EG365">
        <v>45000</v>
      </c>
      <c r="EH365" t="s">
        <v>923</v>
      </c>
      <c r="EI365">
        <v>45000</v>
      </c>
      <c r="EJ365" t="s">
        <v>778</v>
      </c>
      <c r="EK365" t="s">
        <v>3789</v>
      </c>
      <c r="EL365" t="s">
        <v>3790</v>
      </c>
      <c r="EM365" t="s">
        <v>3791</v>
      </c>
      <c r="EN365">
        <v>7.8195200000000006E-2</v>
      </c>
      <c r="ET365" t="s">
        <v>777</v>
      </c>
      <c r="EU365">
        <v>666.55</v>
      </c>
      <c r="EV365" t="s">
        <v>25</v>
      </c>
      <c r="EW365" t="s">
        <v>757</v>
      </c>
      <c r="EX365" t="s">
        <v>27</v>
      </c>
      <c r="EY365">
        <v>0.77422500000000005</v>
      </c>
      <c r="EZ365" t="s">
        <v>28</v>
      </c>
      <c r="FA365">
        <v>250284</v>
      </c>
      <c r="FB365" t="s">
        <v>29</v>
      </c>
      <c r="FC365">
        <v>0.219750622575</v>
      </c>
      <c r="FD365" t="s">
        <v>30</v>
      </c>
      <c r="FE365">
        <v>55000</v>
      </c>
      <c r="FF365" t="s">
        <v>923</v>
      </c>
      <c r="FG365">
        <v>55000</v>
      </c>
      <c r="FH365" t="s">
        <v>778</v>
      </c>
      <c r="FI365" t="s">
        <v>4375</v>
      </c>
      <c r="FJ365" t="s">
        <v>4376</v>
      </c>
      <c r="FK365" t="s">
        <v>4377</v>
      </c>
      <c r="FL365">
        <v>7.6696500000000001E-2</v>
      </c>
      <c r="FR365" t="s">
        <v>777</v>
      </c>
      <c r="FS365">
        <v>702.58500000000004</v>
      </c>
      <c r="FT365" t="s">
        <v>25</v>
      </c>
      <c r="FU365" t="s">
        <v>757</v>
      </c>
      <c r="FV365" t="s">
        <v>27</v>
      </c>
      <c r="FW365">
        <v>0.77228799999999997</v>
      </c>
      <c r="FX365" t="s">
        <v>28</v>
      </c>
      <c r="FY365">
        <v>238640</v>
      </c>
      <c r="FZ365" t="s">
        <v>29</v>
      </c>
      <c r="GA365">
        <v>4.1904151949999999E-3</v>
      </c>
      <c r="GB365" t="s">
        <v>30</v>
      </c>
      <c r="GC365">
        <v>1000</v>
      </c>
      <c r="GD365" t="s">
        <v>923</v>
      </c>
      <c r="GE365">
        <v>1000</v>
      </c>
      <c r="GF365" t="s">
        <v>778</v>
      </c>
      <c r="GG365" t="s">
        <v>5155</v>
      </c>
      <c r="GH365" t="s">
        <v>5156</v>
      </c>
      <c r="GI365" t="s">
        <v>5157</v>
      </c>
      <c r="GJ365">
        <v>8.0171300000000001E-2</v>
      </c>
      <c r="GP365" t="s">
        <v>777</v>
      </c>
      <c r="GQ365">
        <v>672.51499999999999</v>
      </c>
      <c r="GR365" t="s">
        <v>25</v>
      </c>
      <c r="GS365" t="s">
        <v>757</v>
      </c>
      <c r="GT365" t="s">
        <v>27</v>
      </c>
      <c r="GU365">
        <v>0.76984399999999997</v>
      </c>
      <c r="GV365" t="s">
        <v>28</v>
      </c>
      <c r="GW365">
        <v>250895</v>
      </c>
      <c r="GX365" t="s">
        <v>29</v>
      </c>
      <c r="GY365">
        <v>3.9857248785E-2</v>
      </c>
      <c r="GZ365" t="s">
        <v>30</v>
      </c>
      <c r="HA365">
        <v>10000</v>
      </c>
      <c r="HB365" t="s">
        <v>923</v>
      </c>
      <c r="HC365">
        <v>10000</v>
      </c>
      <c r="HD365" t="s">
        <v>778</v>
      </c>
      <c r="HE365" t="s">
        <v>5753</v>
      </c>
      <c r="HF365" t="s">
        <v>5754</v>
      </c>
      <c r="HG365" t="s">
        <v>5755</v>
      </c>
      <c r="HH365">
        <v>8.2007800000000006E-2</v>
      </c>
      <c r="HN365" t="s">
        <v>777</v>
      </c>
      <c r="HO365">
        <v>669.15300000000002</v>
      </c>
      <c r="HP365" t="s">
        <v>25</v>
      </c>
      <c r="HQ365" t="s">
        <v>757</v>
      </c>
      <c r="HR365" t="s">
        <v>27</v>
      </c>
      <c r="HS365">
        <v>0.774455</v>
      </c>
      <c r="HT365" t="s">
        <v>28</v>
      </c>
      <c r="HU365">
        <v>249162</v>
      </c>
      <c r="HV365" t="s">
        <v>29</v>
      </c>
      <c r="HW365">
        <v>0.26087467660500002</v>
      </c>
      <c r="HX365" t="s">
        <v>30</v>
      </c>
      <c r="HY365">
        <v>65000</v>
      </c>
      <c r="HZ365" t="s">
        <v>923</v>
      </c>
      <c r="IA365">
        <v>65000</v>
      </c>
      <c r="IB365" t="s">
        <v>778</v>
      </c>
      <c r="IC365" t="s">
        <v>2460</v>
      </c>
      <c r="ID365" t="s">
        <v>6340</v>
      </c>
      <c r="IE365" t="s">
        <v>6341</v>
      </c>
      <c r="IF365">
        <v>7.9780400000000001E-2</v>
      </c>
    </row>
    <row r="366" spans="6:240">
      <c r="F366" t="s">
        <v>782</v>
      </c>
      <c r="G366">
        <v>330.23099999999999</v>
      </c>
      <c r="H366" t="s">
        <v>25</v>
      </c>
      <c r="I366" t="s">
        <v>36</v>
      </c>
      <c r="J366" t="s">
        <v>27</v>
      </c>
      <c r="K366">
        <v>0.77798400000000001</v>
      </c>
      <c r="L366" t="s">
        <v>28</v>
      </c>
      <c r="M366">
        <v>500311</v>
      </c>
      <c r="N366" t="s">
        <v>29</v>
      </c>
      <c r="O366">
        <v>5.9962661360000004E-3</v>
      </c>
      <c r="P366" t="s">
        <v>30</v>
      </c>
      <c r="Q366">
        <v>3000</v>
      </c>
      <c r="R366" t="s">
        <v>923</v>
      </c>
      <c r="S366">
        <v>3000</v>
      </c>
      <c r="T366" t="s">
        <v>783</v>
      </c>
      <c r="U366" t="s">
        <v>4966</v>
      </c>
      <c r="V366" t="s">
        <v>4967</v>
      </c>
      <c r="W366" t="s">
        <v>4968</v>
      </c>
      <c r="X366">
        <v>0.102256</v>
      </c>
      <c r="AD366" t="s">
        <v>782</v>
      </c>
      <c r="AE366">
        <v>343.00900000000001</v>
      </c>
      <c r="AF366" t="s">
        <v>25</v>
      </c>
      <c r="AG366" t="s">
        <v>36</v>
      </c>
      <c r="AH366" t="s">
        <v>27</v>
      </c>
      <c r="AI366">
        <v>0.75962200000000002</v>
      </c>
      <c r="AJ366" t="s">
        <v>28</v>
      </c>
      <c r="AK366">
        <v>505241</v>
      </c>
      <c r="AL366" t="s">
        <v>29</v>
      </c>
      <c r="AM366">
        <v>9.8962676959999992E-3</v>
      </c>
      <c r="AN366" t="s">
        <v>30</v>
      </c>
      <c r="AO366">
        <v>5000</v>
      </c>
      <c r="AP366" t="s">
        <v>923</v>
      </c>
      <c r="AQ366">
        <v>5000</v>
      </c>
      <c r="AR366" t="s">
        <v>783</v>
      </c>
      <c r="AS366" t="s">
        <v>1442</v>
      </c>
      <c r="AT366" t="s">
        <v>1443</v>
      </c>
      <c r="AU366" t="s">
        <v>1444</v>
      </c>
      <c r="AV366">
        <v>8.6819599999999997E-2</v>
      </c>
      <c r="BB366" t="s">
        <v>782</v>
      </c>
      <c r="BC366">
        <v>333.47899999999998</v>
      </c>
      <c r="BD366" t="s">
        <v>25</v>
      </c>
      <c r="BE366" t="s">
        <v>36</v>
      </c>
      <c r="BF366" t="s">
        <v>27</v>
      </c>
      <c r="BG366">
        <v>0.77166299999999999</v>
      </c>
      <c r="BH366" t="s">
        <v>28</v>
      </c>
      <c r="BI366">
        <v>503588</v>
      </c>
      <c r="BJ366" t="s">
        <v>29</v>
      </c>
      <c r="BK366">
        <v>2.9786231951999999E-2</v>
      </c>
      <c r="BL366" t="s">
        <v>30</v>
      </c>
      <c r="BM366">
        <v>15000</v>
      </c>
      <c r="BN366" t="s">
        <v>923</v>
      </c>
      <c r="BO366">
        <v>15000</v>
      </c>
      <c r="BP366" t="s">
        <v>783</v>
      </c>
      <c r="BQ366" t="s">
        <v>2021</v>
      </c>
      <c r="BR366" t="s">
        <v>2022</v>
      </c>
      <c r="BS366" t="s">
        <v>2023</v>
      </c>
      <c r="BT366">
        <v>7.8276200000000004E-2</v>
      </c>
      <c r="BZ366" t="s">
        <v>782</v>
      </c>
      <c r="CA366">
        <v>335.79599999999999</v>
      </c>
      <c r="CB366" t="s">
        <v>25</v>
      </c>
      <c r="CC366" t="s">
        <v>36</v>
      </c>
      <c r="CD366" t="s">
        <v>27</v>
      </c>
      <c r="CE366">
        <v>0.77226099999999998</v>
      </c>
      <c r="CF366" t="s">
        <v>28</v>
      </c>
      <c r="CG366">
        <v>499339</v>
      </c>
      <c r="CH366" t="s">
        <v>29</v>
      </c>
      <c r="CI366">
        <v>5.0066204663999997E-2</v>
      </c>
      <c r="CJ366" t="s">
        <v>30</v>
      </c>
      <c r="CK366">
        <v>25000</v>
      </c>
      <c r="CL366" t="s">
        <v>923</v>
      </c>
      <c r="CM366">
        <v>25000</v>
      </c>
      <c r="CN366" t="s">
        <v>783</v>
      </c>
      <c r="CO366" t="s">
        <v>2615</v>
      </c>
      <c r="CP366" t="s">
        <v>2616</v>
      </c>
      <c r="CQ366" t="s">
        <v>2617</v>
      </c>
      <c r="CR366">
        <v>8.4307900000000005E-2</v>
      </c>
      <c r="CX366" t="s">
        <v>782</v>
      </c>
      <c r="CY366">
        <v>340.06900000000002</v>
      </c>
      <c r="CZ366" t="s">
        <v>25</v>
      </c>
      <c r="DA366" t="s">
        <v>36</v>
      </c>
      <c r="DB366" t="s">
        <v>27</v>
      </c>
      <c r="DC366">
        <v>0.76931400000000005</v>
      </c>
      <c r="DD366" t="s">
        <v>28</v>
      </c>
      <c r="DE366">
        <v>496851</v>
      </c>
      <c r="DF366" t="s">
        <v>29</v>
      </c>
      <c r="DG366">
        <v>7.0443676240000003E-2</v>
      </c>
      <c r="DH366" t="s">
        <v>30</v>
      </c>
      <c r="DI366">
        <v>35000</v>
      </c>
      <c r="DJ366" t="s">
        <v>923</v>
      </c>
      <c r="DK366">
        <v>35000</v>
      </c>
      <c r="DL366" t="s">
        <v>783</v>
      </c>
      <c r="DM366" t="s">
        <v>3205</v>
      </c>
      <c r="DN366" t="s">
        <v>3206</v>
      </c>
      <c r="DO366" t="s">
        <v>3207</v>
      </c>
      <c r="DP366">
        <v>8.1904400000000002E-2</v>
      </c>
      <c r="DV366" t="s">
        <v>782</v>
      </c>
      <c r="DW366">
        <v>335.78300000000002</v>
      </c>
      <c r="DX366" t="s">
        <v>25</v>
      </c>
      <c r="DY366" t="s">
        <v>36</v>
      </c>
      <c r="DZ366" t="s">
        <v>27</v>
      </c>
      <c r="EA366">
        <v>0.77319499999999997</v>
      </c>
      <c r="EB366" t="s">
        <v>28</v>
      </c>
      <c r="EC366">
        <v>498153</v>
      </c>
      <c r="ED366" t="s">
        <v>29</v>
      </c>
      <c r="EE366">
        <v>9.0333648495999994E-2</v>
      </c>
      <c r="EF366" t="s">
        <v>30</v>
      </c>
      <c r="EG366">
        <v>45000</v>
      </c>
      <c r="EH366" t="s">
        <v>923</v>
      </c>
      <c r="EI366">
        <v>45000</v>
      </c>
      <c r="EJ366" t="s">
        <v>783</v>
      </c>
      <c r="EK366" t="s">
        <v>3792</v>
      </c>
      <c r="EL366" t="s">
        <v>3793</v>
      </c>
      <c r="EM366" t="s">
        <v>3794</v>
      </c>
      <c r="EN366">
        <v>7.9858399999999996E-2</v>
      </c>
      <c r="ET366" t="s">
        <v>782</v>
      </c>
      <c r="EU366">
        <v>332.82299999999998</v>
      </c>
      <c r="EV366" t="s">
        <v>25</v>
      </c>
      <c r="EW366" t="s">
        <v>36</v>
      </c>
      <c r="EX366" t="s">
        <v>27</v>
      </c>
      <c r="EY366">
        <v>0.77632100000000004</v>
      </c>
      <c r="EZ366" t="s">
        <v>28</v>
      </c>
      <c r="FA366">
        <v>498545</v>
      </c>
      <c r="FB366" t="s">
        <v>29</v>
      </c>
      <c r="FC366">
        <v>0.110321120616</v>
      </c>
      <c r="FD366" t="s">
        <v>30</v>
      </c>
      <c r="FE366">
        <v>55000</v>
      </c>
      <c r="FF366" t="s">
        <v>923</v>
      </c>
      <c r="FG366">
        <v>55000</v>
      </c>
      <c r="FH366" t="s">
        <v>783</v>
      </c>
      <c r="FI366" t="s">
        <v>4378</v>
      </c>
      <c r="FJ366" t="s">
        <v>1323</v>
      </c>
      <c r="FK366" t="s">
        <v>4379</v>
      </c>
      <c r="FL366">
        <v>7.7168799999999996E-2</v>
      </c>
      <c r="FR366" t="s">
        <v>782</v>
      </c>
      <c r="FS366">
        <v>314.97899999999998</v>
      </c>
      <c r="FT366" t="s">
        <v>25</v>
      </c>
      <c r="FU366" t="s">
        <v>36</v>
      </c>
      <c r="FV366" t="s">
        <v>27</v>
      </c>
      <c r="FW366">
        <v>0.77692600000000001</v>
      </c>
      <c r="FX366" t="s">
        <v>28</v>
      </c>
      <c r="FY366">
        <v>525966</v>
      </c>
      <c r="FZ366" t="s">
        <v>29</v>
      </c>
      <c r="GA366">
        <v>1.9012618480000001E-3</v>
      </c>
      <c r="GB366" t="s">
        <v>30</v>
      </c>
      <c r="GC366">
        <v>1000</v>
      </c>
      <c r="GD366" t="s">
        <v>923</v>
      </c>
      <c r="GE366">
        <v>1000</v>
      </c>
      <c r="GF366" t="s">
        <v>783</v>
      </c>
      <c r="GG366" t="s">
        <v>5158</v>
      </c>
      <c r="GH366" t="s">
        <v>5159</v>
      </c>
      <c r="GI366" t="s">
        <v>5160</v>
      </c>
      <c r="GJ366">
        <v>7.7618999999999994E-2</v>
      </c>
      <c r="GP366" t="s">
        <v>782</v>
      </c>
      <c r="GQ366">
        <v>310.98899999999998</v>
      </c>
      <c r="GR366" t="s">
        <v>25</v>
      </c>
      <c r="GS366" t="s">
        <v>36</v>
      </c>
      <c r="GT366" t="s">
        <v>27</v>
      </c>
      <c r="GU366">
        <v>0.80266800000000005</v>
      </c>
      <c r="GV366" t="s">
        <v>28</v>
      </c>
      <c r="GW366">
        <v>499096</v>
      </c>
      <c r="GX366" t="s">
        <v>29</v>
      </c>
      <c r="GY366">
        <v>2.0036240552000002E-2</v>
      </c>
      <c r="GZ366" t="s">
        <v>30</v>
      </c>
      <c r="HA366">
        <v>10000</v>
      </c>
      <c r="HB366" t="s">
        <v>923</v>
      </c>
      <c r="HC366">
        <v>10000</v>
      </c>
      <c r="HD366" t="s">
        <v>783</v>
      </c>
      <c r="HE366" t="s">
        <v>5756</v>
      </c>
      <c r="HF366" t="s">
        <v>5757</v>
      </c>
      <c r="HG366" t="s">
        <v>5758</v>
      </c>
      <c r="HH366">
        <v>7.0783700000000005E-2</v>
      </c>
      <c r="HN366" t="s">
        <v>782</v>
      </c>
      <c r="HO366">
        <v>335.55</v>
      </c>
      <c r="HP366" t="s">
        <v>25</v>
      </c>
      <c r="HQ366" t="s">
        <v>36</v>
      </c>
      <c r="HR366" t="s">
        <v>27</v>
      </c>
      <c r="HS366">
        <v>0.77381699999999998</v>
      </c>
      <c r="HT366" t="s">
        <v>28</v>
      </c>
      <c r="HU366">
        <v>497699</v>
      </c>
      <c r="HV366" t="s">
        <v>29</v>
      </c>
      <c r="HW366">
        <v>0.13060109232799999</v>
      </c>
      <c r="HX366" t="s">
        <v>30</v>
      </c>
      <c r="HY366">
        <v>65000</v>
      </c>
      <c r="HZ366" t="s">
        <v>923</v>
      </c>
      <c r="IA366">
        <v>65000</v>
      </c>
      <c r="IB366" t="s">
        <v>783</v>
      </c>
      <c r="IC366" t="s">
        <v>6342</v>
      </c>
      <c r="ID366" t="s">
        <v>6343</v>
      </c>
      <c r="IE366" t="s">
        <v>6344</v>
      </c>
      <c r="IF366">
        <v>7.5883400000000004E-2</v>
      </c>
    </row>
    <row r="367" spans="6:240">
      <c r="F367" t="s">
        <v>787</v>
      </c>
      <c r="G367">
        <v>645.13699999999994</v>
      </c>
      <c r="H367" t="s">
        <v>25</v>
      </c>
      <c r="I367" t="s">
        <v>757</v>
      </c>
      <c r="J367" t="s">
        <v>27</v>
      </c>
      <c r="K367">
        <v>0.79334300000000002</v>
      </c>
      <c r="L367" t="s">
        <v>28</v>
      </c>
      <c r="M367">
        <v>246278</v>
      </c>
      <c r="N367" t="s">
        <v>29</v>
      </c>
      <c r="O367">
        <v>1.2181345125E-2</v>
      </c>
      <c r="P367" t="s">
        <v>30</v>
      </c>
      <c r="Q367">
        <v>3000</v>
      </c>
      <c r="R367" t="s">
        <v>923</v>
      </c>
      <c r="S367">
        <v>3000</v>
      </c>
      <c r="T367" t="s">
        <v>788</v>
      </c>
      <c r="U367" t="s">
        <v>4963</v>
      </c>
      <c r="V367" t="s">
        <v>4964</v>
      </c>
      <c r="W367" t="s">
        <v>4965</v>
      </c>
      <c r="X367">
        <v>6.9156899999999993E-2</v>
      </c>
      <c r="AD367" t="s">
        <v>787</v>
      </c>
      <c r="AE367">
        <v>647.44399999999996</v>
      </c>
      <c r="AF367" t="s">
        <v>25</v>
      </c>
      <c r="AG367" t="s">
        <v>757</v>
      </c>
      <c r="AH367" t="s">
        <v>27</v>
      </c>
      <c r="AI367">
        <v>0.78172600000000003</v>
      </c>
      <c r="AJ367" t="s">
        <v>28</v>
      </c>
      <c r="AK367">
        <v>252749</v>
      </c>
      <c r="AL367" t="s">
        <v>29</v>
      </c>
      <c r="AM367">
        <v>1.9782473594999999E-2</v>
      </c>
      <c r="AN367" t="s">
        <v>30</v>
      </c>
      <c r="AO367">
        <v>5000</v>
      </c>
      <c r="AP367" t="s">
        <v>923</v>
      </c>
      <c r="AQ367">
        <v>5000</v>
      </c>
      <c r="AR367" t="s">
        <v>788</v>
      </c>
      <c r="AS367" t="s">
        <v>1439</v>
      </c>
      <c r="AT367" t="s">
        <v>1440</v>
      </c>
      <c r="AU367" t="s">
        <v>1441</v>
      </c>
      <c r="AV367">
        <v>7.4905299999999994E-2</v>
      </c>
      <c r="BB367" t="s">
        <v>787</v>
      </c>
      <c r="BC367">
        <v>640.84900000000005</v>
      </c>
      <c r="BD367" t="s">
        <v>25</v>
      </c>
      <c r="BE367" t="s">
        <v>757</v>
      </c>
      <c r="BF367" t="s">
        <v>27</v>
      </c>
      <c r="BG367">
        <v>0.78444499999999995</v>
      </c>
      <c r="BH367" t="s">
        <v>28</v>
      </c>
      <c r="BI367">
        <v>253582</v>
      </c>
      <c r="BJ367" t="s">
        <v>29</v>
      </c>
      <c r="BK367">
        <v>5.9152421055000001E-2</v>
      </c>
      <c r="BL367" t="s">
        <v>30</v>
      </c>
      <c r="BM367">
        <v>15000</v>
      </c>
      <c r="BN367" t="s">
        <v>923</v>
      </c>
      <c r="BO367">
        <v>15000</v>
      </c>
      <c r="BP367" t="s">
        <v>788</v>
      </c>
      <c r="BQ367" t="s">
        <v>2018</v>
      </c>
      <c r="BR367" t="s">
        <v>2019</v>
      </c>
      <c r="BS367" t="s">
        <v>2020</v>
      </c>
      <c r="BT367">
        <v>7.1306400000000006E-2</v>
      </c>
      <c r="BZ367" t="s">
        <v>787</v>
      </c>
      <c r="CA367">
        <v>664.21199999999999</v>
      </c>
      <c r="CB367" t="s">
        <v>25</v>
      </c>
      <c r="CC367" t="s">
        <v>757</v>
      </c>
      <c r="CD367" t="s">
        <v>27</v>
      </c>
      <c r="CE367">
        <v>0.77785400000000005</v>
      </c>
      <c r="CF367" t="s">
        <v>28</v>
      </c>
      <c r="CG367">
        <v>248827</v>
      </c>
      <c r="CH367" t="s">
        <v>29</v>
      </c>
      <c r="CI367">
        <v>0.100471375815</v>
      </c>
      <c r="CJ367" t="s">
        <v>30</v>
      </c>
      <c r="CK367">
        <v>25000</v>
      </c>
      <c r="CL367" t="s">
        <v>923</v>
      </c>
      <c r="CM367">
        <v>25000</v>
      </c>
      <c r="CN367" t="s">
        <v>788</v>
      </c>
      <c r="CO367" t="s">
        <v>2612</v>
      </c>
      <c r="CP367" t="s">
        <v>2613</v>
      </c>
      <c r="CQ367" t="s">
        <v>2614</v>
      </c>
      <c r="CR367">
        <v>6.9917199999999999E-2</v>
      </c>
      <c r="CX367" t="s">
        <v>787</v>
      </c>
      <c r="CY367">
        <v>666.87599999999998</v>
      </c>
      <c r="CZ367" t="s">
        <v>25</v>
      </c>
      <c r="DA367" t="s">
        <v>757</v>
      </c>
      <c r="DB367" t="s">
        <v>27</v>
      </c>
      <c r="DC367">
        <v>0.77511399999999997</v>
      </c>
      <c r="DD367" t="s">
        <v>28</v>
      </c>
      <c r="DE367">
        <v>249588</v>
      </c>
      <c r="DF367" t="s">
        <v>29</v>
      </c>
      <c r="DG367">
        <v>0.14023112473499999</v>
      </c>
      <c r="DH367" t="s">
        <v>30</v>
      </c>
      <c r="DI367">
        <v>35000</v>
      </c>
      <c r="DJ367" t="s">
        <v>923</v>
      </c>
      <c r="DK367">
        <v>35000</v>
      </c>
      <c r="DL367" t="s">
        <v>788</v>
      </c>
      <c r="DM367" t="s">
        <v>2233</v>
      </c>
      <c r="DN367" t="s">
        <v>3203</v>
      </c>
      <c r="DO367" t="s">
        <v>3204</v>
      </c>
      <c r="DP367">
        <v>7.5169899999999998E-2</v>
      </c>
      <c r="DV367" t="s">
        <v>787</v>
      </c>
      <c r="DW367">
        <v>671.61400000000003</v>
      </c>
      <c r="DX367" t="s">
        <v>25</v>
      </c>
      <c r="DY367" t="s">
        <v>757</v>
      </c>
      <c r="DZ367" t="s">
        <v>27</v>
      </c>
      <c r="EA367">
        <v>0.77130100000000001</v>
      </c>
      <c r="EB367" t="s">
        <v>28</v>
      </c>
      <c r="EC367">
        <v>250284</v>
      </c>
      <c r="ED367" t="s">
        <v>29</v>
      </c>
      <c r="EE367">
        <v>0.17979597292499999</v>
      </c>
      <c r="EF367" t="s">
        <v>30</v>
      </c>
      <c r="EG367">
        <v>45000</v>
      </c>
      <c r="EH367" t="s">
        <v>923</v>
      </c>
      <c r="EI367">
        <v>45000</v>
      </c>
      <c r="EJ367" t="s">
        <v>788</v>
      </c>
      <c r="EK367" t="s">
        <v>3789</v>
      </c>
      <c r="EL367" t="s">
        <v>3790</v>
      </c>
      <c r="EM367" t="s">
        <v>3791</v>
      </c>
      <c r="EN367">
        <v>7.8195200000000006E-2</v>
      </c>
      <c r="ET367" t="s">
        <v>787</v>
      </c>
      <c r="EU367">
        <v>666.55</v>
      </c>
      <c r="EV367" t="s">
        <v>25</v>
      </c>
      <c r="EW367" t="s">
        <v>757</v>
      </c>
      <c r="EX367" t="s">
        <v>27</v>
      </c>
      <c r="EY367">
        <v>0.77422500000000005</v>
      </c>
      <c r="EZ367" t="s">
        <v>28</v>
      </c>
      <c r="FA367">
        <v>250284</v>
      </c>
      <c r="FB367" t="s">
        <v>29</v>
      </c>
      <c r="FC367">
        <v>0.219750622575</v>
      </c>
      <c r="FD367" t="s">
        <v>30</v>
      </c>
      <c r="FE367">
        <v>55000</v>
      </c>
      <c r="FF367" t="s">
        <v>923</v>
      </c>
      <c r="FG367">
        <v>55000</v>
      </c>
      <c r="FH367" t="s">
        <v>788</v>
      </c>
      <c r="FI367" t="s">
        <v>4375</v>
      </c>
      <c r="FJ367" t="s">
        <v>4376</v>
      </c>
      <c r="FK367" t="s">
        <v>4377</v>
      </c>
      <c r="FL367">
        <v>7.6696500000000001E-2</v>
      </c>
      <c r="FR367" t="s">
        <v>787</v>
      </c>
      <c r="FS367">
        <v>702.58500000000004</v>
      </c>
      <c r="FT367" t="s">
        <v>25</v>
      </c>
      <c r="FU367" t="s">
        <v>757</v>
      </c>
      <c r="FV367" t="s">
        <v>27</v>
      </c>
      <c r="FW367">
        <v>0.77228799999999997</v>
      </c>
      <c r="FX367" t="s">
        <v>28</v>
      </c>
      <c r="FY367">
        <v>238640</v>
      </c>
      <c r="FZ367" t="s">
        <v>29</v>
      </c>
      <c r="GA367">
        <v>4.1904151949999999E-3</v>
      </c>
      <c r="GB367" t="s">
        <v>30</v>
      </c>
      <c r="GC367">
        <v>1000</v>
      </c>
      <c r="GD367" t="s">
        <v>923</v>
      </c>
      <c r="GE367">
        <v>1000</v>
      </c>
      <c r="GF367" t="s">
        <v>788</v>
      </c>
      <c r="GG367" t="s">
        <v>5155</v>
      </c>
      <c r="GH367" t="s">
        <v>5156</v>
      </c>
      <c r="GI367" t="s">
        <v>5157</v>
      </c>
      <c r="GJ367">
        <v>8.0171300000000001E-2</v>
      </c>
      <c r="GP367" t="s">
        <v>787</v>
      </c>
      <c r="GQ367">
        <v>672.51499999999999</v>
      </c>
      <c r="GR367" t="s">
        <v>25</v>
      </c>
      <c r="GS367" t="s">
        <v>757</v>
      </c>
      <c r="GT367" t="s">
        <v>27</v>
      </c>
      <c r="GU367">
        <v>0.76984399999999997</v>
      </c>
      <c r="GV367" t="s">
        <v>28</v>
      </c>
      <c r="GW367">
        <v>250895</v>
      </c>
      <c r="GX367" t="s">
        <v>29</v>
      </c>
      <c r="GY367">
        <v>3.9857248785E-2</v>
      </c>
      <c r="GZ367" t="s">
        <v>30</v>
      </c>
      <c r="HA367">
        <v>10000</v>
      </c>
      <c r="HB367" t="s">
        <v>923</v>
      </c>
      <c r="HC367">
        <v>10000</v>
      </c>
      <c r="HD367" t="s">
        <v>788</v>
      </c>
      <c r="HE367" t="s">
        <v>5753</v>
      </c>
      <c r="HF367" t="s">
        <v>5754</v>
      </c>
      <c r="HG367" t="s">
        <v>5755</v>
      </c>
      <c r="HH367">
        <v>8.2007800000000006E-2</v>
      </c>
      <c r="HN367" t="s">
        <v>787</v>
      </c>
      <c r="HO367">
        <v>669.15300000000002</v>
      </c>
      <c r="HP367" t="s">
        <v>25</v>
      </c>
      <c r="HQ367" t="s">
        <v>757</v>
      </c>
      <c r="HR367" t="s">
        <v>27</v>
      </c>
      <c r="HS367">
        <v>0.774455</v>
      </c>
      <c r="HT367" t="s">
        <v>28</v>
      </c>
      <c r="HU367">
        <v>249162</v>
      </c>
      <c r="HV367" t="s">
        <v>29</v>
      </c>
      <c r="HW367">
        <v>0.26087467660500002</v>
      </c>
      <c r="HX367" t="s">
        <v>30</v>
      </c>
      <c r="HY367">
        <v>65000</v>
      </c>
      <c r="HZ367" t="s">
        <v>923</v>
      </c>
      <c r="IA367">
        <v>65000</v>
      </c>
      <c r="IB367" t="s">
        <v>788</v>
      </c>
      <c r="IC367" t="s">
        <v>2460</v>
      </c>
      <c r="ID367" t="s">
        <v>6340</v>
      </c>
      <c r="IE367" t="s">
        <v>6341</v>
      </c>
      <c r="IF367">
        <v>7.9780400000000001E-2</v>
      </c>
    </row>
    <row r="368" spans="6:240">
      <c r="F368" t="s">
        <v>787</v>
      </c>
      <c r="G368">
        <v>330.23099999999999</v>
      </c>
      <c r="H368" t="s">
        <v>25</v>
      </c>
      <c r="I368" t="s">
        <v>36</v>
      </c>
      <c r="J368" t="s">
        <v>27</v>
      </c>
      <c r="K368">
        <v>0.77798400000000001</v>
      </c>
      <c r="L368" t="s">
        <v>28</v>
      </c>
      <c r="M368">
        <v>500311</v>
      </c>
      <c r="N368" t="s">
        <v>29</v>
      </c>
      <c r="O368">
        <v>5.9962661360000004E-3</v>
      </c>
      <c r="P368" t="s">
        <v>30</v>
      </c>
      <c r="Q368">
        <v>3000</v>
      </c>
      <c r="R368" t="s">
        <v>923</v>
      </c>
      <c r="S368">
        <v>3000</v>
      </c>
      <c r="T368" t="s">
        <v>783</v>
      </c>
      <c r="U368" t="s">
        <v>4966</v>
      </c>
      <c r="V368" t="s">
        <v>4967</v>
      </c>
      <c r="W368" t="s">
        <v>4968</v>
      </c>
      <c r="X368">
        <v>0.102256</v>
      </c>
      <c r="AD368" t="s">
        <v>787</v>
      </c>
      <c r="AE368">
        <v>343.00900000000001</v>
      </c>
      <c r="AF368" t="s">
        <v>25</v>
      </c>
      <c r="AG368" t="s">
        <v>36</v>
      </c>
      <c r="AH368" t="s">
        <v>27</v>
      </c>
      <c r="AI368">
        <v>0.75962200000000002</v>
      </c>
      <c r="AJ368" t="s">
        <v>28</v>
      </c>
      <c r="AK368">
        <v>505241</v>
      </c>
      <c r="AL368" t="s">
        <v>29</v>
      </c>
      <c r="AM368">
        <v>9.8962676959999992E-3</v>
      </c>
      <c r="AN368" t="s">
        <v>30</v>
      </c>
      <c r="AO368">
        <v>5000</v>
      </c>
      <c r="AP368" t="s">
        <v>923</v>
      </c>
      <c r="AQ368">
        <v>5000</v>
      </c>
      <c r="AR368" t="s">
        <v>783</v>
      </c>
      <c r="AS368" t="s">
        <v>1442</v>
      </c>
      <c r="AT368" t="s">
        <v>1443</v>
      </c>
      <c r="AU368" t="s">
        <v>1444</v>
      </c>
      <c r="AV368">
        <v>8.6819599999999997E-2</v>
      </c>
      <c r="BB368" t="s">
        <v>787</v>
      </c>
      <c r="BC368">
        <v>333.47899999999998</v>
      </c>
      <c r="BD368" t="s">
        <v>25</v>
      </c>
      <c r="BE368" t="s">
        <v>36</v>
      </c>
      <c r="BF368" t="s">
        <v>27</v>
      </c>
      <c r="BG368">
        <v>0.77166299999999999</v>
      </c>
      <c r="BH368" t="s">
        <v>28</v>
      </c>
      <c r="BI368">
        <v>503588</v>
      </c>
      <c r="BJ368" t="s">
        <v>29</v>
      </c>
      <c r="BK368">
        <v>2.9786231951999999E-2</v>
      </c>
      <c r="BL368" t="s">
        <v>30</v>
      </c>
      <c r="BM368">
        <v>15000</v>
      </c>
      <c r="BN368" t="s">
        <v>923</v>
      </c>
      <c r="BO368">
        <v>15000</v>
      </c>
      <c r="BP368" t="s">
        <v>783</v>
      </c>
      <c r="BQ368" t="s">
        <v>2021</v>
      </c>
      <c r="BR368" t="s">
        <v>2022</v>
      </c>
      <c r="BS368" t="s">
        <v>2023</v>
      </c>
      <c r="BT368">
        <v>7.8276200000000004E-2</v>
      </c>
      <c r="BZ368" t="s">
        <v>787</v>
      </c>
      <c r="CA368">
        <v>335.79599999999999</v>
      </c>
      <c r="CB368" t="s">
        <v>25</v>
      </c>
      <c r="CC368" t="s">
        <v>36</v>
      </c>
      <c r="CD368" t="s">
        <v>27</v>
      </c>
      <c r="CE368">
        <v>0.77226099999999998</v>
      </c>
      <c r="CF368" t="s">
        <v>28</v>
      </c>
      <c r="CG368">
        <v>499339</v>
      </c>
      <c r="CH368" t="s">
        <v>29</v>
      </c>
      <c r="CI368">
        <v>5.0066204663999997E-2</v>
      </c>
      <c r="CJ368" t="s">
        <v>30</v>
      </c>
      <c r="CK368">
        <v>25000</v>
      </c>
      <c r="CL368" t="s">
        <v>923</v>
      </c>
      <c r="CM368">
        <v>25000</v>
      </c>
      <c r="CN368" t="s">
        <v>783</v>
      </c>
      <c r="CO368" t="s">
        <v>2615</v>
      </c>
      <c r="CP368" t="s">
        <v>2616</v>
      </c>
      <c r="CQ368" t="s">
        <v>2617</v>
      </c>
      <c r="CR368">
        <v>8.4307900000000005E-2</v>
      </c>
      <c r="CX368" t="s">
        <v>787</v>
      </c>
      <c r="CY368">
        <v>340.06900000000002</v>
      </c>
      <c r="CZ368" t="s">
        <v>25</v>
      </c>
      <c r="DA368" t="s">
        <v>36</v>
      </c>
      <c r="DB368" t="s">
        <v>27</v>
      </c>
      <c r="DC368">
        <v>0.76931400000000005</v>
      </c>
      <c r="DD368" t="s">
        <v>28</v>
      </c>
      <c r="DE368">
        <v>496851</v>
      </c>
      <c r="DF368" t="s">
        <v>29</v>
      </c>
      <c r="DG368">
        <v>7.0443676240000003E-2</v>
      </c>
      <c r="DH368" t="s">
        <v>30</v>
      </c>
      <c r="DI368">
        <v>35000</v>
      </c>
      <c r="DJ368" t="s">
        <v>923</v>
      </c>
      <c r="DK368">
        <v>35000</v>
      </c>
      <c r="DL368" t="s">
        <v>783</v>
      </c>
      <c r="DM368" t="s">
        <v>3205</v>
      </c>
      <c r="DN368" t="s">
        <v>3206</v>
      </c>
      <c r="DO368" t="s">
        <v>3207</v>
      </c>
      <c r="DP368">
        <v>8.1904400000000002E-2</v>
      </c>
      <c r="DV368" t="s">
        <v>787</v>
      </c>
      <c r="DW368">
        <v>335.78300000000002</v>
      </c>
      <c r="DX368" t="s">
        <v>25</v>
      </c>
      <c r="DY368" t="s">
        <v>36</v>
      </c>
      <c r="DZ368" t="s">
        <v>27</v>
      </c>
      <c r="EA368">
        <v>0.77319499999999997</v>
      </c>
      <c r="EB368" t="s">
        <v>28</v>
      </c>
      <c r="EC368">
        <v>498153</v>
      </c>
      <c r="ED368" t="s">
        <v>29</v>
      </c>
      <c r="EE368">
        <v>9.0333648495999994E-2</v>
      </c>
      <c r="EF368" t="s">
        <v>30</v>
      </c>
      <c r="EG368">
        <v>45000</v>
      </c>
      <c r="EH368" t="s">
        <v>923</v>
      </c>
      <c r="EI368">
        <v>45000</v>
      </c>
      <c r="EJ368" t="s">
        <v>783</v>
      </c>
      <c r="EK368" t="s">
        <v>3792</v>
      </c>
      <c r="EL368" t="s">
        <v>3793</v>
      </c>
      <c r="EM368" t="s">
        <v>3794</v>
      </c>
      <c r="EN368">
        <v>7.9858399999999996E-2</v>
      </c>
      <c r="ET368" t="s">
        <v>787</v>
      </c>
      <c r="EU368">
        <v>332.82299999999998</v>
      </c>
      <c r="EV368" t="s">
        <v>25</v>
      </c>
      <c r="EW368" t="s">
        <v>36</v>
      </c>
      <c r="EX368" t="s">
        <v>27</v>
      </c>
      <c r="EY368">
        <v>0.77632100000000004</v>
      </c>
      <c r="EZ368" t="s">
        <v>28</v>
      </c>
      <c r="FA368">
        <v>498545</v>
      </c>
      <c r="FB368" t="s">
        <v>29</v>
      </c>
      <c r="FC368">
        <v>0.110321120616</v>
      </c>
      <c r="FD368" t="s">
        <v>30</v>
      </c>
      <c r="FE368">
        <v>55000</v>
      </c>
      <c r="FF368" t="s">
        <v>923</v>
      </c>
      <c r="FG368">
        <v>55000</v>
      </c>
      <c r="FH368" t="s">
        <v>783</v>
      </c>
      <c r="FI368" t="s">
        <v>4378</v>
      </c>
      <c r="FJ368" t="s">
        <v>1323</v>
      </c>
      <c r="FK368" t="s">
        <v>4379</v>
      </c>
      <c r="FL368">
        <v>7.7168799999999996E-2</v>
      </c>
      <c r="FR368" t="s">
        <v>787</v>
      </c>
      <c r="FS368">
        <v>314.97899999999998</v>
      </c>
      <c r="FT368" t="s">
        <v>25</v>
      </c>
      <c r="FU368" t="s">
        <v>36</v>
      </c>
      <c r="FV368" t="s">
        <v>27</v>
      </c>
      <c r="FW368">
        <v>0.77692600000000001</v>
      </c>
      <c r="FX368" t="s">
        <v>28</v>
      </c>
      <c r="FY368">
        <v>525966</v>
      </c>
      <c r="FZ368" t="s">
        <v>29</v>
      </c>
      <c r="GA368">
        <v>1.9012618480000001E-3</v>
      </c>
      <c r="GB368" t="s">
        <v>30</v>
      </c>
      <c r="GC368">
        <v>1000</v>
      </c>
      <c r="GD368" t="s">
        <v>923</v>
      </c>
      <c r="GE368">
        <v>1000</v>
      </c>
      <c r="GF368" t="s">
        <v>783</v>
      </c>
      <c r="GG368" t="s">
        <v>5158</v>
      </c>
      <c r="GH368" t="s">
        <v>5159</v>
      </c>
      <c r="GI368" t="s">
        <v>5160</v>
      </c>
      <c r="GJ368">
        <v>7.7618999999999994E-2</v>
      </c>
      <c r="GP368" t="s">
        <v>787</v>
      </c>
      <c r="GQ368">
        <v>310.98899999999998</v>
      </c>
      <c r="GR368" t="s">
        <v>25</v>
      </c>
      <c r="GS368" t="s">
        <v>36</v>
      </c>
      <c r="GT368" t="s">
        <v>27</v>
      </c>
      <c r="GU368">
        <v>0.80266800000000005</v>
      </c>
      <c r="GV368" t="s">
        <v>28</v>
      </c>
      <c r="GW368">
        <v>499096</v>
      </c>
      <c r="GX368" t="s">
        <v>29</v>
      </c>
      <c r="GY368">
        <v>2.0036240552000002E-2</v>
      </c>
      <c r="GZ368" t="s">
        <v>30</v>
      </c>
      <c r="HA368">
        <v>10000</v>
      </c>
      <c r="HB368" t="s">
        <v>923</v>
      </c>
      <c r="HC368">
        <v>10000</v>
      </c>
      <c r="HD368" t="s">
        <v>783</v>
      </c>
      <c r="HE368" t="s">
        <v>5756</v>
      </c>
      <c r="HF368" t="s">
        <v>5757</v>
      </c>
      <c r="HG368" t="s">
        <v>5758</v>
      </c>
      <c r="HH368">
        <v>7.0783700000000005E-2</v>
      </c>
      <c r="HN368" t="s">
        <v>787</v>
      </c>
      <c r="HO368">
        <v>335.55</v>
      </c>
      <c r="HP368" t="s">
        <v>25</v>
      </c>
      <c r="HQ368" t="s">
        <v>36</v>
      </c>
      <c r="HR368" t="s">
        <v>27</v>
      </c>
      <c r="HS368">
        <v>0.77381699999999998</v>
      </c>
      <c r="HT368" t="s">
        <v>28</v>
      </c>
      <c r="HU368">
        <v>497699</v>
      </c>
      <c r="HV368" t="s">
        <v>29</v>
      </c>
      <c r="HW368">
        <v>0.13060109232799999</v>
      </c>
      <c r="HX368" t="s">
        <v>30</v>
      </c>
      <c r="HY368">
        <v>65000</v>
      </c>
      <c r="HZ368" t="s">
        <v>923</v>
      </c>
      <c r="IA368">
        <v>65000</v>
      </c>
      <c r="IB368" t="s">
        <v>783</v>
      </c>
      <c r="IC368" t="s">
        <v>6342</v>
      </c>
      <c r="ID368" t="s">
        <v>6343</v>
      </c>
      <c r="IE368" t="s">
        <v>6344</v>
      </c>
      <c r="IF368">
        <v>7.5883400000000004E-2</v>
      </c>
    </row>
    <row r="369" spans="6:240">
      <c r="F369" t="s">
        <v>777</v>
      </c>
      <c r="G369">
        <v>675.03899999999999</v>
      </c>
      <c r="H369" t="s">
        <v>25</v>
      </c>
      <c r="I369" t="s">
        <v>757</v>
      </c>
      <c r="J369" t="s">
        <v>27</v>
      </c>
      <c r="K369">
        <v>0.77557299999999996</v>
      </c>
      <c r="L369" t="s">
        <v>28</v>
      </c>
      <c r="M369">
        <v>246278</v>
      </c>
      <c r="N369" t="s">
        <v>29</v>
      </c>
      <c r="O369">
        <v>1.2181345125E-2</v>
      </c>
      <c r="P369" t="s">
        <v>30</v>
      </c>
      <c r="Q369">
        <v>3000</v>
      </c>
      <c r="R369" t="s">
        <v>923</v>
      </c>
      <c r="S369">
        <v>3000</v>
      </c>
      <c r="T369" t="s">
        <v>778</v>
      </c>
      <c r="U369" t="s">
        <v>4969</v>
      </c>
      <c r="V369" t="s">
        <v>4970</v>
      </c>
      <c r="W369" t="s">
        <v>4971</v>
      </c>
      <c r="X369">
        <v>8.7484500000000007E-2</v>
      </c>
      <c r="AD369" t="s">
        <v>777</v>
      </c>
      <c r="AE369">
        <v>658.58</v>
      </c>
      <c r="AF369" t="s">
        <v>25</v>
      </c>
      <c r="AG369" t="s">
        <v>757</v>
      </c>
      <c r="AH369" t="s">
        <v>27</v>
      </c>
      <c r="AI369">
        <v>0.775088</v>
      </c>
      <c r="AJ369" t="s">
        <v>28</v>
      </c>
      <c r="AK369">
        <v>252749</v>
      </c>
      <c r="AL369" t="s">
        <v>29</v>
      </c>
      <c r="AM369">
        <v>1.9782473594999999E-2</v>
      </c>
      <c r="AN369" t="s">
        <v>30</v>
      </c>
      <c r="AO369">
        <v>5000</v>
      </c>
      <c r="AP369" t="s">
        <v>923</v>
      </c>
      <c r="AQ369">
        <v>5000</v>
      </c>
      <c r="AR369" t="s">
        <v>778</v>
      </c>
      <c r="AS369" t="s">
        <v>1445</v>
      </c>
      <c r="AT369" t="s">
        <v>1446</v>
      </c>
      <c r="AU369" t="s">
        <v>1447</v>
      </c>
      <c r="AV369">
        <v>9.9450700000000003E-2</v>
      </c>
      <c r="BB369" t="s">
        <v>777</v>
      </c>
      <c r="BC369">
        <v>689.322</v>
      </c>
      <c r="BD369" t="s">
        <v>25</v>
      </c>
      <c r="BE369" t="s">
        <v>757</v>
      </c>
      <c r="BF369" t="s">
        <v>27</v>
      </c>
      <c r="BG369">
        <v>0.76503399999999999</v>
      </c>
      <c r="BH369" t="s">
        <v>28</v>
      </c>
      <c r="BI369">
        <v>247865</v>
      </c>
      <c r="BJ369" t="s">
        <v>29</v>
      </c>
      <c r="BK369">
        <v>6.0516726165E-2</v>
      </c>
      <c r="BL369" t="s">
        <v>30</v>
      </c>
      <c r="BM369">
        <v>15000</v>
      </c>
      <c r="BN369" t="s">
        <v>923</v>
      </c>
      <c r="BO369">
        <v>15000</v>
      </c>
      <c r="BP369" t="s">
        <v>778</v>
      </c>
      <c r="BQ369" t="s">
        <v>2024</v>
      </c>
      <c r="BR369" t="s">
        <v>2025</v>
      </c>
      <c r="BS369" t="s">
        <v>2026</v>
      </c>
      <c r="BT369">
        <v>7.9803700000000005E-2</v>
      </c>
      <c r="BZ369" t="s">
        <v>777</v>
      </c>
      <c r="CA369">
        <v>670.125</v>
      </c>
      <c r="CB369" t="s">
        <v>25</v>
      </c>
      <c r="CC369" t="s">
        <v>757</v>
      </c>
      <c r="CD369" t="s">
        <v>27</v>
      </c>
      <c r="CE369">
        <v>0.77291100000000001</v>
      </c>
      <c r="CF369" t="s">
        <v>28</v>
      </c>
      <c r="CG369">
        <v>249796</v>
      </c>
      <c r="CH369" t="s">
        <v>29</v>
      </c>
      <c r="CI369">
        <v>0.10008157435499999</v>
      </c>
      <c r="CJ369" t="s">
        <v>30</v>
      </c>
      <c r="CK369">
        <v>25000</v>
      </c>
      <c r="CL369" t="s">
        <v>923</v>
      </c>
      <c r="CM369">
        <v>25000</v>
      </c>
      <c r="CN369" t="s">
        <v>778</v>
      </c>
      <c r="CO369" t="s">
        <v>2618</v>
      </c>
      <c r="CP369" t="s">
        <v>2619</v>
      </c>
      <c r="CQ369" t="s">
        <v>2620</v>
      </c>
      <c r="CR369">
        <v>6.5845699999999993E-2</v>
      </c>
      <c r="CX369" t="s">
        <v>777</v>
      </c>
      <c r="CY369">
        <v>671.81299999999999</v>
      </c>
      <c r="CZ369" t="s">
        <v>25</v>
      </c>
      <c r="DA369" t="s">
        <v>757</v>
      </c>
      <c r="DB369" t="s">
        <v>27</v>
      </c>
      <c r="DC369">
        <v>0.77172399999999997</v>
      </c>
      <c r="DD369" t="s">
        <v>28</v>
      </c>
      <c r="DE369">
        <v>249935</v>
      </c>
      <c r="DF369" t="s">
        <v>29</v>
      </c>
      <c r="DG369">
        <v>0.14003622400499999</v>
      </c>
      <c r="DH369" t="s">
        <v>30</v>
      </c>
      <c r="DI369">
        <v>35000</v>
      </c>
      <c r="DJ369" t="s">
        <v>923</v>
      </c>
      <c r="DK369">
        <v>35000</v>
      </c>
      <c r="DL369" t="s">
        <v>778</v>
      </c>
      <c r="DM369" t="s">
        <v>3208</v>
      </c>
      <c r="DN369" t="s">
        <v>3209</v>
      </c>
      <c r="DO369" t="s">
        <v>3210</v>
      </c>
      <c r="DP369">
        <v>6.9810300000000006E-2</v>
      </c>
      <c r="DV369" t="s">
        <v>777</v>
      </c>
      <c r="DW369">
        <v>669.75900000000001</v>
      </c>
      <c r="DX369" t="s">
        <v>25</v>
      </c>
      <c r="DY369" t="s">
        <v>757</v>
      </c>
      <c r="DZ369" t="s">
        <v>27</v>
      </c>
      <c r="EA369">
        <v>0.77320500000000003</v>
      </c>
      <c r="EB369" t="s">
        <v>28</v>
      </c>
      <c r="EC369">
        <v>249742</v>
      </c>
      <c r="ED369" t="s">
        <v>29</v>
      </c>
      <c r="EE369">
        <v>0.180185774385</v>
      </c>
      <c r="EF369" t="s">
        <v>30</v>
      </c>
      <c r="EG369">
        <v>45000</v>
      </c>
      <c r="EH369" t="s">
        <v>923</v>
      </c>
      <c r="EI369">
        <v>45000</v>
      </c>
      <c r="EJ369" t="s">
        <v>778</v>
      </c>
      <c r="EK369" t="s">
        <v>3795</v>
      </c>
      <c r="EL369" t="s">
        <v>3796</v>
      </c>
      <c r="EM369" t="s">
        <v>3797</v>
      </c>
      <c r="EN369">
        <v>6.9987800000000003E-2</v>
      </c>
      <c r="ET369" t="s">
        <v>777</v>
      </c>
      <c r="EU369">
        <v>667.93200000000002</v>
      </c>
      <c r="EV369" t="s">
        <v>25</v>
      </c>
      <c r="EW369" t="s">
        <v>757</v>
      </c>
      <c r="EX369" t="s">
        <v>27</v>
      </c>
      <c r="EY369">
        <v>0.77376699999999998</v>
      </c>
      <c r="EZ369" t="s">
        <v>28</v>
      </c>
      <c r="FA369">
        <v>250062</v>
      </c>
      <c r="FB369" t="s">
        <v>29</v>
      </c>
      <c r="FC369">
        <v>0.219945523305</v>
      </c>
      <c r="FD369" t="s">
        <v>30</v>
      </c>
      <c r="FE369">
        <v>55000</v>
      </c>
      <c r="FF369" t="s">
        <v>923</v>
      </c>
      <c r="FG369">
        <v>55000</v>
      </c>
      <c r="FH369" t="s">
        <v>778</v>
      </c>
      <c r="FI369" t="s">
        <v>4380</v>
      </c>
      <c r="FJ369" t="s">
        <v>4381</v>
      </c>
      <c r="FK369" t="s">
        <v>4382</v>
      </c>
      <c r="FL369">
        <v>6.9692799999999999E-2</v>
      </c>
      <c r="FR369" t="s">
        <v>777</v>
      </c>
      <c r="FS369">
        <v>660.55700000000002</v>
      </c>
      <c r="FT369" t="s">
        <v>25</v>
      </c>
      <c r="FU369" t="s">
        <v>757</v>
      </c>
      <c r="FV369" t="s">
        <v>27</v>
      </c>
      <c r="FW369">
        <v>0.77773400000000004</v>
      </c>
      <c r="FX369" t="s">
        <v>28</v>
      </c>
      <c r="FY369">
        <v>250281</v>
      </c>
      <c r="FZ369" t="s">
        <v>29</v>
      </c>
      <c r="GA369">
        <v>3.9955144649999998E-3</v>
      </c>
      <c r="GB369" t="s">
        <v>30</v>
      </c>
      <c r="GC369">
        <v>1000</v>
      </c>
      <c r="GD369" t="s">
        <v>923</v>
      </c>
      <c r="GE369">
        <v>1000</v>
      </c>
      <c r="GF369" t="s">
        <v>778</v>
      </c>
      <c r="GG369" t="s">
        <v>5161</v>
      </c>
      <c r="GH369" t="s">
        <v>5162</v>
      </c>
      <c r="GI369" t="s">
        <v>5163</v>
      </c>
      <c r="GJ369">
        <v>8.7650599999999995E-2</v>
      </c>
      <c r="GP369" t="s">
        <v>777</v>
      </c>
      <c r="GQ369">
        <v>678.50300000000004</v>
      </c>
      <c r="GR369" t="s">
        <v>25</v>
      </c>
      <c r="GS369" t="s">
        <v>757</v>
      </c>
      <c r="GT369" t="s">
        <v>27</v>
      </c>
      <c r="GU369">
        <v>0.76268199999999997</v>
      </c>
      <c r="GV369" t="s">
        <v>28</v>
      </c>
      <c r="GW369">
        <v>253373</v>
      </c>
      <c r="GX369" t="s">
        <v>29</v>
      </c>
      <c r="GY369">
        <v>3.9467447325000002E-2</v>
      </c>
      <c r="GZ369" t="s">
        <v>30</v>
      </c>
      <c r="HA369">
        <v>10000</v>
      </c>
      <c r="HB369" t="s">
        <v>923</v>
      </c>
      <c r="HC369">
        <v>10000</v>
      </c>
      <c r="HD369" t="s">
        <v>778</v>
      </c>
      <c r="HE369" t="s">
        <v>5759</v>
      </c>
      <c r="HF369" t="s">
        <v>5760</v>
      </c>
      <c r="HG369" t="s">
        <v>5761</v>
      </c>
      <c r="HH369">
        <v>7.6367599999999994E-2</v>
      </c>
      <c r="HN369" t="s">
        <v>777</v>
      </c>
      <c r="HO369">
        <v>660.99900000000002</v>
      </c>
      <c r="HP369" t="s">
        <v>25</v>
      </c>
      <c r="HQ369" t="s">
        <v>757</v>
      </c>
      <c r="HR369" t="s">
        <v>27</v>
      </c>
      <c r="HS369">
        <v>0.77863499999999997</v>
      </c>
      <c r="HT369" t="s">
        <v>28</v>
      </c>
      <c r="HU369">
        <v>249535</v>
      </c>
      <c r="HV369" t="s">
        <v>29</v>
      </c>
      <c r="HW369">
        <v>0.26048487514500002</v>
      </c>
      <c r="HX369" t="s">
        <v>30</v>
      </c>
      <c r="HY369">
        <v>65000</v>
      </c>
      <c r="HZ369" t="s">
        <v>923</v>
      </c>
      <c r="IA369">
        <v>65000</v>
      </c>
      <c r="IB369" t="s">
        <v>778</v>
      </c>
      <c r="IC369" t="s">
        <v>6345</v>
      </c>
      <c r="ID369" t="s">
        <v>6346</v>
      </c>
      <c r="IE369" t="s">
        <v>6347</v>
      </c>
      <c r="IF369">
        <v>6.8557699999999999E-2</v>
      </c>
    </row>
    <row r="370" spans="6:240">
      <c r="F370" t="s">
        <v>782</v>
      </c>
      <c r="G370">
        <v>363.96199999999999</v>
      </c>
      <c r="H370" t="s">
        <v>25</v>
      </c>
      <c r="I370" t="s">
        <v>36</v>
      </c>
      <c r="J370" t="s">
        <v>27</v>
      </c>
      <c r="K370">
        <v>0.74105799999999999</v>
      </c>
      <c r="L370" t="s">
        <v>28</v>
      </c>
      <c r="M370">
        <v>500311</v>
      </c>
      <c r="N370" t="s">
        <v>29</v>
      </c>
      <c r="O370">
        <v>5.9962731360000002E-3</v>
      </c>
      <c r="P370" t="s">
        <v>30</v>
      </c>
      <c r="Q370">
        <v>3000</v>
      </c>
      <c r="R370" t="s">
        <v>923</v>
      </c>
      <c r="S370">
        <v>3000</v>
      </c>
      <c r="T370" t="s">
        <v>783</v>
      </c>
      <c r="U370" t="s">
        <v>4972</v>
      </c>
      <c r="V370" t="s">
        <v>4973</v>
      </c>
      <c r="W370" t="s">
        <v>4974</v>
      </c>
      <c r="X370">
        <v>9.17597E-2</v>
      </c>
      <c r="AD370" t="s">
        <v>782</v>
      </c>
      <c r="AE370">
        <v>316.98500000000001</v>
      </c>
      <c r="AF370" t="s">
        <v>25</v>
      </c>
      <c r="AG370" t="s">
        <v>36</v>
      </c>
      <c r="AH370" t="s">
        <v>27</v>
      </c>
      <c r="AI370">
        <v>0.79018900000000003</v>
      </c>
      <c r="AJ370" t="s">
        <v>28</v>
      </c>
      <c r="AK370">
        <v>505241</v>
      </c>
      <c r="AL370" t="s">
        <v>29</v>
      </c>
      <c r="AM370">
        <v>9.8962636959999996E-3</v>
      </c>
      <c r="AN370" t="s">
        <v>30</v>
      </c>
      <c r="AO370">
        <v>5000</v>
      </c>
      <c r="AP370" t="s">
        <v>923</v>
      </c>
      <c r="AQ370">
        <v>5000</v>
      </c>
      <c r="AR370" t="s">
        <v>783</v>
      </c>
      <c r="AS370" t="s">
        <v>1448</v>
      </c>
      <c r="AT370" t="s">
        <v>1449</v>
      </c>
      <c r="AU370" t="s">
        <v>1450</v>
      </c>
      <c r="AV370">
        <v>7.5130699999999995E-2</v>
      </c>
      <c r="BB370" t="s">
        <v>782</v>
      </c>
      <c r="BC370">
        <v>322.89499999999998</v>
      </c>
      <c r="BD370" t="s">
        <v>25</v>
      </c>
      <c r="BE370" t="s">
        <v>36</v>
      </c>
      <c r="BF370" t="s">
        <v>27</v>
      </c>
      <c r="BG370">
        <v>0.78549100000000005</v>
      </c>
      <c r="BH370" t="s">
        <v>28</v>
      </c>
      <c r="BI370">
        <v>501945</v>
      </c>
      <c r="BJ370" t="s">
        <v>29</v>
      </c>
      <c r="BK370">
        <v>2.9883724816000001E-2</v>
      </c>
      <c r="BL370" t="s">
        <v>30</v>
      </c>
      <c r="BM370">
        <v>15000</v>
      </c>
      <c r="BN370" t="s">
        <v>923</v>
      </c>
      <c r="BO370">
        <v>15000</v>
      </c>
      <c r="BP370" t="s">
        <v>783</v>
      </c>
      <c r="BQ370" t="s">
        <v>2027</v>
      </c>
      <c r="BR370" t="s">
        <v>2028</v>
      </c>
      <c r="BS370" t="s">
        <v>2029</v>
      </c>
      <c r="BT370">
        <v>5.5710900000000001E-2</v>
      </c>
      <c r="BZ370" t="s">
        <v>782</v>
      </c>
      <c r="CA370">
        <v>335.67500000000001</v>
      </c>
      <c r="CB370" t="s">
        <v>25</v>
      </c>
      <c r="CC370" t="s">
        <v>36</v>
      </c>
      <c r="CD370" t="s">
        <v>27</v>
      </c>
      <c r="CE370">
        <v>0.772401</v>
      </c>
      <c r="CF370" t="s">
        <v>28</v>
      </c>
      <c r="CG370">
        <v>499339</v>
      </c>
      <c r="CH370" t="s">
        <v>29</v>
      </c>
      <c r="CI370">
        <v>5.0066211664E-2</v>
      </c>
      <c r="CJ370" t="s">
        <v>30</v>
      </c>
      <c r="CK370">
        <v>25000</v>
      </c>
      <c r="CL370" t="s">
        <v>923</v>
      </c>
      <c r="CM370">
        <v>25000</v>
      </c>
      <c r="CN370" t="s">
        <v>783</v>
      </c>
      <c r="CO370" t="s">
        <v>2621</v>
      </c>
      <c r="CP370" t="s">
        <v>2622</v>
      </c>
      <c r="CQ370" t="s">
        <v>2623</v>
      </c>
      <c r="CR370">
        <v>8.0591200000000002E-2</v>
      </c>
      <c r="CX370" t="s">
        <v>782</v>
      </c>
      <c r="CY370">
        <v>335.745</v>
      </c>
      <c r="CZ370" t="s">
        <v>25</v>
      </c>
      <c r="DA370" t="s">
        <v>36</v>
      </c>
      <c r="DB370" t="s">
        <v>27</v>
      </c>
      <c r="DC370">
        <v>0.77210500000000004</v>
      </c>
      <c r="DD370" t="s">
        <v>28</v>
      </c>
      <c r="DE370">
        <v>499617</v>
      </c>
      <c r="DF370" t="s">
        <v>29</v>
      </c>
      <c r="DG370">
        <v>7.0053683783999995E-2</v>
      </c>
      <c r="DH370" t="s">
        <v>30</v>
      </c>
      <c r="DI370">
        <v>35000</v>
      </c>
      <c r="DJ370" t="s">
        <v>923</v>
      </c>
      <c r="DK370">
        <v>35000</v>
      </c>
      <c r="DL370" t="s">
        <v>783</v>
      </c>
      <c r="DM370" t="s">
        <v>3211</v>
      </c>
      <c r="DN370" t="s">
        <v>3212</v>
      </c>
      <c r="DO370" t="s">
        <v>3213</v>
      </c>
      <c r="DP370">
        <v>7.3291999999999996E-2</v>
      </c>
      <c r="DV370" t="s">
        <v>782</v>
      </c>
      <c r="DW370">
        <v>334.346</v>
      </c>
      <c r="DX370" t="s">
        <v>25</v>
      </c>
      <c r="DY370" t="s">
        <v>36</v>
      </c>
      <c r="DZ370" t="s">
        <v>27</v>
      </c>
      <c r="EA370">
        <v>0.77443600000000001</v>
      </c>
      <c r="EB370" t="s">
        <v>28</v>
      </c>
      <c r="EC370">
        <v>498691</v>
      </c>
      <c r="ED370" t="s">
        <v>29</v>
      </c>
      <c r="EE370">
        <v>9.0236155632000006E-2</v>
      </c>
      <c r="EF370" t="s">
        <v>30</v>
      </c>
      <c r="EG370">
        <v>45000</v>
      </c>
      <c r="EH370" t="s">
        <v>923</v>
      </c>
      <c r="EI370">
        <v>45000</v>
      </c>
      <c r="EJ370" t="s">
        <v>783</v>
      </c>
      <c r="EK370" t="s">
        <v>3798</v>
      </c>
      <c r="EL370" t="s">
        <v>3799</v>
      </c>
      <c r="EM370" t="s">
        <v>3800</v>
      </c>
      <c r="EN370">
        <v>7.3148699999999997E-2</v>
      </c>
      <c r="ET370" t="s">
        <v>782</v>
      </c>
      <c r="EU370">
        <v>335.73099999999999</v>
      </c>
      <c r="EV370" t="s">
        <v>25</v>
      </c>
      <c r="EW370" t="s">
        <v>36</v>
      </c>
      <c r="EX370" t="s">
        <v>27</v>
      </c>
      <c r="EY370">
        <v>0.77124199999999998</v>
      </c>
      <c r="EZ370" t="s">
        <v>28</v>
      </c>
      <c r="FA370">
        <v>500757</v>
      </c>
      <c r="FB370" t="s">
        <v>29</v>
      </c>
      <c r="FC370">
        <v>0.109833628296</v>
      </c>
      <c r="FD370" t="s">
        <v>30</v>
      </c>
      <c r="FE370">
        <v>55000</v>
      </c>
      <c r="FF370" t="s">
        <v>923</v>
      </c>
      <c r="FG370">
        <v>55000</v>
      </c>
      <c r="FH370" t="s">
        <v>783</v>
      </c>
      <c r="FI370" t="s">
        <v>3728</v>
      </c>
      <c r="FJ370" t="s">
        <v>4383</v>
      </c>
      <c r="FK370" t="s">
        <v>4384</v>
      </c>
      <c r="FL370">
        <v>7.4199000000000001E-2</v>
      </c>
      <c r="FR370" t="s">
        <v>782</v>
      </c>
      <c r="FS370">
        <v>361.81099999999998</v>
      </c>
      <c r="FT370" t="s">
        <v>25</v>
      </c>
      <c r="FU370" t="s">
        <v>36</v>
      </c>
      <c r="FV370" t="s">
        <v>27</v>
      </c>
      <c r="FW370">
        <v>0.74326199999999998</v>
      </c>
      <c r="FX370" t="s">
        <v>28</v>
      </c>
      <c r="FY370">
        <v>500305</v>
      </c>
      <c r="FZ370" t="s">
        <v>29</v>
      </c>
      <c r="GA370">
        <v>1.9987797120000002E-3</v>
      </c>
      <c r="GB370" t="s">
        <v>30</v>
      </c>
      <c r="GC370">
        <v>1000</v>
      </c>
      <c r="GD370" t="s">
        <v>923</v>
      </c>
      <c r="GE370">
        <v>1000</v>
      </c>
      <c r="GF370" t="s">
        <v>783</v>
      </c>
      <c r="GG370" t="s">
        <v>5164</v>
      </c>
      <c r="GH370" t="s">
        <v>5165</v>
      </c>
      <c r="GI370" t="s">
        <v>5166</v>
      </c>
      <c r="GJ370">
        <v>0.117849</v>
      </c>
      <c r="GP370" t="s">
        <v>782</v>
      </c>
      <c r="GQ370">
        <v>324.88099999999997</v>
      </c>
      <c r="GR370" t="s">
        <v>25</v>
      </c>
      <c r="GS370" t="s">
        <v>36</v>
      </c>
      <c r="GT370" t="s">
        <v>27</v>
      </c>
      <c r="GU370">
        <v>0.78531899999999999</v>
      </c>
      <c r="GV370" t="s">
        <v>28</v>
      </c>
      <c r="GW370">
        <v>499096</v>
      </c>
      <c r="GX370" t="s">
        <v>29</v>
      </c>
      <c r="GY370">
        <v>2.0036245551999999E-2</v>
      </c>
      <c r="GZ370" t="s">
        <v>30</v>
      </c>
      <c r="HA370">
        <v>10000</v>
      </c>
      <c r="HB370" t="s">
        <v>923</v>
      </c>
      <c r="HC370">
        <v>10000</v>
      </c>
      <c r="HD370" t="s">
        <v>783</v>
      </c>
      <c r="HE370" t="s">
        <v>5762</v>
      </c>
      <c r="HF370" t="s">
        <v>5763</v>
      </c>
      <c r="HG370" t="s">
        <v>5764</v>
      </c>
      <c r="HH370">
        <v>6.0699999999999997E-2</v>
      </c>
      <c r="HN370" t="s">
        <v>782</v>
      </c>
      <c r="HO370">
        <v>335.98899999999998</v>
      </c>
      <c r="HP370" t="s">
        <v>25</v>
      </c>
      <c r="HQ370" t="s">
        <v>36</v>
      </c>
      <c r="HR370" t="s">
        <v>27</v>
      </c>
      <c r="HS370">
        <v>0.77041899999999996</v>
      </c>
      <c r="HT370" t="s">
        <v>28</v>
      </c>
      <c r="HU370">
        <v>501442</v>
      </c>
      <c r="HV370" t="s">
        <v>29</v>
      </c>
      <c r="HW370">
        <v>0.12962610068800001</v>
      </c>
      <c r="HX370" t="s">
        <v>30</v>
      </c>
      <c r="HY370">
        <v>65000</v>
      </c>
      <c r="HZ370" t="s">
        <v>923</v>
      </c>
      <c r="IA370">
        <v>65000</v>
      </c>
      <c r="IB370" t="s">
        <v>783</v>
      </c>
      <c r="IC370" t="s">
        <v>6348</v>
      </c>
      <c r="ID370" t="s">
        <v>6349</v>
      </c>
      <c r="IE370" t="s">
        <v>6350</v>
      </c>
      <c r="IF370">
        <v>7.6285199999999997E-2</v>
      </c>
    </row>
    <row r="371" spans="6:240">
      <c r="F371" t="s">
        <v>787</v>
      </c>
      <c r="G371">
        <v>675.03899999999999</v>
      </c>
      <c r="H371" t="s">
        <v>25</v>
      </c>
      <c r="I371" t="s">
        <v>757</v>
      </c>
      <c r="J371" t="s">
        <v>27</v>
      </c>
      <c r="K371">
        <v>0.77557299999999996</v>
      </c>
      <c r="L371" t="s">
        <v>28</v>
      </c>
      <c r="M371">
        <v>246278</v>
      </c>
      <c r="N371" t="s">
        <v>29</v>
      </c>
      <c r="O371">
        <v>1.2181345125E-2</v>
      </c>
      <c r="P371" t="s">
        <v>30</v>
      </c>
      <c r="Q371">
        <v>3000</v>
      </c>
      <c r="R371" t="s">
        <v>923</v>
      </c>
      <c r="S371">
        <v>3000</v>
      </c>
      <c r="T371" t="s">
        <v>788</v>
      </c>
      <c r="U371" t="s">
        <v>4969</v>
      </c>
      <c r="V371" t="s">
        <v>4970</v>
      </c>
      <c r="W371" t="s">
        <v>4971</v>
      </c>
      <c r="X371">
        <v>8.7484500000000007E-2</v>
      </c>
      <c r="AD371" t="s">
        <v>787</v>
      </c>
      <c r="AE371">
        <v>658.58</v>
      </c>
      <c r="AF371" t="s">
        <v>25</v>
      </c>
      <c r="AG371" t="s">
        <v>757</v>
      </c>
      <c r="AH371" t="s">
        <v>27</v>
      </c>
      <c r="AI371">
        <v>0.775088</v>
      </c>
      <c r="AJ371" t="s">
        <v>28</v>
      </c>
      <c r="AK371">
        <v>252749</v>
      </c>
      <c r="AL371" t="s">
        <v>29</v>
      </c>
      <c r="AM371">
        <v>1.9782473594999999E-2</v>
      </c>
      <c r="AN371" t="s">
        <v>30</v>
      </c>
      <c r="AO371">
        <v>5000</v>
      </c>
      <c r="AP371" t="s">
        <v>923</v>
      </c>
      <c r="AQ371">
        <v>5000</v>
      </c>
      <c r="AR371" t="s">
        <v>788</v>
      </c>
      <c r="AS371" t="s">
        <v>1445</v>
      </c>
      <c r="AT371" t="s">
        <v>1446</v>
      </c>
      <c r="AU371" t="s">
        <v>1447</v>
      </c>
      <c r="AV371">
        <v>9.9450700000000003E-2</v>
      </c>
      <c r="BB371" t="s">
        <v>787</v>
      </c>
      <c r="BC371">
        <v>689.322</v>
      </c>
      <c r="BD371" t="s">
        <v>25</v>
      </c>
      <c r="BE371" t="s">
        <v>757</v>
      </c>
      <c r="BF371" t="s">
        <v>27</v>
      </c>
      <c r="BG371">
        <v>0.76503399999999999</v>
      </c>
      <c r="BH371" t="s">
        <v>28</v>
      </c>
      <c r="BI371">
        <v>247865</v>
      </c>
      <c r="BJ371" t="s">
        <v>29</v>
      </c>
      <c r="BK371">
        <v>6.0516726165E-2</v>
      </c>
      <c r="BL371" t="s">
        <v>30</v>
      </c>
      <c r="BM371">
        <v>15000</v>
      </c>
      <c r="BN371" t="s">
        <v>923</v>
      </c>
      <c r="BO371">
        <v>15000</v>
      </c>
      <c r="BP371" t="s">
        <v>788</v>
      </c>
      <c r="BQ371" t="s">
        <v>2024</v>
      </c>
      <c r="BR371" t="s">
        <v>2025</v>
      </c>
      <c r="BS371" t="s">
        <v>2026</v>
      </c>
      <c r="BT371">
        <v>7.9803700000000005E-2</v>
      </c>
      <c r="BZ371" t="s">
        <v>787</v>
      </c>
      <c r="CA371">
        <v>670.125</v>
      </c>
      <c r="CB371" t="s">
        <v>25</v>
      </c>
      <c r="CC371" t="s">
        <v>757</v>
      </c>
      <c r="CD371" t="s">
        <v>27</v>
      </c>
      <c r="CE371">
        <v>0.77291100000000001</v>
      </c>
      <c r="CF371" t="s">
        <v>28</v>
      </c>
      <c r="CG371">
        <v>249796</v>
      </c>
      <c r="CH371" t="s">
        <v>29</v>
      </c>
      <c r="CI371">
        <v>0.10008157435499999</v>
      </c>
      <c r="CJ371" t="s">
        <v>30</v>
      </c>
      <c r="CK371">
        <v>25000</v>
      </c>
      <c r="CL371" t="s">
        <v>923</v>
      </c>
      <c r="CM371">
        <v>25000</v>
      </c>
      <c r="CN371" t="s">
        <v>788</v>
      </c>
      <c r="CO371" t="s">
        <v>2618</v>
      </c>
      <c r="CP371" t="s">
        <v>2619</v>
      </c>
      <c r="CQ371" t="s">
        <v>2620</v>
      </c>
      <c r="CR371">
        <v>6.5845699999999993E-2</v>
      </c>
      <c r="CX371" t="s">
        <v>787</v>
      </c>
      <c r="CY371">
        <v>671.81299999999999</v>
      </c>
      <c r="CZ371" t="s">
        <v>25</v>
      </c>
      <c r="DA371" t="s">
        <v>757</v>
      </c>
      <c r="DB371" t="s">
        <v>27</v>
      </c>
      <c r="DC371">
        <v>0.77172399999999997</v>
      </c>
      <c r="DD371" t="s">
        <v>28</v>
      </c>
      <c r="DE371">
        <v>249935</v>
      </c>
      <c r="DF371" t="s">
        <v>29</v>
      </c>
      <c r="DG371">
        <v>0.14003622400499999</v>
      </c>
      <c r="DH371" t="s">
        <v>30</v>
      </c>
      <c r="DI371">
        <v>35000</v>
      </c>
      <c r="DJ371" t="s">
        <v>923</v>
      </c>
      <c r="DK371">
        <v>35000</v>
      </c>
      <c r="DL371" t="s">
        <v>788</v>
      </c>
      <c r="DM371" t="s">
        <v>3208</v>
      </c>
      <c r="DN371" t="s">
        <v>3209</v>
      </c>
      <c r="DO371" t="s">
        <v>3210</v>
      </c>
      <c r="DP371">
        <v>6.9810300000000006E-2</v>
      </c>
      <c r="DV371" t="s">
        <v>787</v>
      </c>
      <c r="DW371">
        <v>669.75900000000001</v>
      </c>
      <c r="DX371" t="s">
        <v>25</v>
      </c>
      <c r="DY371" t="s">
        <v>757</v>
      </c>
      <c r="DZ371" t="s">
        <v>27</v>
      </c>
      <c r="EA371">
        <v>0.77320500000000003</v>
      </c>
      <c r="EB371" t="s">
        <v>28</v>
      </c>
      <c r="EC371">
        <v>249742</v>
      </c>
      <c r="ED371" t="s">
        <v>29</v>
      </c>
      <c r="EE371">
        <v>0.180185774385</v>
      </c>
      <c r="EF371" t="s">
        <v>30</v>
      </c>
      <c r="EG371">
        <v>45000</v>
      </c>
      <c r="EH371" t="s">
        <v>923</v>
      </c>
      <c r="EI371">
        <v>45000</v>
      </c>
      <c r="EJ371" t="s">
        <v>788</v>
      </c>
      <c r="EK371" t="s">
        <v>3795</v>
      </c>
      <c r="EL371" t="s">
        <v>3796</v>
      </c>
      <c r="EM371" t="s">
        <v>3797</v>
      </c>
      <c r="EN371">
        <v>6.9987800000000003E-2</v>
      </c>
      <c r="ET371" t="s">
        <v>787</v>
      </c>
      <c r="EU371">
        <v>667.93200000000002</v>
      </c>
      <c r="EV371" t="s">
        <v>25</v>
      </c>
      <c r="EW371" t="s">
        <v>757</v>
      </c>
      <c r="EX371" t="s">
        <v>27</v>
      </c>
      <c r="EY371">
        <v>0.77376699999999998</v>
      </c>
      <c r="EZ371" t="s">
        <v>28</v>
      </c>
      <c r="FA371">
        <v>250062</v>
      </c>
      <c r="FB371" t="s">
        <v>29</v>
      </c>
      <c r="FC371">
        <v>0.219945523305</v>
      </c>
      <c r="FD371" t="s">
        <v>30</v>
      </c>
      <c r="FE371">
        <v>55000</v>
      </c>
      <c r="FF371" t="s">
        <v>923</v>
      </c>
      <c r="FG371">
        <v>55000</v>
      </c>
      <c r="FH371" t="s">
        <v>788</v>
      </c>
      <c r="FI371" t="s">
        <v>4380</v>
      </c>
      <c r="FJ371" t="s">
        <v>4381</v>
      </c>
      <c r="FK371" t="s">
        <v>4382</v>
      </c>
      <c r="FL371">
        <v>6.9692799999999999E-2</v>
      </c>
      <c r="FR371" t="s">
        <v>787</v>
      </c>
      <c r="FS371">
        <v>660.55700000000002</v>
      </c>
      <c r="FT371" t="s">
        <v>25</v>
      </c>
      <c r="FU371" t="s">
        <v>757</v>
      </c>
      <c r="FV371" t="s">
        <v>27</v>
      </c>
      <c r="FW371">
        <v>0.77773400000000004</v>
      </c>
      <c r="FX371" t="s">
        <v>28</v>
      </c>
      <c r="FY371">
        <v>250281</v>
      </c>
      <c r="FZ371" t="s">
        <v>29</v>
      </c>
      <c r="GA371">
        <v>3.9955144649999998E-3</v>
      </c>
      <c r="GB371" t="s">
        <v>30</v>
      </c>
      <c r="GC371">
        <v>1000</v>
      </c>
      <c r="GD371" t="s">
        <v>923</v>
      </c>
      <c r="GE371">
        <v>1000</v>
      </c>
      <c r="GF371" t="s">
        <v>788</v>
      </c>
      <c r="GG371" t="s">
        <v>5161</v>
      </c>
      <c r="GH371" t="s">
        <v>5162</v>
      </c>
      <c r="GI371" t="s">
        <v>5163</v>
      </c>
      <c r="GJ371">
        <v>8.7650599999999995E-2</v>
      </c>
      <c r="GP371" t="s">
        <v>787</v>
      </c>
      <c r="GQ371">
        <v>678.50300000000004</v>
      </c>
      <c r="GR371" t="s">
        <v>25</v>
      </c>
      <c r="GS371" t="s">
        <v>757</v>
      </c>
      <c r="GT371" t="s">
        <v>27</v>
      </c>
      <c r="GU371">
        <v>0.76268199999999997</v>
      </c>
      <c r="GV371" t="s">
        <v>28</v>
      </c>
      <c r="GW371">
        <v>253373</v>
      </c>
      <c r="GX371" t="s">
        <v>29</v>
      </c>
      <c r="GY371">
        <v>3.9467447325000002E-2</v>
      </c>
      <c r="GZ371" t="s">
        <v>30</v>
      </c>
      <c r="HA371">
        <v>10000</v>
      </c>
      <c r="HB371" t="s">
        <v>923</v>
      </c>
      <c r="HC371">
        <v>10000</v>
      </c>
      <c r="HD371" t="s">
        <v>788</v>
      </c>
      <c r="HE371" t="s">
        <v>5759</v>
      </c>
      <c r="HF371" t="s">
        <v>5760</v>
      </c>
      <c r="HG371" t="s">
        <v>5761</v>
      </c>
      <c r="HH371">
        <v>7.6367599999999994E-2</v>
      </c>
      <c r="HN371" t="s">
        <v>787</v>
      </c>
      <c r="HO371">
        <v>660.99900000000002</v>
      </c>
      <c r="HP371" t="s">
        <v>25</v>
      </c>
      <c r="HQ371" t="s">
        <v>757</v>
      </c>
      <c r="HR371" t="s">
        <v>27</v>
      </c>
      <c r="HS371">
        <v>0.77863499999999997</v>
      </c>
      <c r="HT371" t="s">
        <v>28</v>
      </c>
      <c r="HU371">
        <v>249535</v>
      </c>
      <c r="HV371" t="s">
        <v>29</v>
      </c>
      <c r="HW371">
        <v>0.26048487514500002</v>
      </c>
      <c r="HX371" t="s">
        <v>30</v>
      </c>
      <c r="HY371">
        <v>65000</v>
      </c>
      <c r="HZ371" t="s">
        <v>923</v>
      </c>
      <c r="IA371">
        <v>65000</v>
      </c>
      <c r="IB371" t="s">
        <v>788</v>
      </c>
      <c r="IC371" t="s">
        <v>6345</v>
      </c>
      <c r="ID371" t="s">
        <v>6346</v>
      </c>
      <c r="IE371" t="s">
        <v>6347</v>
      </c>
      <c r="IF371">
        <v>6.8557699999999999E-2</v>
      </c>
    </row>
    <row r="372" spans="6:240">
      <c r="F372" t="s">
        <v>787</v>
      </c>
      <c r="G372">
        <v>363.96199999999999</v>
      </c>
      <c r="H372" t="s">
        <v>25</v>
      </c>
      <c r="I372" t="s">
        <v>36</v>
      </c>
      <c r="J372" t="s">
        <v>27</v>
      </c>
      <c r="K372">
        <v>0.74105799999999999</v>
      </c>
      <c r="L372" t="s">
        <v>28</v>
      </c>
      <c r="M372">
        <v>500311</v>
      </c>
      <c r="N372" t="s">
        <v>29</v>
      </c>
      <c r="O372">
        <v>5.9962731360000002E-3</v>
      </c>
      <c r="P372" t="s">
        <v>30</v>
      </c>
      <c r="Q372">
        <v>3000</v>
      </c>
      <c r="R372" t="s">
        <v>923</v>
      </c>
      <c r="S372">
        <v>3000</v>
      </c>
      <c r="T372" t="s">
        <v>783</v>
      </c>
      <c r="U372" t="s">
        <v>4972</v>
      </c>
      <c r="V372" t="s">
        <v>4973</v>
      </c>
      <c r="W372" t="s">
        <v>4974</v>
      </c>
      <c r="X372">
        <v>9.17597E-2</v>
      </c>
      <c r="AD372" t="s">
        <v>787</v>
      </c>
      <c r="AE372">
        <v>316.98500000000001</v>
      </c>
      <c r="AF372" t="s">
        <v>25</v>
      </c>
      <c r="AG372" t="s">
        <v>36</v>
      </c>
      <c r="AH372" t="s">
        <v>27</v>
      </c>
      <c r="AI372">
        <v>0.79018900000000003</v>
      </c>
      <c r="AJ372" t="s">
        <v>28</v>
      </c>
      <c r="AK372">
        <v>505241</v>
      </c>
      <c r="AL372" t="s">
        <v>29</v>
      </c>
      <c r="AM372">
        <v>9.8962636959999996E-3</v>
      </c>
      <c r="AN372" t="s">
        <v>30</v>
      </c>
      <c r="AO372">
        <v>5000</v>
      </c>
      <c r="AP372" t="s">
        <v>923</v>
      </c>
      <c r="AQ372">
        <v>5000</v>
      </c>
      <c r="AR372" t="s">
        <v>783</v>
      </c>
      <c r="AS372" t="s">
        <v>1448</v>
      </c>
      <c r="AT372" t="s">
        <v>1449</v>
      </c>
      <c r="AU372" t="s">
        <v>1450</v>
      </c>
      <c r="AV372">
        <v>7.5130699999999995E-2</v>
      </c>
      <c r="BB372" t="s">
        <v>787</v>
      </c>
      <c r="BC372">
        <v>322.89499999999998</v>
      </c>
      <c r="BD372" t="s">
        <v>25</v>
      </c>
      <c r="BE372" t="s">
        <v>36</v>
      </c>
      <c r="BF372" t="s">
        <v>27</v>
      </c>
      <c r="BG372">
        <v>0.78549100000000005</v>
      </c>
      <c r="BH372" t="s">
        <v>28</v>
      </c>
      <c r="BI372">
        <v>501945</v>
      </c>
      <c r="BJ372" t="s">
        <v>29</v>
      </c>
      <c r="BK372">
        <v>2.9883724816000001E-2</v>
      </c>
      <c r="BL372" t="s">
        <v>30</v>
      </c>
      <c r="BM372">
        <v>15000</v>
      </c>
      <c r="BN372" t="s">
        <v>923</v>
      </c>
      <c r="BO372">
        <v>15000</v>
      </c>
      <c r="BP372" t="s">
        <v>783</v>
      </c>
      <c r="BQ372" t="s">
        <v>2027</v>
      </c>
      <c r="BR372" t="s">
        <v>2028</v>
      </c>
      <c r="BS372" t="s">
        <v>2029</v>
      </c>
      <c r="BT372">
        <v>5.5710900000000001E-2</v>
      </c>
      <c r="BZ372" t="s">
        <v>787</v>
      </c>
      <c r="CA372">
        <v>335.67500000000001</v>
      </c>
      <c r="CB372" t="s">
        <v>25</v>
      </c>
      <c r="CC372" t="s">
        <v>36</v>
      </c>
      <c r="CD372" t="s">
        <v>27</v>
      </c>
      <c r="CE372">
        <v>0.772401</v>
      </c>
      <c r="CF372" t="s">
        <v>28</v>
      </c>
      <c r="CG372">
        <v>499339</v>
      </c>
      <c r="CH372" t="s">
        <v>29</v>
      </c>
      <c r="CI372">
        <v>5.0066211664E-2</v>
      </c>
      <c r="CJ372" t="s">
        <v>30</v>
      </c>
      <c r="CK372">
        <v>25000</v>
      </c>
      <c r="CL372" t="s">
        <v>923</v>
      </c>
      <c r="CM372">
        <v>25000</v>
      </c>
      <c r="CN372" t="s">
        <v>783</v>
      </c>
      <c r="CO372" t="s">
        <v>2621</v>
      </c>
      <c r="CP372" t="s">
        <v>2622</v>
      </c>
      <c r="CQ372" t="s">
        <v>2623</v>
      </c>
      <c r="CR372">
        <v>8.0591200000000002E-2</v>
      </c>
      <c r="CX372" t="s">
        <v>787</v>
      </c>
      <c r="CY372">
        <v>335.745</v>
      </c>
      <c r="CZ372" t="s">
        <v>25</v>
      </c>
      <c r="DA372" t="s">
        <v>36</v>
      </c>
      <c r="DB372" t="s">
        <v>27</v>
      </c>
      <c r="DC372">
        <v>0.77210500000000004</v>
      </c>
      <c r="DD372" t="s">
        <v>28</v>
      </c>
      <c r="DE372">
        <v>499617</v>
      </c>
      <c r="DF372" t="s">
        <v>29</v>
      </c>
      <c r="DG372">
        <v>7.0053683783999995E-2</v>
      </c>
      <c r="DH372" t="s">
        <v>30</v>
      </c>
      <c r="DI372">
        <v>35000</v>
      </c>
      <c r="DJ372" t="s">
        <v>923</v>
      </c>
      <c r="DK372">
        <v>35000</v>
      </c>
      <c r="DL372" t="s">
        <v>783</v>
      </c>
      <c r="DM372" t="s">
        <v>3211</v>
      </c>
      <c r="DN372" t="s">
        <v>3212</v>
      </c>
      <c r="DO372" t="s">
        <v>3213</v>
      </c>
      <c r="DP372">
        <v>7.3291999999999996E-2</v>
      </c>
      <c r="DV372" t="s">
        <v>787</v>
      </c>
      <c r="DW372">
        <v>334.346</v>
      </c>
      <c r="DX372" t="s">
        <v>25</v>
      </c>
      <c r="DY372" t="s">
        <v>36</v>
      </c>
      <c r="DZ372" t="s">
        <v>27</v>
      </c>
      <c r="EA372">
        <v>0.77443600000000001</v>
      </c>
      <c r="EB372" t="s">
        <v>28</v>
      </c>
      <c r="EC372">
        <v>498691</v>
      </c>
      <c r="ED372" t="s">
        <v>29</v>
      </c>
      <c r="EE372">
        <v>9.0236155632000006E-2</v>
      </c>
      <c r="EF372" t="s">
        <v>30</v>
      </c>
      <c r="EG372">
        <v>45000</v>
      </c>
      <c r="EH372" t="s">
        <v>923</v>
      </c>
      <c r="EI372">
        <v>45000</v>
      </c>
      <c r="EJ372" t="s">
        <v>783</v>
      </c>
      <c r="EK372" t="s">
        <v>3798</v>
      </c>
      <c r="EL372" t="s">
        <v>3799</v>
      </c>
      <c r="EM372" t="s">
        <v>3800</v>
      </c>
      <c r="EN372">
        <v>7.3148699999999997E-2</v>
      </c>
      <c r="ET372" t="s">
        <v>787</v>
      </c>
      <c r="EU372">
        <v>335.73099999999999</v>
      </c>
      <c r="EV372" t="s">
        <v>25</v>
      </c>
      <c r="EW372" t="s">
        <v>36</v>
      </c>
      <c r="EX372" t="s">
        <v>27</v>
      </c>
      <c r="EY372">
        <v>0.77124199999999998</v>
      </c>
      <c r="EZ372" t="s">
        <v>28</v>
      </c>
      <c r="FA372">
        <v>500757</v>
      </c>
      <c r="FB372" t="s">
        <v>29</v>
      </c>
      <c r="FC372">
        <v>0.109833628296</v>
      </c>
      <c r="FD372" t="s">
        <v>30</v>
      </c>
      <c r="FE372">
        <v>55000</v>
      </c>
      <c r="FF372" t="s">
        <v>923</v>
      </c>
      <c r="FG372">
        <v>55000</v>
      </c>
      <c r="FH372" t="s">
        <v>783</v>
      </c>
      <c r="FI372" t="s">
        <v>3728</v>
      </c>
      <c r="FJ372" t="s">
        <v>4383</v>
      </c>
      <c r="FK372" t="s">
        <v>4384</v>
      </c>
      <c r="FL372">
        <v>7.4199000000000001E-2</v>
      </c>
      <c r="FR372" t="s">
        <v>787</v>
      </c>
      <c r="FS372">
        <v>361.81099999999998</v>
      </c>
      <c r="FT372" t="s">
        <v>25</v>
      </c>
      <c r="FU372" t="s">
        <v>36</v>
      </c>
      <c r="FV372" t="s">
        <v>27</v>
      </c>
      <c r="FW372">
        <v>0.74326199999999998</v>
      </c>
      <c r="FX372" t="s">
        <v>28</v>
      </c>
      <c r="FY372">
        <v>500305</v>
      </c>
      <c r="FZ372" t="s">
        <v>29</v>
      </c>
      <c r="GA372">
        <v>1.9987797120000002E-3</v>
      </c>
      <c r="GB372" t="s">
        <v>30</v>
      </c>
      <c r="GC372">
        <v>1000</v>
      </c>
      <c r="GD372" t="s">
        <v>923</v>
      </c>
      <c r="GE372">
        <v>1000</v>
      </c>
      <c r="GF372" t="s">
        <v>783</v>
      </c>
      <c r="GG372" t="s">
        <v>5164</v>
      </c>
      <c r="GH372" t="s">
        <v>5165</v>
      </c>
      <c r="GI372" t="s">
        <v>5166</v>
      </c>
      <c r="GJ372">
        <v>0.117849</v>
      </c>
      <c r="GP372" t="s">
        <v>787</v>
      </c>
      <c r="GQ372">
        <v>324.88099999999997</v>
      </c>
      <c r="GR372" t="s">
        <v>25</v>
      </c>
      <c r="GS372" t="s">
        <v>36</v>
      </c>
      <c r="GT372" t="s">
        <v>27</v>
      </c>
      <c r="GU372">
        <v>0.78531899999999999</v>
      </c>
      <c r="GV372" t="s">
        <v>28</v>
      </c>
      <c r="GW372">
        <v>499096</v>
      </c>
      <c r="GX372" t="s">
        <v>29</v>
      </c>
      <c r="GY372">
        <v>2.0036245551999999E-2</v>
      </c>
      <c r="GZ372" t="s">
        <v>30</v>
      </c>
      <c r="HA372">
        <v>10000</v>
      </c>
      <c r="HB372" t="s">
        <v>923</v>
      </c>
      <c r="HC372">
        <v>10000</v>
      </c>
      <c r="HD372" t="s">
        <v>783</v>
      </c>
      <c r="HE372" t="s">
        <v>5762</v>
      </c>
      <c r="HF372" t="s">
        <v>5763</v>
      </c>
      <c r="HG372" t="s">
        <v>5764</v>
      </c>
      <c r="HH372">
        <v>6.0699999999999997E-2</v>
      </c>
      <c r="HN372" t="s">
        <v>787</v>
      </c>
      <c r="HO372">
        <v>335.98899999999998</v>
      </c>
      <c r="HP372" t="s">
        <v>25</v>
      </c>
      <c r="HQ372" t="s">
        <v>36</v>
      </c>
      <c r="HR372" t="s">
        <v>27</v>
      </c>
      <c r="HS372">
        <v>0.77041899999999996</v>
      </c>
      <c r="HT372" t="s">
        <v>28</v>
      </c>
      <c r="HU372">
        <v>501442</v>
      </c>
      <c r="HV372" t="s">
        <v>29</v>
      </c>
      <c r="HW372">
        <v>0.12962610068800001</v>
      </c>
      <c r="HX372" t="s">
        <v>30</v>
      </c>
      <c r="HY372">
        <v>65000</v>
      </c>
      <c r="HZ372" t="s">
        <v>923</v>
      </c>
      <c r="IA372">
        <v>65000</v>
      </c>
      <c r="IB372" t="s">
        <v>783</v>
      </c>
      <c r="IC372" t="s">
        <v>6348</v>
      </c>
      <c r="ID372" t="s">
        <v>6349</v>
      </c>
      <c r="IE372" t="s">
        <v>6350</v>
      </c>
      <c r="IF372">
        <v>7.6285199999999997E-2</v>
      </c>
    </row>
    <row r="373" spans="6:240">
      <c r="F373" t="s">
        <v>777</v>
      </c>
      <c r="G373">
        <v>669.37400000000002</v>
      </c>
      <c r="H373" t="s">
        <v>25</v>
      </c>
      <c r="I373" t="s">
        <v>757</v>
      </c>
      <c r="J373" t="s">
        <v>27</v>
      </c>
      <c r="K373">
        <v>0.77884799999999998</v>
      </c>
      <c r="L373" t="s">
        <v>28</v>
      </c>
      <c r="M373">
        <v>246278</v>
      </c>
      <c r="N373" t="s">
        <v>29</v>
      </c>
      <c r="O373">
        <v>1.2181345125E-2</v>
      </c>
      <c r="P373" t="s">
        <v>30</v>
      </c>
      <c r="Q373">
        <v>3000</v>
      </c>
      <c r="R373" t="s">
        <v>923</v>
      </c>
      <c r="S373">
        <v>3000</v>
      </c>
      <c r="T373" t="s">
        <v>778</v>
      </c>
      <c r="U373" t="s">
        <v>4975</v>
      </c>
      <c r="V373" t="s">
        <v>4976</v>
      </c>
      <c r="W373" t="s">
        <v>4977</v>
      </c>
      <c r="X373">
        <v>0.10152</v>
      </c>
      <c r="AD373" t="s">
        <v>777</v>
      </c>
      <c r="AE373">
        <v>645.87699999999995</v>
      </c>
      <c r="AF373" t="s">
        <v>25</v>
      </c>
      <c r="AG373" t="s">
        <v>757</v>
      </c>
      <c r="AH373" t="s">
        <v>27</v>
      </c>
      <c r="AI373">
        <v>0.78267299999999995</v>
      </c>
      <c r="AJ373" t="s">
        <v>28</v>
      </c>
      <c r="AK373">
        <v>252749</v>
      </c>
      <c r="AL373" t="s">
        <v>29</v>
      </c>
      <c r="AM373">
        <v>1.9782473594999999E-2</v>
      </c>
      <c r="AN373" t="s">
        <v>30</v>
      </c>
      <c r="AO373">
        <v>5000</v>
      </c>
      <c r="AP373" t="s">
        <v>923</v>
      </c>
      <c r="AQ373">
        <v>5000</v>
      </c>
      <c r="AR373" t="s">
        <v>778</v>
      </c>
      <c r="AS373" t="s">
        <v>1451</v>
      </c>
      <c r="AT373" t="s">
        <v>1452</v>
      </c>
      <c r="AU373" t="s">
        <v>1453</v>
      </c>
      <c r="AV373">
        <v>7.7071799999999996E-2</v>
      </c>
      <c r="BB373" t="s">
        <v>777</v>
      </c>
      <c r="BC373">
        <v>674.12599999999998</v>
      </c>
      <c r="BD373" t="s">
        <v>25</v>
      </c>
      <c r="BE373" t="s">
        <v>757</v>
      </c>
      <c r="BF373" t="s">
        <v>27</v>
      </c>
      <c r="BG373">
        <v>0.76861000000000002</v>
      </c>
      <c r="BH373" t="s">
        <v>28</v>
      </c>
      <c r="BI373">
        <v>251100</v>
      </c>
      <c r="BJ373" t="s">
        <v>29</v>
      </c>
      <c r="BK373">
        <v>5.9737123245000003E-2</v>
      </c>
      <c r="BL373" t="s">
        <v>30</v>
      </c>
      <c r="BM373">
        <v>15000</v>
      </c>
      <c r="BN373" t="s">
        <v>923</v>
      </c>
      <c r="BO373">
        <v>15000</v>
      </c>
      <c r="BP373" t="s">
        <v>778</v>
      </c>
      <c r="BQ373" t="s">
        <v>2030</v>
      </c>
      <c r="BR373" t="s">
        <v>2031</v>
      </c>
      <c r="BS373" t="s">
        <v>2032</v>
      </c>
      <c r="BT373">
        <v>7.7259599999999998E-2</v>
      </c>
      <c r="BZ373" t="s">
        <v>777</v>
      </c>
      <c r="CA373">
        <v>659.74800000000005</v>
      </c>
      <c r="CB373" t="s">
        <v>25</v>
      </c>
      <c r="CC373" t="s">
        <v>757</v>
      </c>
      <c r="CD373" t="s">
        <v>27</v>
      </c>
      <c r="CE373">
        <v>0.77668599999999999</v>
      </c>
      <c r="CF373" t="s">
        <v>28</v>
      </c>
      <c r="CG373">
        <v>251264</v>
      </c>
      <c r="CH373" t="s">
        <v>29</v>
      </c>
      <c r="CI373">
        <v>9.9496872165E-2</v>
      </c>
      <c r="CJ373" t="s">
        <v>30</v>
      </c>
      <c r="CK373">
        <v>25000</v>
      </c>
      <c r="CL373" t="s">
        <v>923</v>
      </c>
      <c r="CM373">
        <v>25000</v>
      </c>
      <c r="CN373" t="s">
        <v>778</v>
      </c>
      <c r="CO373" t="s">
        <v>2624</v>
      </c>
      <c r="CP373" t="s">
        <v>2625</v>
      </c>
      <c r="CQ373" t="s">
        <v>2626</v>
      </c>
      <c r="CR373">
        <v>7.1897500000000003E-2</v>
      </c>
      <c r="CX373" t="s">
        <v>777</v>
      </c>
      <c r="CY373">
        <v>673.26300000000003</v>
      </c>
      <c r="CZ373" t="s">
        <v>25</v>
      </c>
      <c r="DA373" t="s">
        <v>757</v>
      </c>
      <c r="DB373" t="s">
        <v>27</v>
      </c>
      <c r="DC373">
        <v>0.76874399999999998</v>
      </c>
      <c r="DD373" t="s">
        <v>28</v>
      </c>
      <c r="DE373">
        <v>251335</v>
      </c>
      <c r="DF373" t="s">
        <v>29</v>
      </c>
      <c r="DG373">
        <v>0.139256621085</v>
      </c>
      <c r="DH373" t="s">
        <v>30</v>
      </c>
      <c r="DI373">
        <v>35000</v>
      </c>
      <c r="DJ373" t="s">
        <v>923</v>
      </c>
      <c r="DK373">
        <v>35000</v>
      </c>
      <c r="DL373" t="s">
        <v>778</v>
      </c>
      <c r="DM373" t="s">
        <v>3214</v>
      </c>
      <c r="DN373" t="s">
        <v>3215</v>
      </c>
      <c r="DO373" t="s">
        <v>3216</v>
      </c>
      <c r="DP373">
        <v>8.5221000000000005E-2</v>
      </c>
      <c r="DV373" t="s">
        <v>777</v>
      </c>
      <c r="DW373">
        <v>657.38599999999997</v>
      </c>
      <c r="DX373" t="s">
        <v>25</v>
      </c>
      <c r="DY373" t="s">
        <v>757</v>
      </c>
      <c r="DZ373" t="s">
        <v>27</v>
      </c>
      <c r="EA373">
        <v>0.77875700000000003</v>
      </c>
      <c r="EB373" t="s">
        <v>28</v>
      </c>
      <c r="EC373">
        <v>250827</v>
      </c>
      <c r="ED373" t="s">
        <v>29</v>
      </c>
      <c r="EE373">
        <v>0.17940617146499999</v>
      </c>
      <c r="EF373" t="s">
        <v>30</v>
      </c>
      <c r="EG373">
        <v>45000</v>
      </c>
      <c r="EH373" t="s">
        <v>923</v>
      </c>
      <c r="EI373">
        <v>45000</v>
      </c>
      <c r="EJ373" t="s">
        <v>778</v>
      </c>
      <c r="EK373" t="s">
        <v>3801</v>
      </c>
      <c r="EL373" t="s">
        <v>3802</v>
      </c>
      <c r="EM373" t="s">
        <v>3803</v>
      </c>
      <c r="EN373">
        <v>7.9277399999999998E-2</v>
      </c>
      <c r="ET373" t="s">
        <v>777</v>
      </c>
      <c r="EU373">
        <v>663.81200000000001</v>
      </c>
      <c r="EV373" t="s">
        <v>25</v>
      </c>
      <c r="EW373" t="s">
        <v>757</v>
      </c>
      <c r="EX373" t="s">
        <v>27</v>
      </c>
      <c r="EY373">
        <v>0.77478800000000003</v>
      </c>
      <c r="EZ373" t="s">
        <v>28</v>
      </c>
      <c r="FA373">
        <v>250951</v>
      </c>
      <c r="FB373" t="s">
        <v>29</v>
      </c>
      <c r="FC373">
        <v>0.21916592038499999</v>
      </c>
      <c r="FD373" t="s">
        <v>30</v>
      </c>
      <c r="FE373">
        <v>55000</v>
      </c>
      <c r="FF373" t="s">
        <v>923</v>
      </c>
      <c r="FG373">
        <v>55000</v>
      </c>
      <c r="FH373" t="s">
        <v>778</v>
      </c>
      <c r="FI373" t="s">
        <v>4385</v>
      </c>
      <c r="FJ373" t="s">
        <v>4386</v>
      </c>
      <c r="FK373" t="s">
        <v>4387</v>
      </c>
      <c r="FL373">
        <v>7.6966599999999996E-2</v>
      </c>
      <c r="FR373" t="s">
        <v>777</v>
      </c>
      <c r="FS373">
        <v>687.47699999999998</v>
      </c>
      <c r="FT373" t="s">
        <v>25</v>
      </c>
      <c r="FU373" t="s">
        <v>757</v>
      </c>
      <c r="FV373" t="s">
        <v>27</v>
      </c>
      <c r="FW373">
        <v>0.78072699999999995</v>
      </c>
      <c r="FX373" t="s">
        <v>28</v>
      </c>
      <c r="FY373">
        <v>238640</v>
      </c>
      <c r="FZ373" t="s">
        <v>29</v>
      </c>
      <c r="GA373">
        <v>4.1904151949999999E-3</v>
      </c>
      <c r="GB373" t="s">
        <v>30</v>
      </c>
      <c r="GC373">
        <v>1000</v>
      </c>
      <c r="GD373" t="s">
        <v>923</v>
      </c>
      <c r="GE373">
        <v>1000</v>
      </c>
      <c r="GF373" t="s">
        <v>778</v>
      </c>
      <c r="GG373" t="s">
        <v>5167</v>
      </c>
      <c r="GH373" t="s">
        <v>5168</v>
      </c>
      <c r="GI373" t="s">
        <v>5169</v>
      </c>
      <c r="GJ373">
        <v>5.6670900000000003E-2</v>
      </c>
      <c r="GP373" t="s">
        <v>777</v>
      </c>
      <c r="GQ373">
        <v>659.71799999999996</v>
      </c>
      <c r="GR373" t="s">
        <v>25</v>
      </c>
      <c r="GS373" t="s">
        <v>757</v>
      </c>
      <c r="GT373" t="s">
        <v>27</v>
      </c>
      <c r="GU373">
        <v>0.77727500000000005</v>
      </c>
      <c r="GV373" t="s">
        <v>28</v>
      </c>
      <c r="GW373">
        <v>250895</v>
      </c>
      <c r="GX373" t="s">
        <v>29</v>
      </c>
      <c r="GY373">
        <v>3.9857248785E-2</v>
      </c>
      <c r="GZ373" t="s">
        <v>30</v>
      </c>
      <c r="HA373">
        <v>10000</v>
      </c>
      <c r="HB373" t="s">
        <v>923</v>
      </c>
      <c r="HC373">
        <v>10000</v>
      </c>
      <c r="HD373" t="s">
        <v>778</v>
      </c>
      <c r="HE373" t="s">
        <v>5765</v>
      </c>
      <c r="HF373" t="s">
        <v>5766</v>
      </c>
      <c r="HG373" t="s">
        <v>5767</v>
      </c>
      <c r="HH373">
        <v>7.4868699999999996E-2</v>
      </c>
      <c r="HN373" t="s">
        <v>777</v>
      </c>
      <c r="HO373">
        <v>669.70699999999999</v>
      </c>
      <c r="HP373" t="s">
        <v>25</v>
      </c>
      <c r="HQ373" t="s">
        <v>757</v>
      </c>
      <c r="HR373" t="s">
        <v>27</v>
      </c>
      <c r="HS373">
        <v>0.771818</v>
      </c>
      <c r="HT373" t="s">
        <v>28</v>
      </c>
      <c r="HU373">
        <v>250660</v>
      </c>
      <c r="HV373" t="s">
        <v>29</v>
      </c>
      <c r="HW373">
        <v>0.259315470765</v>
      </c>
      <c r="HX373" t="s">
        <v>30</v>
      </c>
      <c r="HY373">
        <v>65000</v>
      </c>
      <c r="HZ373" t="s">
        <v>923</v>
      </c>
      <c r="IA373">
        <v>65000</v>
      </c>
      <c r="IB373" t="s">
        <v>778</v>
      </c>
      <c r="IC373" t="s">
        <v>6351</v>
      </c>
      <c r="ID373" t="s">
        <v>6352</v>
      </c>
      <c r="IE373" t="s">
        <v>6353</v>
      </c>
      <c r="IF373">
        <v>7.2362599999999999E-2</v>
      </c>
    </row>
    <row r="374" spans="6:240">
      <c r="F374" t="s">
        <v>782</v>
      </c>
      <c r="G374">
        <v>325.346</v>
      </c>
      <c r="H374" t="s">
        <v>25</v>
      </c>
      <c r="I374" t="s">
        <v>36</v>
      </c>
      <c r="J374" t="s">
        <v>27</v>
      </c>
      <c r="K374">
        <v>0.77740600000000004</v>
      </c>
      <c r="L374" t="s">
        <v>28</v>
      </c>
      <c r="M374">
        <v>508581</v>
      </c>
      <c r="N374" t="s">
        <v>29</v>
      </c>
      <c r="O374">
        <v>5.8987692719999997E-3</v>
      </c>
      <c r="P374" t="s">
        <v>30</v>
      </c>
      <c r="Q374">
        <v>3000</v>
      </c>
      <c r="R374" t="s">
        <v>923</v>
      </c>
      <c r="S374">
        <v>3000</v>
      </c>
      <c r="T374" t="s">
        <v>783</v>
      </c>
      <c r="U374" t="s">
        <v>4978</v>
      </c>
      <c r="V374" t="s">
        <v>4979</v>
      </c>
      <c r="W374" t="s">
        <v>4980</v>
      </c>
      <c r="X374">
        <v>8.5982500000000003E-2</v>
      </c>
      <c r="AD374" t="s">
        <v>782</v>
      </c>
      <c r="AE374">
        <v>331.66800000000001</v>
      </c>
      <c r="AF374" t="s">
        <v>25</v>
      </c>
      <c r="AG374" t="s">
        <v>36</v>
      </c>
      <c r="AH374" t="s">
        <v>27</v>
      </c>
      <c r="AI374">
        <v>0.77249999999999996</v>
      </c>
      <c r="AJ374" t="s">
        <v>28</v>
      </c>
      <c r="AK374">
        <v>505241</v>
      </c>
      <c r="AL374" t="s">
        <v>29</v>
      </c>
      <c r="AM374">
        <v>9.8962636959999996E-3</v>
      </c>
      <c r="AN374" t="s">
        <v>30</v>
      </c>
      <c r="AO374">
        <v>5000</v>
      </c>
      <c r="AP374" t="s">
        <v>923</v>
      </c>
      <c r="AQ374">
        <v>5000</v>
      </c>
      <c r="AR374" t="s">
        <v>783</v>
      </c>
      <c r="AS374" t="s">
        <v>1454</v>
      </c>
      <c r="AT374" t="s">
        <v>1455</v>
      </c>
      <c r="AU374" t="s">
        <v>1456</v>
      </c>
      <c r="AV374">
        <v>5.99868E-2</v>
      </c>
      <c r="BB374" t="s">
        <v>782</v>
      </c>
      <c r="BC374">
        <v>319.404</v>
      </c>
      <c r="BD374" t="s">
        <v>25</v>
      </c>
      <c r="BE374" t="s">
        <v>36</v>
      </c>
      <c r="BF374" t="s">
        <v>27</v>
      </c>
      <c r="BG374">
        <v>0.793628</v>
      </c>
      <c r="BH374" t="s">
        <v>28</v>
      </c>
      <c r="BI374">
        <v>497080</v>
      </c>
      <c r="BJ374" t="s">
        <v>29</v>
      </c>
      <c r="BK374">
        <v>3.0176226407999999E-2</v>
      </c>
      <c r="BL374" t="s">
        <v>30</v>
      </c>
      <c r="BM374">
        <v>15000</v>
      </c>
      <c r="BN374" t="s">
        <v>923</v>
      </c>
      <c r="BO374">
        <v>15000</v>
      </c>
      <c r="BP374" t="s">
        <v>783</v>
      </c>
      <c r="BQ374" t="s">
        <v>2033</v>
      </c>
      <c r="BR374" t="s">
        <v>2034</v>
      </c>
      <c r="BS374" t="s">
        <v>2035</v>
      </c>
      <c r="BT374">
        <v>7.5784099999999993E-2</v>
      </c>
      <c r="BZ374" t="s">
        <v>782</v>
      </c>
      <c r="CA374">
        <v>323.75299999999999</v>
      </c>
      <c r="CB374" t="s">
        <v>25</v>
      </c>
      <c r="CC374" t="s">
        <v>36</v>
      </c>
      <c r="CD374" t="s">
        <v>27</v>
      </c>
      <c r="CE374">
        <v>0.78496100000000002</v>
      </c>
      <c r="CF374" t="s">
        <v>28</v>
      </c>
      <c r="CG374">
        <v>501291</v>
      </c>
      <c r="CH374" t="s">
        <v>29</v>
      </c>
      <c r="CI374">
        <v>4.9871207936E-2</v>
      </c>
      <c r="CJ374" t="s">
        <v>30</v>
      </c>
      <c r="CK374">
        <v>25000</v>
      </c>
      <c r="CL374" t="s">
        <v>923</v>
      </c>
      <c r="CM374">
        <v>25000</v>
      </c>
      <c r="CN374" t="s">
        <v>783</v>
      </c>
      <c r="CO374" t="s">
        <v>2627</v>
      </c>
      <c r="CP374" t="s">
        <v>2628</v>
      </c>
      <c r="CQ374" t="s">
        <v>2629</v>
      </c>
      <c r="CR374">
        <v>7.1554400000000004E-2</v>
      </c>
      <c r="CX374" t="s">
        <v>782</v>
      </c>
      <c r="CY374">
        <v>322.96499999999997</v>
      </c>
      <c r="CZ374" t="s">
        <v>25</v>
      </c>
      <c r="DA374" t="s">
        <v>36</v>
      </c>
      <c r="DB374" t="s">
        <v>27</v>
      </c>
      <c r="DC374">
        <v>0.78613699999999997</v>
      </c>
      <c r="DD374" t="s">
        <v>28</v>
      </c>
      <c r="DE374">
        <v>501011</v>
      </c>
      <c r="DF374" t="s">
        <v>29</v>
      </c>
      <c r="DG374">
        <v>6.9858680056000003E-2</v>
      </c>
      <c r="DH374" t="s">
        <v>30</v>
      </c>
      <c r="DI374">
        <v>35000</v>
      </c>
      <c r="DJ374" t="s">
        <v>923</v>
      </c>
      <c r="DK374">
        <v>35000</v>
      </c>
      <c r="DL374" t="s">
        <v>783</v>
      </c>
      <c r="DM374" t="s">
        <v>3217</v>
      </c>
      <c r="DN374" t="s">
        <v>3218</v>
      </c>
      <c r="DO374" t="s">
        <v>3219</v>
      </c>
      <c r="DP374">
        <v>7.4880000000000002E-2</v>
      </c>
      <c r="DV374" t="s">
        <v>782</v>
      </c>
      <c r="DW374">
        <v>325.024</v>
      </c>
      <c r="DX374" t="s">
        <v>25</v>
      </c>
      <c r="DY374" t="s">
        <v>36</v>
      </c>
      <c r="DZ374" t="s">
        <v>27</v>
      </c>
      <c r="EA374">
        <v>0.78333900000000001</v>
      </c>
      <c r="EB374" t="s">
        <v>28</v>
      </c>
      <c r="EC374">
        <v>501400</v>
      </c>
      <c r="ED374" t="s">
        <v>29</v>
      </c>
      <c r="EE374">
        <v>8.9748652311999993E-2</v>
      </c>
      <c r="EF374" t="s">
        <v>30</v>
      </c>
      <c r="EG374">
        <v>45000</v>
      </c>
      <c r="EH374" t="s">
        <v>923</v>
      </c>
      <c r="EI374">
        <v>45000</v>
      </c>
      <c r="EJ374" t="s">
        <v>783</v>
      </c>
      <c r="EK374" t="s">
        <v>3804</v>
      </c>
      <c r="EL374" t="s">
        <v>3805</v>
      </c>
      <c r="EM374" t="s">
        <v>3806</v>
      </c>
      <c r="EN374">
        <v>7.7614500000000003E-2</v>
      </c>
      <c r="ET374" t="s">
        <v>782</v>
      </c>
      <c r="EU374">
        <v>325.315</v>
      </c>
      <c r="EV374" t="s">
        <v>25</v>
      </c>
      <c r="EW374" t="s">
        <v>36</v>
      </c>
      <c r="EX374" t="s">
        <v>27</v>
      </c>
      <c r="EY374">
        <v>0.78314399999999995</v>
      </c>
      <c r="EZ374" t="s">
        <v>28</v>
      </c>
      <c r="FA374">
        <v>501202</v>
      </c>
      <c r="FB374" t="s">
        <v>29</v>
      </c>
      <c r="FC374">
        <v>0.109736124432</v>
      </c>
      <c r="FD374" t="s">
        <v>30</v>
      </c>
      <c r="FE374">
        <v>55000</v>
      </c>
      <c r="FF374" t="s">
        <v>923</v>
      </c>
      <c r="FG374">
        <v>55000</v>
      </c>
      <c r="FH374" t="s">
        <v>783</v>
      </c>
      <c r="FI374" t="s">
        <v>4388</v>
      </c>
      <c r="FJ374" t="s">
        <v>4389</v>
      </c>
      <c r="FK374" t="s">
        <v>4390</v>
      </c>
      <c r="FL374">
        <v>7.5046600000000005E-2</v>
      </c>
      <c r="FR374" t="s">
        <v>782</v>
      </c>
      <c r="FS374">
        <v>390.94400000000002</v>
      </c>
      <c r="FT374" t="s">
        <v>25</v>
      </c>
      <c r="FU374" t="s">
        <v>36</v>
      </c>
      <c r="FV374" t="s">
        <v>27</v>
      </c>
      <c r="FW374">
        <v>0.71502900000000003</v>
      </c>
      <c r="FX374" t="s">
        <v>28</v>
      </c>
      <c r="FY374">
        <v>500310</v>
      </c>
      <c r="FZ374" t="s">
        <v>29</v>
      </c>
      <c r="GA374">
        <v>1.9987617120000001E-3</v>
      </c>
      <c r="GB374" t="s">
        <v>30</v>
      </c>
      <c r="GC374">
        <v>1000</v>
      </c>
      <c r="GD374" t="s">
        <v>923</v>
      </c>
      <c r="GE374">
        <v>1000</v>
      </c>
      <c r="GF374" t="s">
        <v>783</v>
      </c>
      <c r="GG374" t="s">
        <v>5170</v>
      </c>
      <c r="GH374" t="s">
        <v>5171</v>
      </c>
      <c r="GI374" t="s">
        <v>5172</v>
      </c>
      <c r="GJ374">
        <v>8.1087900000000004E-2</v>
      </c>
      <c r="GP374" t="s">
        <v>782</v>
      </c>
      <c r="GQ374">
        <v>328.85199999999998</v>
      </c>
      <c r="GR374" t="s">
        <v>25</v>
      </c>
      <c r="GS374" t="s">
        <v>36</v>
      </c>
      <c r="GT374" t="s">
        <v>27</v>
      </c>
      <c r="GU374">
        <v>0.78056300000000001</v>
      </c>
      <c r="GV374" t="s">
        <v>28</v>
      </c>
      <c r="GW374">
        <v>499095</v>
      </c>
      <c r="GX374" t="s">
        <v>29</v>
      </c>
      <c r="GY374">
        <v>2.0036247552000001E-2</v>
      </c>
      <c r="GZ374" t="s">
        <v>30</v>
      </c>
      <c r="HA374">
        <v>10000</v>
      </c>
      <c r="HB374" t="s">
        <v>923</v>
      </c>
      <c r="HC374">
        <v>10000</v>
      </c>
      <c r="HD374" t="s">
        <v>783</v>
      </c>
      <c r="HE374" t="s">
        <v>5768</v>
      </c>
      <c r="HF374" t="s">
        <v>5769</v>
      </c>
      <c r="HG374" t="s">
        <v>5770</v>
      </c>
      <c r="HH374">
        <v>7.0691100000000007E-2</v>
      </c>
      <c r="HN374" t="s">
        <v>782</v>
      </c>
      <c r="HO374">
        <v>328.07499999999999</v>
      </c>
      <c r="HP374" t="s">
        <v>25</v>
      </c>
      <c r="HQ374" t="s">
        <v>36</v>
      </c>
      <c r="HR374" t="s">
        <v>27</v>
      </c>
      <c r="HS374">
        <v>0.78053499999999998</v>
      </c>
      <c r="HT374" t="s">
        <v>28</v>
      </c>
      <c r="HU374">
        <v>500313</v>
      </c>
      <c r="HV374" t="s">
        <v>29</v>
      </c>
      <c r="HW374">
        <v>0.12991859627999999</v>
      </c>
      <c r="HX374" t="s">
        <v>30</v>
      </c>
      <c r="HY374">
        <v>65000</v>
      </c>
      <c r="HZ374" t="s">
        <v>923</v>
      </c>
      <c r="IA374">
        <v>65000</v>
      </c>
      <c r="IB374" t="s">
        <v>783</v>
      </c>
      <c r="IC374" t="s">
        <v>6354</v>
      </c>
      <c r="ID374" t="s">
        <v>6355</v>
      </c>
      <c r="IE374" t="s">
        <v>6356</v>
      </c>
      <c r="IF374">
        <v>7.6143600000000006E-2</v>
      </c>
    </row>
    <row r="375" spans="6:240">
      <c r="F375" t="s">
        <v>787</v>
      </c>
      <c r="G375">
        <v>669.37400000000002</v>
      </c>
      <c r="H375" t="s">
        <v>25</v>
      </c>
      <c r="I375" t="s">
        <v>757</v>
      </c>
      <c r="J375" t="s">
        <v>27</v>
      </c>
      <c r="K375">
        <v>0.77884799999999998</v>
      </c>
      <c r="L375" t="s">
        <v>28</v>
      </c>
      <c r="M375">
        <v>246278</v>
      </c>
      <c r="N375" t="s">
        <v>29</v>
      </c>
      <c r="O375">
        <v>1.2181345125E-2</v>
      </c>
      <c r="P375" t="s">
        <v>30</v>
      </c>
      <c r="Q375">
        <v>3000</v>
      </c>
      <c r="R375" t="s">
        <v>923</v>
      </c>
      <c r="S375">
        <v>3000</v>
      </c>
      <c r="T375" t="s">
        <v>788</v>
      </c>
      <c r="U375" t="s">
        <v>4975</v>
      </c>
      <c r="V375" t="s">
        <v>4976</v>
      </c>
      <c r="W375" t="s">
        <v>4977</v>
      </c>
      <c r="X375">
        <v>0.10152</v>
      </c>
      <c r="AD375" t="s">
        <v>787</v>
      </c>
      <c r="AE375">
        <v>645.87699999999995</v>
      </c>
      <c r="AF375" t="s">
        <v>25</v>
      </c>
      <c r="AG375" t="s">
        <v>757</v>
      </c>
      <c r="AH375" t="s">
        <v>27</v>
      </c>
      <c r="AI375">
        <v>0.78267299999999995</v>
      </c>
      <c r="AJ375" t="s">
        <v>28</v>
      </c>
      <c r="AK375">
        <v>252749</v>
      </c>
      <c r="AL375" t="s">
        <v>29</v>
      </c>
      <c r="AM375">
        <v>1.9782473594999999E-2</v>
      </c>
      <c r="AN375" t="s">
        <v>30</v>
      </c>
      <c r="AO375">
        <v>5000</v>
      </c>
      <c r="AP375" t="s">
        <v>923</v>
      </c>
      <c r="AQ375">
        <v>5000</v>
      </c>
      <c r="AR375" t="s">
        <v>788</v>
      </c>
      <c r="AS375" t="s">
        <v>1451</v>
      </c>
      <c r="AT375" t="s">
        <v>1452</v>
      </c>
      <c r="AU375" t="s">
        <v>1453</v>
      </c>
      <c r="AV375">
        <v>7.7071799999999996E-2</v>
      </c>
      <c r="BB375" t="s">
        <v>787</v>
      </c>
      <c r="BC375">
        <v>674.12599999999998</v>
      </c>
      <c r="BD375" t="s">
        <v>25</v>
      </c>
      <c r="BE375" t="s">
        <v>757</v>
      </c>
      <c r="BF375" t="s">
        <v>27</v>
      </c>
      <c r="BG375">
        <v>0.76861000000000002</v>
      </c>
      <c r="BH375" t="s">
        <v>28</v>
      </c>
      <c r="BI375">
        <v>251100</v>
      </c>
      <c r="BJ375" t="s">
        <v>29</v>
      </c>
      <c r="BK375">
        <v>5.9737123245000003E-2</v>
      </c>
      <c r="BL375" t="s">
        <v>30</v>
      </c>
      <c r="BM375">
        <v>15000</v>
      </c>
      <c r="BN375" t="s">
        <v>923</v>
      </c>
      <c r="BO375">
        <v>15000</v>
      </c>
      <c r="BP375" t="s">
        <v>788</v>
      </c>
      <c r="BQ375" t="s">
        <v>2030</v>
      </c>
      <c r="BR375" t="s">
        <v>2031</v>
      </c>
      <c r="BS375" t="s">
        <v>2032</v>
      </c>
      <c r="BT375">
        <v>7.7259599999999998E-2</v>
      </c>
      <c r="BZ375" t="s">
        <v>787</v>
      </c>
      <c r="CA375">
        <v>659.74800000000005</v>
      </c>
      <c r="CB375" t="s">
        <v>25</v>
      </c>
      <c r="CC375" t="s">
        <v>757</v>
      </c>
      <c r="CD375" t="s">
        <v>27</v>
      </c>
      <c r="CE375">
        <v>0.77668599999999999</v>
      </c>
      <c r="CF375" t="s">
        <v>28</v>
      </c>
      <c r="CG375">
        <v>251264</v>
      </c>
      <c r="CH375" t="s">
        <v>29</v>
      </c>
      <c r="CI375">
        <v>9.9496872165E-2</v>
      </c>
      <c r="CJ375" t="s">
        <v>30</v>
      </c>
      <c r="CK375">
        <v>25000</v>
      </c>
      <c r="CL375" t="s">
        <v>923</v>
      </c>
      <c r="CM375">
        <v>25000</v>
      </c>
      <c r="CN375" t="s">
        <v>788</v>
      </c>
      <c r="CO375" t="s">
        <v>2624</v>
      </c>
      <c r="CP375" t="s">
        <v>2625</v>
      </c>
      <c r="CQ375" t="s">
        <v>2626</v>
      </c>
      <c r="CR375">
        <v>7.1897500000000003E-2</v>
      </c>
      <c r="CX375" t="s">
        <v>787</v>
      </c>
      <c r="CY375">
        <v>673.26300000000003</v>
      </c>
      <c r="CZ375" t="s">
        <v>25</v>
      </c>
      <c r="DA375" t="s">
        <v>757</v>
      </c>
      <c r="DB375" t="s">
        <v>27</v>
      </c>
      <c r="DC375">
        <v>0.76874399999999998</v>
      </c>
      <c r="DD375" t="s">
        <v>28</v>
      </c>
      <c r="DE375">
        <v>251335</v>
      </c>
      <c r="DF375" t="s">
        <v>29</v>
      </c>
      <c r="DG375">
        <v>0.139256621085</v>
      </c>
      <c r="DH375" t="s">
        <v>30</v>
      </c>
      <c r="DI375">
        <v>35000</v>
      </c>
      <c r="DJ375" t="s">
        <v>923</v>
      </c>
      <c r="DK375">
        <v>35000</v>
      </c>
      <c r="DL375" t="s">
        <v>788</v>
      </c>
      <c r="DM375" t="s">
        <v>3214</v>
      </c>
      <c r="DN375" t="s">
        <v>3215</v>
      </c>
      <c r="DO375" t="s">
        <v>3216</v>
      </c>
      <c r="DP375">
        <v>8.5221000000000005E-2</v>
      </c>
      <c r="DV375" t="s">
        <v>787</v>
      </c>
      <c r="DW375">
        <v>657.38599999999997</v>
      </c>
      <c r="DX375" t="s">
        <v>25</v>
      </c>
      <c r="DY375" t="s">
        <v>757</v>
      </c>
      <c r="DZ375" t="s">
        <v>27</v>
      </c>
      <c r="EA375">
        <v>0.77875700000000003</v>
      </c>
      <c r="EB375" t="s">
        <v>28</v>
      </c>
      <c r="EC375">
        <v>250827</v>
      </c>
      <c r="ED375" t="s">
        <v>29</v>
      </c>
      <c r="EE375">
        <v>0.17940617146499999</v>
      </c>
      <c r="EF375" t="s">
        <v>30</v>
      </c>
      <c r="EG375">
        <v>45000</v>
      </c>
      <c r="EH375" t="s">
        <v>923</v>
      </c>
      <c r="EI375">
        <v>45000</v>
      </c>
      <c r="EJ375" t="s">
        <v>788</v>
      </c>
      <c r="EK375" t="s">
        <v>3801</v>
      </c>
      <c r="EL375" t="s">
        <v>3802</v>
      </c>
      <c r="EM375" t="s">
        <v>3803</v>
      </c>
      <c r="EN375">
        <v>7.9277399999999998E-2</v>
      </c>
      <c r="ET375" t="s">
        <v>787</v>
      </c>
      <c r="EU375">
        <v>663.81200000000001</v>
      </c>
      <c r="EV375" t="s">
        <v>25</v>
      </c>
      <c r="EW375" t="s">
        <v>757</v>
      </c>
      <c r="EX375" t="s">
        <v>27</v>
      </c>
      <c r="EY375">
        <v>0.77478800000000003</v>
      </c>
      <c r="EZ375" t="s">
        <v>28</v>
      </c>
      <c r="FA375">
        <v>250951</v>
      </c>
      <c r="FB375" t="s">
        <v>29</v>
      </c>
      <c r="FC375">
        <v>0.21916592038499999</v>
      </c>
      <c r="FD375" t="s">
        <v>30</v>
      </c>
      <c r="FE375">
        <v>55000</v>
      </c>
      <c r="FF375" t="s">
        <v>923</v>
      </c>
      <c r="FG375">
        <v>55000</v>
      </c>
      <c r="FH375" t="s">
        <v>788</v>
      </c>
      <c r="FI375" t="s">
        <v>4385</v>
      </c>
      <c r="FJ375" t="s">
        <v>4386</v>
      </c>
      <c r="FK375" t="s">
        <v>4387</v>
      </c>
      <c r="FL375">
        <v>7.6966599999999996E-2</v>
      </c>
      <c r="FR375" t="s">
        <v>787</v>
      </c>
      <c r="FS375">
        <v>687.47699999999998</v>
      </c>
      <c r="FT375" t="s">
        <v>25</v>
      </c>
      <c r="FU375" t="s">
        <v>757</v>
      </c>
      <c r="FV375" t="s">
        <v>27</v>
      </c>
      <c r="FW375">
        <v>0.78072699999999995</v>
      </c>
      <c r="FX375" t="s">
        <v>28</v>
      </c>
      <c r="FY375">
        <v>238640</v>
      </c>
      <c r="FZ375" t="s">
        <v>29</v>
      </c>
      <c r="GA375">
        <v>4.1904151949999999E-3</v>
      </c>
      <c r="GB375" t="s">
        <v>30</v>
      </c>
      <c r="GC375">
        <v>1000</v>
      </c>
      <c r="GD375" t="s">
        <v>923</v>
      </c>
      <c r="GE375">
        <v>1000</v>
      </c>
      <c r="GF375" t="s">
        <v>788</v>
      </c>
      <c r="GG375" t="s">
        <v>5167</v>
      </c>
      <c r="GH375" t="s">
        <v>5168</v>
      </c>
      <c r="GI375" t="s">
        <v>5169</v>
      </c>
      <c r="GJ375">
        <v>5.6670900000000003E-2</v>
      </c>
      <c r="GP375" t="s">
        <v>787</v>
      </c>
      <c r="GQ375">
        <v>659.71799999999996</v>
      </c>
      <c r="GR375" t="s">
        <v>25</v>
      </c>
      <c r="GS375" t="s">
        <v>757</v>
      </c>
      <c r="GT375" t="s">
        <v>27</v>
      </c>
      <c r="GU375">
        <v>0.77727500000000005</v>
      </c>
      <c r="GV375" t="s">
        <v>28</v>
      </c>
      <c r="GW375">
        <v>250895</v>
      </c>
      <c r="GX375" t="s">
        <v>29</v>
      </c>
      <c r="GY375">
        <v>3.9857248785E-2</v>
      </c>
      <c r="GZ375" t="s">
        <v>30</v>
      </c>
      <c r="HA375">
        <v>10000</v>
      </c>
      <c r="HB375" t="s">
        <v>923</v>
      </c>
      <c r="HC375">
        <v>10000</v>
      </c>
      <c r="HD375" t="s">
        <v>788</v>
      </c>
      <c r="HE375" t="s">
        <v>5765</v>
      </c>
      <c r="HF375" t="s">
        <v>5766</v>
      </c>
      <c r="HG375" t="s">
        <v>5767</v>
      </c>
      <c r="HH375">
        <v>7.4868699999999996E-2</v>
      </c>
      <c r="HN375" t="s">
        <v>787</v>
      </c>
      <c r="HO375">
        <v>669.70699999999999</v>
      </c>
      <c r="HP375" t="s">
        <v>25</v>
      </c>
      <c r="HQ375" t="s">
        <v>757</v>
      </c>
      <c r="HR375" t="s">
        <v>27</v>
      </c>
      <c r="HS375">
        <v>0.771818</v>
      </c>
      <c r="HT375" t="s">
        <v>28</v>
      </c>
      <c r="HU375">
        <v>250660</v>
      </c>
      <c r="HV375" t="s">
        <v>29</v>
      </c>
      <c r="HW375">
        <v>0.259315470765</v>
      </c>
      <c r="HX375" t="s">
        <v>30</v>
      </c>
      <c r="HY375">
        <v>65000</v>
      </c>
      <c r="HZ375" t="s">
        <v>923</v>
      </c>
      <c r="IA375">
        <v>65000</v>
      </c>
      <c r="IB375" t="s">
        <v>788</v>
      </c>
      <c r="IC375" t="s">
        <v>6351</v>
      </c>
      <c r="ID375" t="s">
        <v>6352</v>
      </c>
      <c r="IE375" t="s">
        <v>6353</v>
      </c>
      <c r="IF375">
        <v>7.2362599999999999E-2</v>
      </c>
    </row>
    <row r="376" spans="6:240">
      <c r="F376" t="s">
        <v>787</v>
      </c>
      <c r="G376">
        <v>325.346</v>
      </c>
      <c r="H376" t="s">
        <v>25</v>
      </c>
      <c r="I376" t="s">
        <v>36</v>
      </c>
      <c r="J376" t="s">
        <v>27</v>
      </c>
      <c r="K376">
        <v>0.77740600000000004</v>
      </c>
      <c r="L376" t="s">
        <v>28</v>
      </c>
      <c r="M376">
        <v>508581</v>
      </c>
      <c r="N376" t="s">
        <v>29</v>
      </c>
      <c r="O376">
        <v>5.8987692719999997E-3</v>
      </c>
      <c r="P376" t="s">
        <v>30</v>
      </c>
      <c r="Q376">
        <v>3000</v>
      </c>
      <c r="R376" t="s">
        <v>923</v>
      </c>
      <c r="S376">
        <v>3000</v>
      </c>
      <c r="T376" t="s">
        <v>783</v>
      </c>
      <c r="U376" t="s">
        <v>4978</v>
      </c>
      <c r="V376" t="s">
        <v>4979</v>
      </c>
      <c r="W376" t="s">
        <v>4980</v>
      </c>
      <c r="X376">
        <v>8.5982500000000003E-2</v>
      </c>
      <c r="AD376" t="s">
        <v>787</v>
      </c>
      <c r="AE376">
        <v>331.66800000000001</v>
      </c>
      <c r="AF376" t="s">
        <v>25</v>
      </c>
      <c r="AG376" t="s">
        <v>36</v>
      </c>
      <c r="AH376" t="s">
        <v>27</v>
      </c>
      <c r="AI376">
        <v>0.77249999999999996</v>
      </c>
      <c r="AJ376" t="s">
        <v>28</v>
      </c>
      <c r="AK376">
        <v>505241</v>
      </c>
      <c r="AL376" t="s">
        <v>29</v>
      </c>
      <c r="AM376">
        <v>9.8962636959999996E-3</v>
      </c>
      <c r="AN376" t="s">
        <v>30</v>
      </c>
      <c r="AO376">
        <v>5000</v>
      </c>
      <c r="AP376" t="s">
        <v>923</v>
      </c>
      <c r="AQ376">
        <v>5000</v>
      </c>
      <c r="AR376" t="s">
        <v>783</v>
      </c>
      <c r="AS376" t="s">
        <v>1454</v>
      </c>
      <c r="AT376" t="s">
        <v>1455</v>
      </c>
      <c r="AU376" t="s">
        <v>1456</v>
      </c>
      <c r="AV376">
        <v>5.99868E-2</v>
      </c>
      <c r="BB376" t="s">
        <v>787</v>
      </c>
      <c r="BC376">
        <v>319.404</v>
      </c>
      <c r="BD376" t="s">
        <v>25</v>
      </c>
      <c r="BE376" t="s">
        <v>36</v>
      </c>
      <c r="BF376" t="s">
        <v>27</v>
      </c>
      <c r="BG376">
        <v>0.793628</v>
      </c>
      <c r="BH376" t="s">
        <v>28</v>
      </c>
      <c r="BI376">
        <v>497080</v>
      </c>
      <c r="BJ376" t="s">
        <v>29</v>
      </c>
      <c r="BK376">
        <v>3.0176226407999999E-2</v>
      </c>
      <c r="BL376" t="s">
        <v>30</v>
      </c>
      <c r="BM376">
        <v>15000</v>
      </c>
      <c r="BN376" t="s">
        <v>923</v>
      </c>
      <c r="BO376">
        <v>15000</v>
      </c>
      <c r="BP376" t="s">
        <v>783</v>
      </c>
      <c r="BQ376" t="s">
        <v>2033</v>
      </c>
      <c r="BR376" t="s">
        <v>2034</v>
      </c>
      <c r="BS376" t="s">
        <v>2035</v>
      </c>
      <c r="BT376">
        <v>7.5784099999999993E-2</v>
      </c>
      <c r="BZ376" t="s">
        <v>787</v>
      </c>
      <c r="CA376">
        <v>323.75299999999999</v>
      </c>
      <c r="CB376" t="s">
        <v>25</v>
      </c>
      <c r="CC376" t="s">
        <v>36</v>
      </c>
      <c r="CD376" t="s">
        <v>27</v>
      </c>
      <c r="CE376">
        <v>0.78496100000000002</v>
      </c>
      <c r="CF376" t="s">
        <v>28</v>
      </c>
      <c r="CG376">
        <v>501291</v>
      </c>
      <c r="CH376" t="s">
        <v>29</v>
      </c>
      <c r="CI376">
        <v>4.9871207936E-2</v>
      </c>
      <c r="CJ376" t="s">
        <v>30</v>
      </c>
      <c r="CK376">
        <v>25000</v>
      </c>
      <c r="CL376" t="s">
        <v>923</v>
      </c>
      <c r="CM376">
        <v>25000</v>
      </c>
      <c r="CN376" t="s">
        <v>783</v>
      </c>
      <c r="CO376" t="s">
        <v>2627</v>
      </c>
      <c r="CP376" t="s">
        <v>2628</v>
      </c>
      <c r="CQ376" t="s">
        <v>2629</v>
      </c>
      <c r="CR376">
        <v>7.1554400000000004E-2</v>
      </c>
      <c r="CX376" t="s">
        <v>787</v>
      </c>
      <c r="CY376">
        <v>322.96499999999997</v>
      </c>
      <c r="CZ376" t="s">
        <v>25</v>
      </c>
      <c r="DA376" t="s">
        <v>36</v>
      </c>
      <c r="DB376" t="s">
        <v>27</v>
      </c>
      <c r="DC376">
        <v>0.78613699999999997</v>
      </c>
      <c r="DD376" t="s">
        <v>28</v>
      </c>
      <c r="DE376">
        <v>501011</v>
      </c>
      <c r="DF376" t="s">
        <v>29</v>
      </c>
      <c r="DG376">
        <v>6.9858680056000003E-2</v>
      </c>
      <c r="DH376" t="s">
        <v>30</v>
      </c>
      <c r="DI376">
        <v>35000</v>
      </c>
      <c r="DJ376" t="s">
        <v>923</v>
      </c>
      <c r="DK376">
        <v>35000</v>
      </c>
      <c r="DL376" t="s">
        <v>783</v>
      </c>
      <c r="DM376" t="s">
        <v>3217</v>
      </c>
      <c r="DN376" t="s">
        <v>3218</v>
      </c>
      <c r="DO376" t="s">
        <v>3219</v>
      </c>
      <c r="DP376">
        <v>7.4880000000000002E-2</v>
      </c>
      <c r="DV376" t="s">
        <v>787</v>
      </c>
      <c r="DW376">
        <v>325.024</v>
      </c>
      <c r="DX376" t="s">
        <v>25</v>
      </c>
      <c r="DY376" t="s">
        <v>36</v>
      </c>
      <c r="DZ376" t="s">
        <v>27</v>
      </c>
      <c r="EA376">
        <v>0.78333900000000001</v>
      </c>
      <c r="EB376" t="s">
        <v>28</v>
      </c>
      <c r="EC376">
        <v>501400</v>
      </c>
      <c r="ED376" t="s">
        <v>29</v>
      </c>
      <c r="EE376">
        <v>8.9748652311999993E-2</v>
      </c>
      <c r="EF376" t="s">
        <v>30</v>
      </c>
      <c r="EG376">
        <v>45000</v>
      </c>
      <c r="EH376" t="s">
        <v>923</v>
      </c>
      <c r="EI376">
        <v>45000</v>
      </c>
      <c r="EJ376" t="s">
        <v>783</v>
      </c>
      <c r="EK376" t="s">
        <v>3804</v>
      </c>
      <c r="EL376" t="s">
        <v>3805</v>
      </c>
      <c r="EM376" t="s">
        <v>3806</v>
      </c>
      <c r="EN376">
        <v>7.7614500000000003E-2</v>
      </c>
      <c r="ET376" t="s">
        <v>787</v>
      </c>
      <c r="EU376">
        <v>325.315</v>
      </c>
      <c r="EV376" t="s">
        <v>25</v>
      </c>
      <c r="EW376" t="s">
        <v>36</v>
      </c>
      <c r="EX376" t="s">
        <v>27</v>
      </c>
      <c r="EY376">
        <v>0.78314399999999995</v>
      </c>
      <c r="EZ376" t="s">
        <v>28</v>
      </c>
      <c r="FA376">
        <v>501202</v>
      </c>
      <c r="FB376" t="s">
        <v>29</v>
      </c>
      <c r="FC376">
        <v>0.109736124432</v>
      </c>
      <c r="FD376" t="s">
        <v>30</v>
      </c>
      <c r="FE376">
        <v>55000</v>
      </c>
      <c r="FF376" t="s">
        <v>923</v>
      </c>
      <c r="FG376">
        <v>55000</v>
      </c>
      <c r="FH376" t="s">
        <v>783</v>
      </c>
      <c r="FI376" t="s">
        <v>4388</v>
      </c>
      <c r="FJ376" t="s">
        <v>4389</v>
      </c>
      <c r="FK376" t="s">
        <v>4390</v>
      </c>
      <c r="FL376">
        <v>7.5046600000000005E-2</v>
      </c>
      <c r="FR376" t="s">
        <v>787</v>
      </c>
      <c r="FS376">
        <v>390.94400000000002</v>
      </c>
      <c r="FT376" t="s">
        <v>25</v>
      </c>
      <c r="FU376" t="s">
        <v>36</v>
      </c>
      <c r="FV376" t="s">
        <v>27</v>
      </c>
      <c r="FW376">
        <v>0.71502900000000003</v>
      </c>
      <c r="FX376" t="s">
        <v>28</v>
      </c>
      <c r="FY376">
        <v>500310</v>
      </c>
      <c r="FZ376" t="s">
        <v>29</v>
      </c>
      <c r="GA376">
        <v>1.9987617120000001E-3</v>
      </c>
      <c r="GB376" t="s">
        <v>30</v>
      </c>
      <c r="GC376">
        <v>1000</v>
      </c>
      <c r="GD376" t="s">
        <v>923</v>
      </c>
      <c r="GE376">
        <v>1000</v>
      </c>
      <c r="GF376" t="s">
        <v>783</v>
      </c>
      <c r="GG376" t="s">
        <v>5170</v>
      </c>
      <c r="GH376" t="s">
        <v>5171</v>
      </c>
      <c r="GI376" t="s">
        <v>5172</v>
      </c>
      <c r="GJ376">
        <v>8.1087900000000004E-2</v>
      </c>
      <c r="GP376" t="s">
        <v>787</v>
      </c>
      <c r="GQ376">
        <v>328.85199999999998</v>
      </c>
      <c r="GR376" t="s">
        <v>25</v>
      </c>
      <c r="GS376" t="s">
        <v>36</v>
      </c>
      <c r="GT376" t="s">
        <v>27</v>
      </c>
      <c r="GU376">
        <v>0.78056300000000001</v>
      </c>
      <c r="GV376" t="s">
        <v>28</v>
      </c>
      <c r="GW376">
        <v>499095</v>
      </c>
      <c r="GX376" t="s">
        <v>29</v>
      </c>
      <c r="GY376">
        <v>2.0036247552000001E-2</v>
      </c>
      <c r="GZ376" t="s">
        <v>30</v>
      </c>
      <c r="HA376">
        <v>10000</v>
      </c>
      <c r="HB376" t="s">
        <v>923</v>
      </c>
      <c r="HC376">
        <v>10000</v>
      </c>
      <c r="HD376" t="s">
        <v>783</v>
      </c>
      <c r="HE376" t="s">
        <v>5768</v>
      </c>
      <c r="HF376" t="s">
        <v>5769</v>
      </c>
      <c r="HG376" t="s">
        <v>5770</v>
      </c>
      <c r="HH376">
        <v>7.0691100000000007E-2</v>
      </c>
      <c r="HN376" t="s">
        <v>787</v>
      </c>
      <c r="HO376">
        <v>328.07499999999999</v>
      </c>
      <c r="HP376" t="s">
        <v>25</v>
      </c>
      <c r="HQ376" t="s">
        <v>36</v>
      </c>
      <c r="HR376" t="s">
        <v>27</v>
      </c>
      <c r="HS376">
        <v>0.78053499999999998</v>
      </c>
      <c r="HT376" t="s">
        <v>28</v>
      </c>
      <c r="HU376">
        <v>500313</v>
      </c>
      <c r="HV376" t="s">
        <v>29</v>
      </c>
      <c r="HW376">
        <v>0.12991859627999999</v>
      </c>
      <c r="HX376" t="s">
        <v>30</v>
      </c>
      <c r="HY376">
        <v>65000</v>
      </c>
      <c r="HZ376" t="s">
        <v>923</v>
      </c>
      <c r="IA376">
        <v>65000</v>
      </c>
      <c r="IB376" t="s">
        <v>783</v>
      </c>
      <c r="IC376" t="s">
        <v>6354</v>
      </c>
      <c r="ID376" t="s">
        <v>6355</v>
      </c>
      <c r="IE376" t="s">
        <v>6356</v>
      </c>
      <c r="IF376">
        <v>7.6143600000000006E-2</v>
      </c>
    </row>
    <row r="377" spans="6:240">
      <c r="F377" t="s">
        <v>777</v>
      </c>
      <c r="G377">
        <v>647.60699999999997</v>
      </c>
      <c r="H377" t="s">
        <v>25</v>
      </c>
      <c r="I377" t="s">
        <v>757</v>
      </c>
      <c r="J377" t="s">
        <v>27</v>
      </c>
      <c r="K377">
        <v>0.78546899999999997</v>
      </c>
      <c r="L377" t="s">
        <v>28</v>
      </c>
      <c r="M377">
        <v>250283</v>
      </c>
      <c r="N377" t="s">
        <v>29</v>
      </c>
      <c r="O377">
        <v>1.1986444395E-2</v>
      </c>
      <c r="P377" t="s">
        <v>30</v>
      </c>
      <c r="Q377">
        <v>3000</v>
      </c>
      <c r="R377" t="s">
        <v>923</v>
      </c>
      <c r="S377">
        <v>3000</v>
      </c>
      <c r="T377" t="s">
        <v>778</v>
      </c>
      <c r="U377" t="s">
        <v>4981</v>
      </c>
      <c r="V377" t="s">
        <v>4982</v>
      </c>
      <c r="W377" t="s">
        <v>4983</v>
      </c>
      <c r="X377">
        <v>9.9399699999999994E-2</v>
      </c>
      <c r="AD377" t="s">
        <v>777</v>
      </c>
      <c r="AE377">
        <v>643.30499999999995</v>
      </c>
      <c r="AF377" t="s">
        <v>25</v>
      </c>
      <c r="AG377" t="s">
        <v>757</v>
      </c>
      <c r="AH377" t="s">
        <v>27</v>
      </c>
      <c r="AI377">
        <v>0.78423600000000004</v>
      </c>
      <c r="AJ377" t="s">
        <v>28</v>
      </c>
      <c r="AK377">
        <v>252749</v>
      </c>
      <c r="AL377" t="s">
        <v>29</v>
      </c>
      <c r="AM377">
        <v>1.9782473594999999E-2</v>
      </c>
      <c r="AN377" t="s">
        <v>30</v>
      </c>
      <c r="AO377">
        <v>5000</v>
      </c>
      <c r="AP377" t="s">
        <v>923</v>
      </c>
      <c r="AQ377">
        <v>5000</v>
      </c>
      <c r="AR377" t="s">
        <v>778</v>
      </c>
      <c r="AS377" t="s">
        <v>1457</v>
      </c>
      <c r="AT377" t="s">
        <v>1458</v>
      </c>
      <c r="AU377" t="s">
        <v>1459</v>
      </c>
      <c r="AV377">
        <v>5.88295E-2</v>
      </c>
      <c r="BB377" t="s">
        <v>777</v>
      </c>
      <c r="BC377">
        <v>647.21</v>
      </c>
      <c r="BD377" t="s">
        <v>25</v>
      </c>
      <c r="BE377" t="s">
        <v>757</v>
      </c>
      <c r="BF377" t="s">
        <v>27</v>
      </c>
      <c r="BG377">
        <v>0.78058099999999997</v>
      </c>
      <c r="BH377" t="s">
        <v>28</v>
      </c>
      <c r="BI377">
        <v>253582</v>
      </c>
      <c r="BJ377" t="s">
        <v>29</v>
      </c>
      <c r="BK377">
        <v>5.9152421055000001E-2</v>
      </c>
      <c r="BL377" t="s">
        <v>30</v>
      </c>
      <c r="BM377">
        <v>15000</v>
      </c>
      <c r="BN377" t="s">
        <v>923</v>
      </c>
      <c r="BO377">
        <v>15000</v>
      </c>
      <c r="BP377" t="s">
        <v>778</v>
      </c>
      <c r="BQ377" t="s">
        <v>2036</v>
      </c>
      <c r="BR377" t="s">
        <v>2037</v>
      </c>
      <c r="BS377" t="s">
        <v>2038</v>
      </c>
      <c r="BT377">
        <v>7.1523600000000007E-2</v>
      </c>
      <c r="BZ377" t="s">
        <v>777</v>
      </c>
      <c r="CA377">
        <v>671.63400000000001</v>
      </c>
      <c r="CB377" t="s">
        <v>25</v>
      </c>
      <c r="CC377" t="s">
        <v>757</v>
      </c>
      <c r="CD377" t="s">
        <v>27</v>
      </c>
      <c r="CE377">
        <v>0.77354400000000001</v>
      </c>
      <c r="CF377" t="s">
        <v>28</v>
      </c>
      <c r="CG377">
        <v>248827</v>
      </c>
      <c r="CH377" t="s">
        <v>29</v>
      </c>
      <c r="CI377">
        <v>0.100471375815</v>
      </c>
      <c r="CJ377" t="s">
        <v>30</v>
      </c>
      <c r="CK377">
        <v>25000</v>
      </c>
      <c r="CL377" t="s">
        <v>923</v>
      </c>
      <c r="CM377">
        <v>25000</v>
      </c>
      <c r="CN377" t="s">
        <v>778</v>
      </c>
      <c r="CO377" t="s">
        <v>2630</v>
      </c>
      <c r="CP377" t="s">
        <v>2631</v>
      </c>
      <c r="CQ377" t="s">
        <v>2632</v>
      </c>
      <c r="CR377">
        <v>6.91938E-2</v>
      </c>
      <c r="CX377" t="s">
        <v>777</v>
      </c>
      <c r="CY377">
        <v>672.84199999999998</v>
      </c>
      <c r="CZ377" t="s">
        <v>25</v>
      </c>
      <c r="DA377" t="s">
        <v>757</v>
      </c>
      <c r="DB377" t="s">
        <v>27</v>
      </c>
      <c r="DC377">
        <v>0.77113399999999999</v>
      </c>
      <c r="DD377" t="s">
        <v>28</v>
      </c>
      <c r="DE377">
        <v>249935</v>
      </c>
      <c r="DF377" t="s">
        <v>29</v>
      </c>
      <c r="DG377">
        <v>0.14003622400499999</v>
      </c>
      <c r="DH377" t="s">
        <v>30</v>
      </c>
      <c r="DI377">
        <v>35000</v>
      </c>
      <c r="DJ377" t="s">
        <v>923</v>
      </c>
      <c r="DK377">
        <v>35000</v>
      </c>
      <c r="DL377" t="s">
        <v>778</v>
      </c>
      <c r="DM377" t="s">
        <v>3220</v>
      </c>
      <c r="DN377" t="s">
        <v>3221</v>
      </c>
      <c r="DO377" t="s">
        <v>3222</v>
      </c>
      <c r="DP377">
        <v>7.5972600000000001E-2</v>
      </c>
      <c r="DV377" t="s">
        <v>777</v>
      </c>
      <c r="DW377">
        <v>663.49800000000005</v>
      </c>
      <c r="DX377" t="s">
        <v>25</v>
      </c>
      <c r="DY377" t="s">
        <v>757</v>
      </c>
      <c r="DZ377" t="s">
        <v>27</v>
      </c>
      <c r="EA377">
        <v>0.77600400000000003</v>
      </c>
      <c r="EB377" t="s">
        <v>28</v>
      </c>
      <c r="EC377">
        <v>250284</v>
      </c>
      <c r="ED377" t="s">
        <v>29</v>
      </c>
      <c r="EE377">
        <v>0.17979597292499999</v>
      </c>
      <c r="EF377" t="s">
        <v>30</v>
      </c>
      <c r="EG377">
        <v>45000</v>
      </c>
      <c r="EH377" t="s">
        <v>923</v>
      </c>
      <c r="EI377">
        <v>45000</v>
      </c>
      <c r="EJ377" t="s">
        <v>778</v>
      </c>
      <c r="EK377" t="s">
        <v>3807</v>
      </c>
      <c r="EL377" t="s">
        <v>3808</v>
      </c>
      <c r="EM377" t="s">
        <v>3809</v>
      </c>
      <c r="EN377">
        <v>7.9698900000000003E-2</v>
      </c>
      <c r="ET377" t="s">
        <v>777</v>
      </c>
      <c r="EU377">
        <v>661.22699999999998</v>
      </c>
      <c r="EV377" t="s">
        <v>25</v>
      </c>
      <c r="EW377" t="s">
        <v>757</v>
      </c>
      <c r="EX377" t="s">
        <v>27</v>
      </c>
      <c r="EY377">
        <v>0.77871299999999999</v>
      </c>
      <c r="EZ377" t="s">
        <v>28</v>
      </c>
      <c r="FA377">
        <v>249399</v>
      </c>
      <c r="FB377" t="s">
        <v>29</v>
      </c>
      <c r="FC377">
        <v>0.22053022549500001</v>
      </c>
      <c r="FD377" t="s">
        <v>30</v>
      </c>
      <c r="FE377">
        <v>55000</v>
      </c>
      <c r="FF377" t="s">
        <v>923</v>
      </c>
      <c r="FG377">
        <v>55000</v>
      </c>
      <c r="FH377" t="s">
        <v>778</v>
      </c>
      <c r="FI377" t="s">
        <v>4290</v>
      </c>
      <c r="FJ377" t="s">
        <v>4391</v>
      </c>
      <c r="FK377" t="s">
        <v>4392</v>
      </c>
      <c r="FL377">
        <v>7.8171699999999997E-2</v>
      </c>
      <c r="FR377" t="s">
        <v>777</v>
      </c>
      <c r="FS377">
        <v>580.35</v>
      </c>
      <c r="FT377" t="s">
        <v>25</v>
      </c>
      <c r="FU377" t="s">
        <v>757</v>
      </c>
      <c r="FV377" t="s">
        <v>27</v>
      </c>
      <c r="FW377">
        <v>0.829739</v>
      </c>
      <c r="FX377" t="s">
        <v>28</v>
      </c>
      <c r="FY377">
        <v>250281</v>
      </c>
      <c r="FZ377" t="s">
        <v>29</v>
      </c>
      <c r="GA377">
        <v>3.9955144649999998E-3</v>
      </c>
      <c r="GB377" t="s">
        <v>30</v>
      </c>
      <c r="GC377">
        <v>1000</v>
      </c>
      <c r="GD377" t="s">
        <v>923</v>
      </c>
      <c r="GE377">
        <v>1000</v>
      </c>
      <c r="GF377" t="s">
        <v>778</v>
      </c>
      <c r="GG377" t="s">
        <v>5173</v>
      </c>
      <c r="GH377" t="s">
        <v>5174</v>
      </c>
      <c r="GI377" t="s">
        <v>5175</v>
      </c>
      <c r="GJ377">
        <v>8.6149100000000006E-2</v>
      </c>
      <c r="GP377" t="s">
        <v>777</v>
      </c>
      <c r="GQ377">
        <v>623.93499999999995</v>
      </c>
      <c r="GR377" t="s">
        <v>25</v>
      </c>
      <c r="GS377" t="s">
        <v>757</v>
      </c>
      <c r="GT377" t="s">
        <v>27</v>
      </c>
      <c r="GU377">
        <v>0.797296</v>
      </c>
      <c r="GV377" t="s">
        <v>28</v>
      </c>
      <c r="GW377">
        <v>252128</v>
      </c>
      <c r="GX377" t="s">
        <v>29</v>
      </c>
      <c r="GY377">
        <v>3.9662348054999998E-2</v>
      </c>
      <c r="GZ377" t="s">
        <v>30</v>
      </c>
      <c r="HA377">
        <v>10000</v>
      </c>
      <c r="HB377" t="s">
        <v>923</v>
      </c>
      <c r="HC377">
        <v>10000</v>
      </c>
      <c r="HD377" t="s">
        <v>778</v>
      </c>
      <c r="HE377" t="s">
        <v>5771</v>
      </c>
      <c r="HF377" t="s">
        <v>5772</v>
      </c>
      <c r="HG377" t="s">
        <v>5773</v>
      </c>
      <c r="HH377">
        <v>7.5719999999999996E-2</v>
      </c>
      <c r="HN377" t="s">
        <v>777</v>
      </c>
      <c r="HO377">
        <v>673.45100000000002</v>
      </c>
      <c r="HP377" t="s">
        <v>25</v>
      </c>
      <c r="HQ377" t="s">
        <v>757</v>
      </c>
      <c r="HR377" t="s">
        <v>27</v>
      </c>
      <c r="HS377">
        <v>0.77111499999999999</v>
      </c>
      <c r="HT377" t="s">
        <v>28</v>
      </c>
      <c r="HU377">
        <v>249721</v>
      </c>
      <c r="HV377" t="s">
        <v>29</v>
      </c>
      <c r="HW377">
        <v>0.26028997441500001</v>
      </c>
      <c r="HX377" t="s">
        <v>30</v>
      </c>
      <c r="HY377">
        <v>65000</v>
      </c>
      <c r="HZ377" t="s">
        <v>923</v>
      </c>
      <c r="IA377">
        <v>65000</v>
      </c>
      <c r="IB377" t="s">
        <v>778</v>
      </c>
      <c r="IC377" t="s">
        <v>6357</v>
      </c>
      <c r="ID377" t="s">
        <v>6358</v>
      </c>
      <c r="IE377" t="s">
        <v>6359</v>
      </c>
      <c r="IF377">
        <v>7.6474500000000001E-2</v>
      </c>
    </row>
    <row r="378" spans="6:240">
      <c r="F378" t="s">
        <v>782</v>
      </c>
      <c r="G378">
        <v>320.5</v>
      </c>
      <c r="H378" t="s">
        <v>25</v>
      </c>
      <c r="I378" t="s">
        <v>36</v>
      </c>
      <c r="J378" t="s">
        <v>27</v>
      </c>
      <c r="K378">
        <v>0.78970700000000005</v>
      </c>
      <c r="L378" t="s">
        <v>28</v>
      </c>
      <c r="M378">
        <v>500311</v>
      </c>
      <c r="N378" t="s">
        <v>29</v>
      </c>
      <c r="O378">
        <v>5.9962691359999997E-3</v>
      </c>
      <c r="P378" t="s">
        <v>30</v>
      </c>
      <c r="Q378">
        <v>3000</v>
      </c>
      <c r="R378" t="s">
        <v>923</v>
      </c>
      <c r="S378">
        <v>3000</v>
      </c>
      <c r="T378" t="s">
        <v>783</v>
      </c>
      <c r="U378" t="s">
        <v>4984</v>
      </c>
      <c r="V378" t="s">
        <v>4985</v>
      </c>
      <c r="W378" t="s">
        <v>4986</v>
      </c>
      <c r="X378">
        <v>5.1319099999999999E-2</v>
      </c>
      <c r="AD378" t="s">
        <v>782</v>
      </c>
      <c r="AE378">
        <v>343.37799999999999</v>
      </c>
      <c r="AF378" t="s">
        <v>25</v>
      </c>
      <c r="AG378" t="s">
        <v>36</v>
      </c>
      <c r="AH378" t="s">
        <v>27</v>
      </c>
      <c r="AI378">
        <v>0.76294499999999998</v>
      </c>
      <c r="AJ378" t="s">
        <v>28</v>
      </c>
      <c r="AK378">
        <v>500312</v>
      </c>
      <c r="AL378" t="s">
        <v>29</v>
      </c>
      <c r="AM378">
        <v>9.9937625599999993E-3</v>
      </c>
      <c r="AN378" t="s">
        <v>30</v>
      </c>
      <c r="AO378">
        <v>5000</v>
      </c>
      <c r="AP378" t="s">
        <v>923</v>
      </c>
      <c r="AQ378">
        <v>5000</v>
      </c>
      <c r="AR378" t="s">
        <v>783</v>
      </c>
      <c r="AS378" t="s">
        <v>1460</v>
      </c>
      <c r="AT378" t="s">
        <v>1461</v>
      </c>
      <c r="AU378" t="s">
        <v>1462</v>
      </c>
      <c r="AV378">
        <v>8.2492800000000005E-2</v>
      </c>
      <c r="BB378" t="s">
        <v>782</v>
      </c>
      <c r="BC378">
        <v>329.07</v>
      </c>
      <c r="BD378" t="s">
        <v>25</v>
      </c>
      <c r="BE378" t="s">
        <v>36</v>
      </c>
      <c r="BF378" t="s">
        <v>27</v>
      </c>
      <c r="BG378">
        <v>0.78062100000000001</v>
      </c>
      <c r="BH378" t="s">
        <v>28</v>
      </c>
      <c r="BI378">
        <v>498691</v>
      </c>
      <c r="BJ378" t="s">
        <v>29</v>
      </c>
      <c r="BK378">
        <v>3.0078731543999999E-2</v>
      </c>
      <c r="BL378" t="s">
        <v>30</v>
      </c>
      <c r="BM378">
        <v>15000</v>
      </c>
      <c r="BN378" t="s">
        <v>923</v>
      </c>
      <c r="BO378">
        <v>15000</v>
      </c>
      <c r="BP378" t="s">
        <v>783</v>
      </c>
      <c r="BQ378" t="s">
        <v>2039</v>
      </c>
      <c r="BR378" t="s">
        <v>2040</v>
      </c>
      <c r="BS378" t="s">
        <v>2041</v>
      </c>
      <c r="BT378">
        <v>6.2527799999999994E-2</v>
      </c>
      <c r="BZ378" t="s">
        <v>782</v>
      </c>
      <c r="CA378">
        <v>320.61599999999999</v>
      </c>
      <c r="CB378" t="s">
        <v>25</v>
      </c>
      <c r="CC378" t="s">
        <v>36</v>
      </c>
      <c r="CD378" t="s">
        <v>27</v>
      </c>
      <c r="CE378">
        <v>0.78647500000000004</v>
      </c>
      <c r="CF378" t="s">
        <v>28</v>
      </c>
      <c r="CG378">
        <v>504249</v>
      </c>
      <c r="CH378" t="s">
        <v>29</v>
      </c>
      <c r="CI378">
        <v>4.9578708344000001E-2</v>
      </c>
      <c r="CJ378" t="s">
        <v>30</v>
      </c>
      <c r="CK378">
        <v>25000</v>
      </c>
      <c r="CL378" t="s">
        <v>923</v>
      </c>
      <c r="CM378">
        <v>25000</v>
      </c>
      <c r="CN378" t="s">
        <v>783</v>
      </c>
      <c r="CO378" t="s">
        <v>2633</v>
      </c>
      <c r="CP378" t="s">
        <v>2634</v>
      </c>
      <c r="CQ378" t="s">
        <v>2635</v>
      </c>
      <c r="CR378">
        <v>7.4578800000000001E-2</v>
      </c>
      <c r="CX378" t="s">
        <v>782</v>
      </c>
      <c r="CY378">
        <v>322.60199999999998</v>
      </c>
      <c r="CZ378" t="s">
        <v>25</v>
      </c>
      <c r="DA378" t="s">
        <v>36</v>
      </c>
      <c r="DB378" t="s">
        <v>27</v>
      </c>
      <c r="DC378">
        <v>0.78438099999999999</v>
      </c>
      <c r="DD378" t="s">
        <v>28</v>
      </c>
      <c r="DE378">
        <v>503824</v>
      </c>
      <c r="DF378" t="s">
        <v>29</v>
      </c>
      <c r="DG378">
        <v>6.9468680599999999E-2</v>
      </c>
      <c r="DH378" t="s">
        <v>30</v>
      </c>
      <c r="DI378">
        <v>35000</v>
      </c>
      <c r="DJ378" t="s">
        <v>923</v>
      </c>
      <c r="DK378">
        <v>35000</v>
      </c>
      <c r="DL378" t="s">
        <v>783</v>
      </c>
      <c r="DM378" t="s">
        <v>3223</v>
      </c>
      <c r="DN378" t="s">
        <v>3224</v>
      </c>
      <c r="DO378" t="s">
        <v>3225</v>
      </c>
      <c r="DP378">
        <v>7.2726100000000002E-2</v>
      </c>
      <c r="DV378" t="s">
        <v>782</v>
      </c>
      <c r="DW378">
        <v>325.32600000000002</v>
      </c>
      <c r="DX378" t="s">
        <v>25</v>
      </c>
      <c r="DY378" t="s">
        <v>36</v>
      </c>
      <c r="DZ378" t="s">
        <v>27</v>
      </c>
      <c r="EA378">
        <v>0.78084699999999996</v>
      </c>
      <c r="EB378" t="s">
        <v>28</v>
      </c>
      <c r="EC378">
        <v>504139</v>
      </c>
      <c r="ED378" t="s">
        <v>29</v>
      </c>
      <c r="EE378">
        <v>8.9261152992000006E-2</v>
      </c>
      <c r="EF378" t="s">
        <v>30</v>
      </c>
      <c r="EG378">
        <v>45000</v>
      </c>
      <c r="EH378" t="s">
        <v>923</v>
      </c>
      <c r="EI378">
        <v>45000</v>
      </c>
      <c r="EJ378" t="s">
        <v>783</v>
      </c>
      <c r="EK378" t="s">
        <v>3810</v>
      </c>
      <c r="EL378" t="s">
        <v>3811</v>
      </c>
      <c r="EM378" t="s">
        <v>3812</v>
      </c>
      <c r="EN378">
        <v>7.2007299999999996E-2</v>
      </c>
      <c r="ET378" t="s">
        <v>782</v>
      </c>
      <c r="EU378">
        <v>329.1</v>
      </c>
      <c r="EV378" t="s">
        <v>25</v>
      </c>
      <c r="EW378" t="s">
        <v>36</v>
      </c>
      <c r="EX378" t="s">
        <v>27</v>
      </c>
      <c r="EY378">
        <v>0.77654900000000004</v>
      </c>
      <c r="EZ378" t="s">
        <v>28</v>
      </c>
      <c r="FA378">
        <v>503889</v>
      </c>
      <c r="FB378" t="s">
        <v>29</v>
      </c>
      <c r="FC378">
        <v>0.109151125248</v>
      </c>
      <c r="FD378" t="s">
        <v>30</v>
      </c>
      <c r="FE378">
        <v>55000</v>
      </c>
      <c r="FF378" t="s">
        <v>923</v>
      </c>
      <c r="FG378">
        <v>55000</v>
      </c>
      <c r="FH378" t="s">
        <v>783</v>
      </c>
      <c r="FI378" t="s">
        <v>4393</v>
      </c>
      <c r="FJ378" t="s">
        <v>4394</v>
      </c>
      <c r="FK378" t="s">
        <v>4395</v>
      </c>
      <c r="FL378">
        <v>7.2823899999999997E-2</v>
      </c>
      <c r="FR378" t="s">
        <v>782</v>
      </c>
      <c r="FS378">
        <v>295.32</v>
      </c>
      <c r="FT378" t="s">
        <v>25</v>
      </c>
      <c r="FU378" t="s">
        <v>36</v>
      </c>
      <c r="FV378" t="s">
        <v>27</v>
      </c>
      <c r="FW378">
        <v>0.82268699999999995</v>
      </c>
      <c r="FX378" t="s">
        <v>28</v>
      </c>
      <c r="FY378">
        <v>500309</v>
      </c>
      <c r="FZ378" t="s">
        <v>29</v>
      </c>
      <c r="GA378">
        <v>1.9987657120000002E-3</v>
      </c>
      <c r="GB378" t="s">
        <v>30</v>
      </c>
      <c r="GC378">
        <v>1000</v>
      </c>
      <c r="GD378" t="s">
        <v>923</v>
      </c>
      <c r="GE378">
        <v>1000</v>
      </c>
      <c r="GF378" t="s">
        <v>783</v>
      </c>
      <c r="GG378" t="s">
        <v>5176</v>
      </c>
      <c r="GH378" t="s">
        <v>5177</v>
      </c>
      <c r="GI378" t="s">
        <v>5178</v>
      </c>
      <c r="GJ378">
        <v>1.8434599999999999E-2</v>
      </c>
      <c r="GP378" t="s">
        <v>782</v>
      </c>
      <c r="GQ378">
        <v>339.988</v>
      </c>
      <c r="GR378" t="s">
        <v>25</v>
      </c>
      <c r="GS378" t="s">
        <v>36</v>
      </c>
      <c r="GT378" t="s">
        <v>27</v>
      </c>
      <c r="GU378">
        <v>0.76767300000000005</v>
      </c>
      <c r="GV378" t="s">
        <v>28</v>
      </c>
      <c r="GW378">
        <v>499096</v>
      </c>
      <c r="GX378" t="s">
        <v>29</v>
      </c>
      <c r="GY378">
        <v>2.0036235552000001E-2</v>
      </c>
      <c r="GZ378" t="s">
        <v>30</v>
      </c>
      <c r="HA378">
        <v>10000</v>
      </c>
      <c r="HB378" t="s">
        <v>923</v>
      </c>
      <c r="HC378">
        <v>10000</v>
      </c>
      <c r="HD378" t="s">
        <v>783</v>
      </c>
      <c r="HE378" t="s">
        <v>5774</v>
      </c>
      <c r="HF378" t="s">
        <v>5775</v>
      </c>
      <c r="HG378" t="s">
        <v>5776</v>
      </c>
      <c r="HH378">
        <v>7.8758700000000001E-2</v>
      </c>
      <c r="HN378" t="s">
        <v>782</v>
      </c>
      <c r="HO378">
        <v>329.95499999999998</v>
      </c>
      <c r="HP378" t="s">
        <v>25</v>
      </c>
      <c r="HQ378" t="s">
        <v>36</v>
      </c>
      <c r="HR378" t="s">
        <v>27</v>
      </c>
      <c r="HS378">
        <v>0.77596799999999999</v>
      </c>
      <c r="HT378" t="s">
        <v>28</v>
      </c>
      <c r="HU378">
        <v>503335</v>
      </c>
      <c r="HV378" t="s">
        <v>29</v>
      </c>
      <c r="HW378">
        <v>0.12913859736800001</v>
      </c>
      <c r="HX378" t="s">
        <v>30</v>
      </c>
      <c r="HY378">
        <v>65000</v>
      </c>
      <c r="HZ378" t="s">
        <v>923</v>
      </c>
      <c r="IA378">
        <v>65000</v>
      </c>
      <c r="IB378" t="s">
        <v>783</v>
      </c>
      <c r="IC378" t="s">
        <v>6360</v>
      </c>
      <c r="ID378" t="s">
        <v>6361</v>
      </c>
      <c r="IE378" t="s">
        <v>6362</v>
      </c>
      <c r="IF378">
        <v>7.4709600000000001E-2</v>
      </c>
    </row>
    <row r="379" spans="6:240">
      <c r="F379" t="s">
        <v>787</v>
      </c>
      <c r="G379">
        <v>647.60699999999997</v>
      </c>
      <c r="H379" t="s">
        <v>25</v>
      </c>
      <c r="I379" t="s">
        <v>757</v>
      </c>
      <c r="J379" t="s">
        <v>27</v>
      </c>
      <c r="K379">
        <v>0.78546899999999997</v>
      </c>
      <c r="L379" t="s">
        <v>28</v>
      </c>
      <c r="M379">
        <v>250283</v>
      </c>
      <c r="N379" t="s">
        <v>29</v>
      </c>
      <c r="O379">
        <v>1.1986444395E-2</v>
      </c>
      <c r="P379" t="s">
        <v>30</v>
      </c>
      <c r="Q379">
        <v>3000</v>
      </c>
      <c r="R379" t="s">
        <v>923</v>
      </c>
      <c r="S379">
        <v>3000</v>
      </c>
      <c r="T379" t="s">
        <v>788</v>
      </c>
      <c r="U379" t="s">
        <v>4981</v>
      </c>
      <c r="V379" t="s">
        <v>4982</v>
      </c>
      <c r="W379" t="s">
        <v>4983</v>
      </c>
      <c r="X379">
        <v>9.9399699999999994E-2</v>
      </c>
      <c r="AD379" t="s">
        <v>787</v>
      </c>
      <c r="AE379">
        <v>643.30499999999995</v>
      </c>
      <c r="AF379" t="s">
        <v>25</v>
      </c>
      <c r="AG379" t="s">
        <v>757</v>
      </c>
      <c r="AH379" t="s">
        <v>27</v>
      </c>
      <c r="AI379">
        <v>0.78423600000000004</v>
      </c>
      <c r="AJ379" t="s">
        <v>28</v>
      </c>
      <c r="AK379">
        <v>252749</v>
      </c>
      <c r="AL379" t="s">
        <v>29</v>
      </c>
      <c r="AM379">
        <v>1.9782473594999999E-2</v>
      </c>
      <c r="AN379" t="s">
        <v>30</v>
      </c>
      <c r="AO379">
        <v>5000</v>
      </c>
      <c r="AP379" t="s">
        <v>923</v>
      </c>
      <c r="AQ379">
        <v>5000</v>
      </c>
      <c r="AR379" t="s">
        <v>788</v>
      </c>
      <c r="AS379" t="s">
        <v>1457</v>
      </c>
      <c r="AT379" t="s">
        <v>1458</v>
      </c>
      <c r="AU379" t="s">
        <v>1459</v>
      </c>
      <c r="AV379">
        <v>5.88295E-2</v>
      </c>
      <c r="BB379" t="s">
        <v>787</v>
      </c>
      <c r="BC379">
        <v>647.21</v>
      </c>
      <c r="BD379" t="s">
        <v>25</v>
      </c>
      <c r="BE379" t="s">
        <v>757</v>
      </c>
      <c r="BF379" t="s">
        <v>27</v>
      </c>
      <c r="BG379">
        <v>0.78058099999999997</v>
      </c>
      <c r="BH379" t="s">
        <v>28</v>
      </c>
      <c r="BI379">
        <v>253582</v>
      </c>
      <c r="BJ379" t="s">
        <v>29</v>
      </c>
      <c r="BK379">
        <v>5.9152421055000001E-2</v>
      </c>
      <c r="BL379" t="s">
        <v>30</v>
      </c>
      <c r="BM379">
        <v>15000</v>
      </c>
      <c r="BN379" t="s">
        <v>923</v>
      </c>
      <c r="BO379">
        <v>15000</v>
      </c>
      <c r="BP379" t="s">
        <v>788</v>
      </c>
      <c r="BQ379" t="s">
        <v>2036</v>
      </c>
      <c r="BR379" t="s">
        <v>2037</v>
      </c>
      <c r="BS379" t="s">
        <v>2038</v>
      </c>
      <c r="BT379">
        <v>7.1523600000000007E-2</v>
      </c>
      <c r="BZ379" t="s">
        <v>787</v>
      </c>
      <c r="CA379">
        <v>671.63400000000001</v>
      </c>
      <c r="CB379" t="s">
        <v>25</v>
      </c>
      <c r="CC379" t="s">
        <v>757</v>
      </c>
      <c r="CD379" t="s">
        <v>27</v>
      </c>
      <c r="CE379">
        <v>0.77354400000000001</v>
      </c>
      <c r="CF379" t="s">
        <v>28</v>
      </c>
      <c r="CG379">
        <v>248827</v>
      </c>
      <c r="CH379" t="s">
        <v>29</v>
      </c>
      <c r="CI379">
        <v>0.100471375815</v>
      </c>
      <c r="CJ379" t="s">
        <v>30</v>
      </c>
      <c r="CK379">
        <v>25000</v>
      </c>
      <c r="CL379" t="s">
        <v>923</v>
      </c>
      <c r="CM379">
        <v>25000</v>
      </c>
      <c r="CN379" t="s">
        <v>788</v>
      </c>
      <c r="CO379" t="s">
        <v>2630</v>
      </c>
      <c r="CP379" t="s">
        <v>2631</v>
      </c>
      <c r="CQ379" t="s">
        <v>2632</v>
      </c>
      <c r="CR379">
        <v>6.91938E-2</v>
      </c>
      <c r="CX379" t="s">
        <v>787</v>
      </c>
      <c r="CY379">
        <v>672.84199999999998</v>
      </c>
      <c r="CZ379" t="s">
        <v>25</v>
      </c>
      <c r="DA379" t="s">
        <v>757</v>
      </c>
      <c r="DB379" t="s">
        <v>27</v>
      </c>
      <c r="DC379">
        <v>0.77113399999999999</v>
      </c>
      <c r="DD379" t="s">
        <v>28</v>
      </c>
      <c r="DE379">
        <v>249935</v>
      </c>
      <c r="DF379" t="s">
        <v>29</v>
      </c>
      <c r="DG379">
        <v>0.14003622400499999</v>
      </c>
      <c r="DH379" t="s">
        <v>30</v>
      </c>
      <c r="DI379">
        <v>35000</v>
      </c>
      <c r="DJ379" t="s">
        <v>923</v>
      </c>
      <c r="DK379">
        <v>35000</v>
      </c>
      <c r="DL379" t="s">
        <v>788</v>
      </c>
      <c r="DM379" t="s">
        <v>3220</v>
      </c>
      <c r="DN379" t="s">
        <v>3221</v>
      </c>
      <c r="DO379" t="s">
        <v>3222</v>
      </c>
      <c r="DP379">
        <v>7.5972600000000001E-2</v>
      </c>
      <c r="DV379" t="s">
        <v>787</v>
      </c>
      <c r="DW379">
        <v>663.49800000000005</v>
      </c>
      <c r="DX379" t="s">
        <v>25</v>
      </c>
      <c r="DY379" t="s">
        <v>757</v>
      </c>
      <c r="DZ379" t="s">
        <v>27</v>
      </c>
      <c r="EA379">
        <v>0.77600400000000003</v>
      </c>
      <c r="EB379" t="s">
        <v>28</v>
      </c>
      <c r="EC379">
        <v>250284</v>
      </c>
      <c r="ED379" t="s">
        <v>29</v>
      </c>
      <c r="EE379">
        <v>0.17979597292499999</v>
      </c>
      <c r="EF379" t="s">
        <v>30</v>
      </c>
      <c r="EG379">
        <v>45000</v>
      </c>
      <c r="EH379" t="s">
        <v>923</v>
      </c>
      <c r="EI379">
        <v>45000</v>
      </c>
      <c r="EJ379" t="s">
        <v>788</v>
      </c>
      <c r="EK379" t="s">
        <v>3807</v>
      </c>
      <c r="EL379" t="s">
        <v>3808</v>
      </c>
      <c r="EM379" t="s">
        <v>3809</v>
      </c>
      <c r="EN379">
        <v>7.9698900000000003E-2</v>
      </c>
      <c r="ET379" t="s">
        <v>787</v>
      </c>
      <c r="EU379">
        <v>661.22699999999998</v>
      </c>
      <c r="EV379" t="s">
        <v>25</v>
      </c>
      <c r="EW379" t="s">
        <v>757</v>
      </c>
      <c r="EX379" t="s">
        <v>27</v>
      </c>
      <c r="EY379">
        <v>0.77871299999999999</v>
      </c>
      <c r="EZ379" t="s">
        <v>28</v>
      </c>
      <c r="FA379">
        <v>249399</v>
      </c>
      <c r="FB379" t="s">
        <v>29</v>
      </c>
      <c r="FC379">
        <v>0.22053022549500001</v>
      </c>
      <c r="FD379" t="s">
        <v>30</v>
      </c>
      <c r="FE379">
        <v>55000</v>
      </c>
      <c r="FF379" t="s">
        <v>923</v>
      </c>
      <c r="FG379">
        <v>55000</v>
      </c>
      <c r="FH379" t="s">
        <v>788</v>
      </c>
      <c r="FI379" t="s">
        <v>4290</v>
      </c>
      <c r="FJ379" t="s">
        <v>4391</v>
      </c>
      <c r="FK379" t="s">
        <v>4392</v>
      </c>
      <c r="FL379">
        <v>7.8171699999999997E-2</v>
      </c>
      <c r="FR379" t="s">
        <v>787</v>
      </c>
      <c r="FS379">
        <v>580.35</v>
      </c>
      <c r="FT379" t="s">
        <v>25</v>
      </c>
      <c r="FU379" t="s">
        <v>757</v>
      </c>
      <c r="FV379" t="s">
        <v>27</v>
      </c>
      <c r="FW379">
        <v>0.829739</v>
      </c>
      <c r="FX379" t="s">
        <v>28</v>
      </c>
      <c r="FY379">
        <v>250281</v>
      </c>
      <c r="FZ379" t="s">
        <v>29</v>
      </c>
      <c r="GA379">
        <v>3.9955144649999998E-3</v>
      </c>
      <c r="GB379" t="s">
        <v>30</v>
      </c>
      <c r="GC379">
        <v>1000</v>
      </c>
      <c r="GD379" t="s">
        <v>923</v>
      </c>
      <c r="GE379">
        <v>1000</v>
      </c>
      <c r="GF379" t="s">
        <v>788</v>
      </c>
      <c r="GG379" t="s">
        <v>5173</v>
      </c>
      <c r="GH379" t="s">
        <v>5174</v>
      </c>
      <c r="GI379" t="s">
        <v>5175</v>
      </c>
      <c r="GJ379">
        <v>8.6149100000000006E-2</v>
      </c>
      <c r="GP379" t="s">
        <v>787</v>
      </c>
      <c r="GQ379">
        <v>623.93499999999995</v>
      </c>
      <c r="GR379" t="s">
        <v>25</v>
      </c>
      <c r="GS379" t="s">
        <v>757</v>
      </c>
      <c r="GT379" t="s">
        <v>27</v>
      </c>
      <c r="GU379">
        <v>0.797296</v>
      </c>
      <c r="GV379" t="s">
        <v>28</v>
      </c>
      <c r="GW379">
        <v>252128</v>
      </c>
      <c r="GX379" t="s">
        <v>29</v>
      </c>
      <c r="GY379">
        <v>3.9662348054999998E-2</v>
      </c>
      <c r="GZ379" t="s">
        <v>30</v>
      </c>
      <c r="HA379">
        <v>10000</v>
      </c>
      <c r="HB379" t="s">
        <v>923</v>
      </c>
      <c r="HC379">
        <v>10000</v>
      </c>
      <c r="HD379" t="s">
        <v>788</v>
      </c>
      <c r="HE379" t="s">
        <v>5771</v>
      </c>
      <c r="HF379" t="s">
        <v>5772</v>
      </c>
      <c r="HG379" t="s">
        <v>5773</v>
      </c>
      <c r="HH379">
        <v>7.5719999999999996E-2</v>
      </c>
      <c r="HN379" t="s">
        <v>787</v>
      </c>
      <c r="HO379">
        <v>673.45100000000002</v>
      </c>
      <c r="HP379" t="s">
        <v>25</v>
      </c>
      <c r="HQ379" t="s">
        <v>757</v>
      </c>
      <c r="HR379" t="s">
        <v>27</v>
      </c>
      <c r="HS379">
        <v>0.77111499999999999</v>
      </c>
      <c r="HT379" t="s">
        <v>28</v>
      </c>
      <c r="HU379">
        <v>249721</v>
      </c>
      <c r="HV379" t="s">
        <v>29</v>
      </c>
      <c r="HW379">
        <v>0.26028997441500001</v>
      </c>
      <c r="HX379" t="s">
        <v>30</v>
      </c>
      <c r="HY379">
        <v>65000</v>
      </c>
      <c r="HZ379" t="s">
        <v>923</v>
      </c>
      <c r="IA379">
        <v>65000</v>
      </c>
      <c r="IB379" t="s">
        <v>788</v>
      </c>
      <c r="IC379" t="s">
        <v>6357</v>
      </c>
      <c r="ID379" t="s">
        <v>6358</v>
      </c>
      <c r="IE379" t="s">
        <v>6359</v>
      </c>
      <c r="IF379">
        <v>7.6474500000000001E-2</v>
      </c>
    </row>
    <row r="380" spans="6:240">
      <c r="F380" t="s">
        <v>787</v>
      </c>
      <c r="G380">
        <v>320.5</v>
      </c>
      <c r="H380" t="s">
        <v>25</v>
      </c>
      <c r="I380" t="s">
        <v>36</v>
      </c>
      <c r="J380" t="s">
        <v>27</v>
      </c>
      <c r="K380">
        <v>0.78970700000000005</v>
      </c>
      <c r="L380" t="s">
        <v>28</v>
      </c>
      <c r="M380">
        <v>500311</v>
      </c>
      <c r="N380" t="s">
        <v>29</v>
      </c>
      <c r="O380">
        <v>5.9962691359999997E-3</v>
      </c>
      <c r="P380" t="s">
        <v>30</v>
      </c>
      <c r="Q380">
        <v>3000</v>
      </c>
      <c r="R380" t="s">
        <v>923</v>
      </c>
      <c r="S380">
        <v>3000</v>
      </c>
      <c r="T380" t="s">
        <v>783</v>
      </c>
      <c r="U380" t="s">
        <v>4984</v>
      </c>
      <c r="V380" t="s">
        <v>4985</v>
      </c>
      <c r="W380" t="s">
        <v>4986</v>
      </c>
      <c r="X380">
        <v>5.1319099999999999E-2</v>
      </c>
      <c r="AD380" t="s">
        <v>787</v>
      </c>
      <c r="AE380">
        <v>343.37799999999999</v>
      </c>
      <c r="AF380" t="s">
        <v>25</v>
      </c>
      <c r="AG380" t="s">
        <v>36</v>
      </c>
      <c r="AH380" t="s">
        <v>27</v>
      </c>
      <c r="AI380">
        <v>0.76294499999999998</v>
      </c>
      <c r="AJ380" t="s">
        <v>28</v>
      </c>
      <c r="AK380">
        <v>500312</v>
      </c>
      <c r="AL380" t="s">
        <v>29</v>
      </c>
      <c r="AM380">
        <v>9.9937625599999993E-3</v>
      </c>
      <c r="AN380" t="s">
        <v>30</v>
      </c>
      <c r="AO380">
        <v>5000</v>
      </c>
      <c r="AP380" t="s">
        <v>923</v>
      </c>
      <c r="AQ380">
        <v>5000</v>
      </c>
      <c r="AR380" t="s">
        <v>783</v>
      </c>
      <c r="AS380" t="s">
        <v>1460</v>
      </c>
      <c r="AT380" t="s">
        <v>1461</v>
      </c>
      <c r="AU380" t="s">
        <v>1462</v>
      </c>
      <c r="AV380">
        <v>8.2492800000000005E-2</v>
      </c>
      <c r="BB380" t="s">
        <v>787</v>
      </c>
      <c r="BC380">
        <v>329.07</v>
      </c>
      <c r="BD380" t="s">
        <v>25</v>
      </c>
      <c r="BE380" t="s">
        <v>36</v>
      </c>
      <c r="BF380" t="s">
        <v>27</v>
      </c>
      <c r="BG380">
        <v>0.78062100000000001</v>
      </c>
      <c r="BH380" t="s">
        <v>28</v>
      </c>
      <c r="BI380">
        <v>498691</v>
      </c>
      <c r="BJ380" t="s">
        <v>29</v>
      </c>
      <c r="BK380">
        <v>3.0078731543999999E-2</v>
      </c>
      <c r="BL380" t="s">
        <v>30</v>
      </c>
      <c r="BM380">
        <v>15000</v>
      </c>
      <c r="BN380" t="s">
        <v>923</v>
      </c>
      <c r="BO380">
        <v>15000</v>
      </c>
      <c r="BP380" t="s">
        <v>783</v>
      </c>
      <c r="BQ380" t="s">
        <v>2039</v>
      </c>
      <c r="BR380" t="s">
        <v>2040</v>
      </c>
      <c r="BS380" t="s">
        <v>2041</v>
      </c>
      <c r="BT380">
        <v>6.2527799999999994E-2</v>
      </c>
      <c r="BZ380" t="s">
        <v>787</v>
      </c>
      <c r="CA380">
        <v>320.61599999999999</v>
      </c>
      <c r="CB380" t="s">
        <v>25</v>
      </c>
      <c r="CC380" t="s">
        <v>36</v>
      </c>
      <c r="CD380" t="s">
        <v>27</v>
      </c>
      <c r="CE380">
        <v>0.78647500000000004</v>
      </c>
      <c r="CF380" t="s">
        <v>28</v>
      </c>
      <c r="CG380">
        <v>504249</v>
      </c>
      <c r="CH380" t="s">
        <v>29</v>
      </c>
      <c r="CI380">
        <v>4.9578708344000001E-2</v>
      </c>
      <c r="CJ380" t="s">
        <v>30</v>
      </c>
      <c r="CK380">
        <v>25000</v>
      </c>
      <c r="CL380" t="s">
        <v>923</v>
      </c>
      <c r="CM380">
        <v>25000</v>
      </c>
      <c r="CN380" t="s">
        <v>783</v>
      </c>
      <c r="CO380" t="s">
        <v>2633</v>
      </c>
      <c r="CP380" t="s">
        <v>2634</v>
      </c>
      <c r="CQ380" t="s">
        <v>2635</v>
      </c>
      <c r="CR380">
        <v>7.4578800000000001E-2</v>
      </c>
      <c r="CX380" t="s">
        <v>787</v>
      </c>
      <c r="CY380">
        <v>322.60199999999998</v>
      </c>
      <c r="CZ380" t="s">
        <v>25</v>
      </c>
      <c r="DA380" t="s">
        <v>36</v>
      </c>
      <c r="DB380" t="s">
        <v>27</v>
      </c>
      <c r="DC380">
        <v>0.78438099999999999</v>
      </c>
      <c r="DD380" t="s">
        <v>28</v>
      </c>
      <c r="DE380">
        <v>503824</v>
      </c>
      <c r="DF380" t="s">
        <v>29</v>
      </c>
      <c r="DG380">
        <v>6.9468680599999999E-2</v>
      </c>
      <c r="DH380" t="s">
        <v>30</v>
      </c>
      <c r="DI380">
        <v>35000</v>
      </c>
      <c r="DJ380" t="s">
        <v>923</v>
      </c>
      <c r="DK380">
        <v>35000</v>
      </c>
      <c r="DL380" t="s">
        <v>783</v>
      </c>
      <c r="DM380" t="s">
        <v>3223</v>
      </c>
      <c r="DN380" t="s">
        <v>3224</v>
      </c>
      <c r="DO380" t="s">
        <v>3225</v>
      </c>
      <c r="DP380">
        <v>7.2726100000000002E-2</v>
      </c>
      <c r="DV380" t="s">
        <v>787</v>
      </c>
      <c r="DW380">
        <v>325.32600000000002</v>
      </c>
      <c r="DX380" t="s">
        <v>25</v>
      </c>
      <c r="DY380" t="s">
        <v>36</v>
      </c>
      <c r="DZ380" t="s">
        <v>27</v>
      </c>
      <c r="EA380">
        <v>0.78084699999999996</v>
      </c>
      <c r="EB380" t="s">
        <v>28</v>
      </c>
      <c r="EC380">
        <v>504139</v>
      </c>
      <c r="ED380" t="s">
        <v>29</v>
      </c>
      <c r="EE380">
        <v>8.9261152992000006E-2</v>
      </c>
      <c r="EF380" t="s">
        <v>30</v>
      </c>
      <c r="EG380">
        <v>45000</v>
      </c>
      <c r="EH380" t="s">
        <v>923</v>
      </c>
      <c r="EI380">
        <v>45000</v>
      </c>
      <c r="EJ380" t="s">
        <v>783</v>
      </c>
      <c r="EK380" t="s">
        <v>3810</v>
      </c>
      <c r="EL380" t="s">
        <v>3811</v>
      </c>
      <c r="EM380" t="s">
        <v>3812</v>
      </c>
      <c r="EN380">
        <v>7.2007299999999996E-2</v>
      </c>
      <c r="ET380" t="s">
        <v>787</v>
      </c>
      <c r="EU380">
        <v>329.1</v>
      </c>
      <c r="EV380" t="s">
        <v>25</v>
      </c>
      <c r="EW380" t="s">
        <v>36</v>
      </c>
      <c r="EX380" t="s">
        <v>27</v>
      </c>
      <c r="EY380">
        <v>0.77654900000000004</v>
      </c>
      <c r="EZ380" t="s">
        <v>28</v>
      </c>
      <c r="FA380">
        <v>503889</v>
      </c>
      <c r="FB380" t="s">
        <v>29</v>
      </c>
      <c r="FC380">
        <v>0.109151125248</v>
      </c>
      <c r="FD380" t="s">
        <v>30</v>
      </c>
      <c r="FE380">
        <v>55000</v>
      </c>
      <c r="FF380" t="s">
        <v>923</v>
      </c>
      <c r="FG380">
        <v>55000</v>
      </c>
      <c r="FH380" t="s">
        <v>783</v>
      </c>
      <c r="FI380" t="s">
        <v>4393</v>
      </c>
      <c r="FJ380" t="s">
        <v>4394</v>
      </c>
      <c r="FK380" t="s">
        <v>4395</v>
      </c>
      <c r="FL380">
        <v>7.2823899999999997E-2</v>
      </c>
      <c r="FR380" t="s">
        <v>787</v>
      </c>
      <c r="FS380">
        <v>295.32</v>
      </c>
      <c r="FT380" t="s">
        <v>25</v>
      </c>
      <c r="FU380" t="s">
        <v>36</v>
      </c>
      <c r="FV380" t="s">
        <v>27</v>
      </c>
      <c r="FW380">
        <v>0.82268699999999995</v>
      </c>
      <c r="FX380" t="s">
        <v>28</v>
      </c>
      <c r="FY380">
        <v>500309</v>
      </c>
      <c r="FZ380" t="s">
        <v>29</v>
      </c>
      <c r="GA380">
        <v>1.9987657120000002E-3</v>
      </c>
      <c r="GB380" t="s">
        <v>30</v>
      </c>
      <c r="GC380">
        <v>1000</v>
      </c>
      <c r="GD380" t="s">
        <v>923</v>
      </c>
      <c r="GE380">
        <v>1000</v>
      </c>
      <c r="GF380" t="s">
        <v>783</v>
      </c>
      <c r="GG380" t="s">
        <v>5176</v>
      </c>
      <c r="GH380" t="s">
        <v>5177</v>
      </c>
      <c r="GI380" t="s">
        <v>5178</v>
      </c>
      <c r="GJ380">
        <v>1.8434599999999999E-2</v>
      </c>
      <c r="GP380" t="s">
        <v>787</v>
      </c>
      <c r="GQ380">
        <v>339.988</v>
      </c>
      <c r="GR380" t="s">
        <v>25</v>
      </c>
      <c r="GS380" t="s">
        <v>36</v>
      </c>
      <c r="GT380" t="s">
        <v>27</v>
      </c>
      <c r="GU380">
        <v>0.76767300000000005</v>
      </c>
      <c r="GV380" t="s">
        <v>28</v>
      </c>
      <c r="GW380">
        <v>499096</v>
      </c>
      <c r="GX380" t="s">
        <v>29</v>
      </c>
      <c r="GY380">
        <v>2.0036235552000001E-2</v>
      </c>
      <c r="GZ380" t="s">
        <v>30</v>
      </c>
      <c r="HA380">
        <v>10000</v>
      </c>
      <c r="HB380" t="s">
        <v>923</v>
      </c>
      <c r="HC380">
        <v>10000</v>
      </c>
      <c r="HD380" t="s">
        <v>783</v>
      </c>
      <c r="HE380" t="s">
        <v>5774</v>
      </c>
      <c r="HF380" t="s">
        <v>5775</v>
      </c>
      <c r="HG380" t="s">
        <v>5776</v>
      </c>
      <c r="HH380">
        <v>7.8758700000000001E-2</v>
      </c>
      <c r="HN380" t="s">
        <v>787</v>
      </c>
      <c r="HO380">
        <v>329.95499999999998</v>
      </c>
      <c r="HP380" t="s">
        <v>25</v>
      </c>
      <c r="HQ380" t="s">
        <v>36</v>
      </c>
      <c r="HR380" t="s">
        <v>27</v>
      </c>
      <c r="HS380">
        <v>0.77596799999999999</v>
      </c>
      <c r="HT380" t="s">
        <v>28</v>
      </c>
      <c r="HU380">
        <v>503335</v>
      </c>
      <c r="HV380" t="s">
        <v>29</v>
      </c>
      <c r="HW380">
        <v>0.12913859736800001</v>
      </c>
      <c r="HX380" t="s">
        <v>30</v>
      </c>
      <c r="HY380">
        <v>65000</v>
      </c>
      <c r="HZ380" t="s">
        <v>923</v>
      </c>
      <c r="IA380">
        <v>65000</v>
      </c>
      <c r="IB380" t="s">
        <v>783</v>
      </c>
      <c r="IC380" t="s">
        <v>6360</v>
      </c>
      <c r="ID380" t="s">
        <v>6361</v>
      </c>
      <c r="IE380" t="s">
        <v>6362</v>
      </c>
      <c r="IF380">
        <v>7.4709600000000001E-2</v>
      </c>
    </row>
    <row r="381" spans="6:240">
      <c r="F381" t="s">
        <v>777</v>
      </c>
      <c r="G381">
        <v>670.72500000000002</v>
      </c>
      <c r="H381" t="s">
        <v>25</v>
      </c>
      <c r="I381" t="s">
        <v>757</v>
      </c>
      <c r="J381" t="s">
        <v>27</v>
      </c>
      <c r="K381">
        <v>0.765513</v>
      </c>
      <c r="L381" t="s">
        <v>28</v>
      </c>
      <c r="M381">
        <v>254420</v>
      </c>
      <c r="N381" t="s">
        <v>29</v>
      </c>
      <c r="O381">
        <v>1.1791543664999999E-2</v>
      </c>
      <c r="P381" t="s">
        <v>30</v>
      </c>
      <c r="Q381">
        <v>3000</v>
      </c>
      <c r="R381" t="s">
        <v>923</v>
      </c>
      <c r="S381">
        <v>3000</v>
      </c>
      <c r="T381" t="s">
        <v>778</v>
      </c>
      <c r="U381" t="s">
        <v>4987</v>
      </c>
      <c r="V381" t="s">
        <v>4988</v>
      </c>
      <c r="W381" t="s">
        <v>4989</v>
      </c>
      <c r="X381">
        <v>8.2624799999999998E-2</v>
      </c>
      <c r="AD381" t="s">
        <v>777</v>
      </c>
      <c r="AE381">
        <v>643.79999999999995</v>
      </c>
      <c r="AF381" t="s">
        <v>25</v>
      </c>
      <c r="AG381" t="s">
        <v>757</v>
      </c>
      <c r="AH381" t="s">
        <v>27</v>
      </c>
      <c r="AI381">
        <v>0.78778700000000002</v>
      </c>
      <c r="AJ381" t="s">
        <v>28</v>
      </c>
      <c r="AK381">
        <v>250283</v>
      </c>
      <c r="AL381" t="s">
        <v>29</v>
      </c>
      <c r="AM381">
        <v>1.9977374324999998E-2</v>
      </c>
      <c r="AN381" t="s">
        <v>30</v>
      </c>
      <c r="AO381">
        <v>5000</v>
      </c>
      <c r="AP381" t="s">
        <v>923</v>
      </c>
      <c r="AQ381">
        <v>5000</v>
      </c>
      <c r="AR381" t="s">
        <v>778</v>
      </c>
      <c r="AS381" t="s">
        <v>1463</v>
      </c>
      <c r="AT381" t="s">
        <v>1464</v>
      </c>
      <c r="AU381" t="s">
        <v>1465</v>
      </c>
      <c r="AV381">
        <v>9.4245800000000005E-2</v>
      </c>
      <c r="BB381" t="s">
        <v>777</v>
      </c>
      <c r="BC381">
        <v>675.21100000000001</v>
      </c>
      <c r="BD381" t="s">
        <v>25</v>
      </c>
      <c r="BE381" t="s">
        <v>757</v>
      </c>
      <c r="BF381" t="s">
        <v>27</v>
      </c>
      <c r="BG381">
        <v>0.76673800000000003</v>
      </c>
      <c r="BH381" t="s">
        <v>28</v>
      </c>
      <c r="BI381">
        <v>251922</v>
      </c>
      <c r="BJ381" t="s">
        <v>29</v>
      </c>
      <c r="BK381">
        <v>5.9542222515E-2</v>
      </c>
      <c r="BL381" t="s">
        <v>30</v>
      </c>
      <c r="BM381">
        <v>15000</v>
      </c>
      <c r="BN381" t="s">
        <v>923</v>
      </c>
      <c r="BO381">
        <v>15000</v>
      </c>
      <c r="BP381" t="s">
        <v>778</v>
      </c>
      <c r="BQ381" t="s">
        <v>2042</v>
      </c>
      <c r="BR381" t="s">
        <v>2043</v>
      </c>
      <c r="BS381" t="s">
        <v>2044</v>
      </c>
      <c r="BT381">
        <v>8.3780599999999997E-2</v>
      </c>
      <c r="BZ381" t="s">
        <v>777</v>
      </c>
      <c r="CA381">
        <v>654.03899999999999</v>
      </c>
      <c r="CB381" t="s">
        <v>25</v>
      </c>
      <c r="CC381" t="s">
        <v>757</v>
      </c>
      <c r="CD381" t="s">
        <v>27</v>
      </c>
      <c r="CE381">
        <v>0.78006799999999998</v>
      </c>
      <c r="CF381" t="s">
        <v>28</v>
      </c>
      <c r="CG381">
        <v>251264</v>
      </c>
      <c r="CH381" t="s">
        <v>29</v>
      </c>
      <c r="CI381">
        <v>9.9496872165E-2</v>
      </c>
      <c r="CJ381" t="s">
        <v>30</v>
      </c>
      <c r="CK381">
        <v>25000</v>
      </c>
      <c r="CL381" t="s">
        <v>923</v>
      </c>
      <c r="CM381">
        <v>25000</v>
      </c>
      <c r="CN381" t="s">
        <v>778</v>
      </c>
      <c r="CO381" t="s">
        <v>2636</v>
      </c>
      <c r="CP381" t="s">
        <v>2637</v>
      </c>
      <c r="CQ381" t="s">
        <v>2638</v>
      </c>
      <c r="CR381">
        <v>7.4341699999999997E-2</v>
      </c>
      <c r="CX381" t="s">
        <v>777</v>
      </c>
      <c r="CY381">
        <v>664.34699999999998</v>
      </c>
      <c r="CZ381" t="s">
        <v>25</v>
      </c>
      <c r="DA381" t="s">
        <v>757</v>
      </c>
      <c r="DB381" t="s">
        <v>27</v>
      </c>
      <c r="DC381">
        <v>0.77550799999999998</v>
      </c>
      <c r="DD381" t="s">
        <v>28</v>
      </c>
      <c r="DE381">
        <v>250284</v>
      </c>
      <c r="DF381" t="s">
        <v>29</v>
      </c>
      <c r="DG381">
        <v>0.13984132327500001</v>
      </c>
      <c r="DH381" t="s">
        <v>30</v>
      </c>
      <c r="DI381">
        <v>35000</v>
      </c>
      <c r="DJ381" t="s">
        <v>923</v>
      </c>
      <c r="DK381">
        <v>35000</v>
      </c>
      <c r="DL381" t="s">
        <v>778</v>
      </c>
      <c r="DM381" t="s">
        <v>3226</v>
      </c>
      <c r="DN381" t="s">
        <v>3227</v>
      </c>
      <c r="DO381" t="s">
        <v>3228</v>
      </c>
      <c r="DP381">
        <v>7.8100699999999995E-2</v>
      </c>
      <c r="DV381" t="s">
        <v>777</v>
      </c>
      <c r="DW381">
        <v>665.14200000000005</v>
      </c>
      <c r="DX381" t="s">
        <v>25</v>
      </c>
      <c r="DY381" t="s">
        <v>757</v>
      </c>
      <c r="DZ381" t="s">
        <v>27</v>
      </c>
      <c r="EA381">
        <v>0.773783</v>
      </c>
      <c r="EB381" t="s">
        <v>28</v>
      </c>
      <c r="EC381">
        <v>251100</v>
      </c>
      <c r="ED381" t="s">
        <v>29</v>
      </c>
      <c r="EE381">
        <v>0.17921127073500001</v>
      </c>
      <c r="EF381" t="s">
        <v>30</v>
      </c>
      <c r="EG381">
        <v>45000</v>
      </c>
      <c r="EH381" t="s">
        <v>923</v>
      </c>
      <c r="EI381">
        <v>45000</v>
      </c>
      <c r="EJ381" t="s">
        <v>778</v>
      </c>
      <c r="EK381" t="s">
        <v>3813</v>
      </c>
      <c r="EL381" t="s">
        <v>3814</v>
      </c>
      <c r="EM381" t="s">
        <v>3815</v>
      </c>
      <c r="EN381">
        <v>7.4082300000000004E-2</v>
      </c>
      <c r="ET381" t="s">
        <v>777</v>
      </c>
      <c r="EU381">
        <v>661.07799999999997</v>
      </c>
      <c r="EV381" t="s">
        <v>25</v>
      </c>
      <c r="EW381" t="s">
        <v>757</v>
      </c>
      <c r="EX381" t="s">
        <v>27</v>
      </c>
      <c r="EY381">
        <v>0.77707800000000005</v>
      </c>
      <c r="EZ381" t="s">
        <v>28</v>
      </c>
      <c r="FA381">
        <v>250506</v>
      </c>
      <c r="FB381" t="s">
        <v>29</v>
      </c>
      <c r="FC381">
        <v>0.219555721845</v>
      </c>
      <c r="FD381" t="s">
        <v>30</v>
      </c>
      <c r="FE381">
        <v>55000</v>
      </c>
      <c r="FF381" t="s">
        <v>923</v>
      </c>
      <c r="FG381">
        <v>55000</v>
      </c>
      <c r="FH381" t="s">
        <v>778</v>
      </c>
      <c r="FI381" t="s">
        <v>4396</v>
      </c>
      <c r="FJ381" t="s">
        <v>4397</v>
      </c>
      <c r="FK381" t="s">
        <v>4398</v>
      </c>
      <c r="FL381">
        <v>7.7565499999999996E-2</v>
      </c>
      <c r="FR381" t="s">
        <v>777</v>
      </c>
      <c r="FS381">
        <v>657.96100000000001</v>
      </c>
      <c r="FT381" t="s">
        <v>25</v>
      </c>
      <c r="FU381" t="s">
        <v>757</v>
      </c>
      <c r="FV381" t="s">
        <v>27</v>
      </c>
      <c r="FW381">
        <v>0.77926700000000004</v>
      </c>
      <c r="FX381" t="s">
        <v>28</v>
      </c>
      <c r="FY381">
        <v>250281</v>
      </c>
      <c r="FZ381" t="s">
        <v>29</v>
      </c>
      <c r="GA381">
        <v>3.9955144649999998E-3</v>
      </c>
      <c r="GB381" t="s">
        <v>30</v>
      </c>
      <c r="GC381">
        <v>1000</v>
      </c>
      <c r="GD381" t="s">
        <v>923</v>
      </c>
      <c r="GE381">
        <v>1000</v>
      </c>
      <c r="GF381" t="s">
        <v>778</v>
      </c>
      <c r="GG381" t="s">
        <v>5179</v>
      </c>
      <c r="GH381" t="s">
        <v>5180</v>
      </c>
      <c r="GI381" t="s">
        <v>5181</v>
      </c>
      <c r="GJ381">
        <v>5.5515299999999997E-2</v>
      </c>
      <c r="GP381" t="s">
        <v>777</v>
      </c>
      <c r="GQ381">
        <v>653.84500000000003</v>
      </c>
      <c r="GR381" t="s">
        <v>25</v>
      </c>
      <c r="GS381" t="s">
        <v>757</v>
      </c>
      <c r="GT381" t="s">
        <v>27</v>
      </c>
      <c r="GU381">
        <v>0.77884699999999996</v>
      </c>
      <c r="GV381" t="s">
        <v>28</v>
      </c>
      <c r="GW381">
        <v>252128</v>
      </c>
      <c r="GX381" t="s">
        <v>29</v>
      </c>
      <c r="GY381">
        <v>3.9662348054999998E-2</v>
      </c>
      <c r="GZ381" t="s">
        <v>30</v>
      </c>
      <c r="HA381">
        <v>10000</v>
      </c>
      <c r="HB381" t="s">
        <v>923</v>
      </c>
      <c r="HC381">
        <v>10000</v>
      </c>
      <c r="HD381" t="s">
        <v>778</v>
      </c>
      <c r="HE381" t="s">
        <v>5777</v>
      </c>
      <c r="HF381" t="s">
        <v>5778</v>
      </c>
      <c r="HG381" t="s">
        <v>5779</v>
      </c>
      <c r="HH381">
        <v>8.3384E-2</v>
      </c>
      <c r="HN381" t="s">
        <v>777</v>
      </c>
      <c r="HO381">
        <v>655.37</v>
      </c>
      <c r="HP381" t="s">
        <v>25</v>
      </c>
      <c r="HQ381" t="s">
        <v>757</v>
      </c>
      <c r="HR381" t="s">
        <v>27</v>
      </c>
      <c r="HS381">
        <v>0.78050799999999998</v>
      </c>
      <c r="HT381" t="s">
        <v>28</v>
      </c>
      <c r="HU381">
        <v>250472</v>
      </c>
      <c r="HV381" t="s">
        <v>29</v>
      </c>
      <c r="HW381">
        <v>0.259510371495</v>
      </c>
      <c r="HX381" t="s">
        <v>30</v>
      </c>
      <c r="HY381">
        <v>65000</v>
      </c>
      <c r="HZ381" t="s">
        <v>923</v>
      </c>
      <c r="IA381">
        <v>65000</v>
      </c>
      <c r="IB381" t="s">
        <v>778</v>
      </c>
      <c r="IC381" t="s">
        <v>6363</v>
      </c>
      <c r="ID381" t="s">
        <v>6364</v>
      </c>
      <c r="IE381" t="s">
        <v>6365</v>
      </c>
      <c r="IF381">
        <v>7.14925E-2</v>
      </c>
    </row>
    <row r="382" spans="6:240">
      <c r="F382" t="s">
        <v>782</v>
      </c>
      <c r="G382">
        <v>333.17200000000003</v>
      </c>
      <c r="H382" t="s">
        <v>25</v>
      </c>
      <c r="I382" t="s">
        <v>36</v>
      </c>
      <c r="J382" t="s">
        <v>27</v>
      </c>
      <c r="K382">
        <v>0.77454400000000001</v>
      </c>
      <c r="L382" t="s">
        <v>28</v>
      </c>
      <c r="M382">
        <v>500311</v>
      </c>
      <c r="N382" t="s">
        <v>29</v>
      </c>
      <c r="O382">
        <v>5.9962681360000002E-3</v>
      </c>
      <c r="P382" t="s">
        <v>30</v>
      </c>
      <c r="Q382">
        <v>3000</v>
      </c>
      <c r="R382" t="s">
        <v>923</v>
      </c>
      <c r="S382">
        <v>3000</v>
      </c>
      <c r="T382" t="s">
        <v>783</v>
      </c>
      <c r="U382" t="s">
        <v>4990</v>
      </c>
      <c r="V382" t="s">
        <v>4991</v>
      </c>
      <c r="W382" t="s">
        <v>4992</v>
      </c>
      <c r="X382">
        <v>7.01769E-2</v>
      </c>
      <c r="AD382" t="s">
        <v>782</v>
      </c>
      <c r="AE382">
        <v>352.64</v>
      </c>
      <c r="AF382" t="s">
        <v>25</v>
      </c>
      <c r="AG382" t="s">
        <v>36</v>
      </c>
      <c r="AH382" t="s">
        <v>27</v>
      </c>
      <c r="AI382">
        <v>0.74917800000000001</v>
      </c>
      <c r="AJ382" t="s">
        <v>28</v>
      </c>
      <c r="AK382">
        <v>505241</v>
      </c>
      <c r="AL382" t="s">
        <v>29</v>
      </c>
      <c r="AM382">
        <v>9.8962626960000001E-3</v>
      </c>
      <c r="AN382" t="s">
        <v>30</v>
      </c>
      <c r="AO382">
        <v>5000</v>
      </c>
      <c r="AP382" t="s">
        <v>923</v>
      </c>
      <c r="AQ382">
        <v>5000</v>
      </c>
      <c r="AR382" t="s">
        <v>783</v>
      </c>
      <c r="AS382" t="s">
        <v>1466</v>
      </c>
      <c r="AT382" t="s">
        <v>1467</v>
      </c>
      <c r="AU382" t="s">
        <v>1468</v>
      </c>
      <c r="AV382">
        <v>8.9083300000000004E-2</v>
      </c>
      <c r="BB382" t="s">
        <v>782</v>
      </c>
      <c r="BC382">
        <v>325.16000000000003</v>
      </c>
      <c r="BD382" t="s">
        <v>25</v>
      </c>
      <c r="BE382" t="s">
        <v>36</v>
      </c>
      <c r="BF382" t="s">
        <v>27</v>
      </c>
      <c r="BG382">
        <v>0.784026</v>
      </c>
      <c r="BH382" t="s">
        <v>28</v>
      </c>
      <c r="BI382">
        <v>500313</v>
      </c>
      <c r="BJ382" t="s">
        <v>29</v>
      </c>
      <c r="BK382">
        <v>2.998123368E-2</v>
      </c>
      <c r="BL382" t="s">
        <v>30</v>
      </c>
      <c r="BM382">
        <v>15000</v>
      </c>
      <c r="BN382" t="s">
        <v>923</v>
      </c>
      <c r="BO382">
        <v>15000</v>
      </c>
      <c r="BP382" t="s">
        <v>783</v>
      </c>
      <c r="BQ382" t="s">
        <v>2045</v>
      </c>
      <c r="BR382" t="s">
        <v>2046</v>
      </c>
      <c r="BS382" t="s">
        <v>2047</v>
      </c>
      <c r="BT382">
        <v>7.04539E-2</v>
      </c>
      <c r="BZ382" t="s">
        <v>782</v>
      </c>
      <c r="CA382">
        <v>334.08100000000002</v>
      </c>
      <c r="CB382" t="s">
        <v>25</v>
      </c>
      <c r="CC382" t="s">
        <v>36</v>
      </c>
      <c r="CD382" t="s">
        <v>27</v>
      </c>
      <c r="CE382">
        <v>0.771976</v>
      </c>
      <c r="CF382" t="s">
        <v>28</v>
      </c>
      <c r="CG382">
        <v>502273</v>
      </c>
      <c r="CH382" t="s">
        <v>29</v>
      </c>
      <c r="CI382">
        <v>4.9773707071999997E-2</v>
      </c>
      <c r="CJ382" t="s">
        <v>30</v>
      </c>
      <c r="CK382">
        <v>25000</v>
      </c>
      <c r="CL382" t="s">
        <v>923</v>
      </c>
      <c r="CM382">
        <v>25000</v>
      </c>
      <c r="CN382" t="s">
        <v>783</v>
      </c>
      <c r="CO382" t="s">
        <v>2639</v>
      </c>
      <c r="CP382" t="s">
        <v>2640</v>
      </c>
      <c r="CQ382" t="s">
        <v>2641</v>
      </c>
      <c r="CR382">
        <v>7.4454699999999999E-2</v>
      </c>
      <c r="CX382" t="s">
        <v>782</v>
      </c>
      <c r="CY382">
        <v>335.50700000000001</v>
      </c>
      <c r="CZ382" t="s">
        <v>25</v>
      </c>
      <c r="DA382" t="s">
        <v>36</v>
      </c>
      <c r="DB382" t="s">
        <v>27</v>
      </c>
      <c r="DC382">
        <v>0.77076500000000003</v>
      </c>
      <c r="DD382" t="s">
        <v>28</v>
      </c>
      <c r="DE382">
        <v>501712</v>
      </c>
      <c r="DF382" t="s">
        <v>29</v>
      </c>
      <c r="DG382">
        <v>6.9761179192000006E-2</v>
      </c>
      <c r="DH382" t="s">
        <v>30</v>
      </c>
      <c r="DI382">
        <v>35000</v>
      </c>
      <c r="DJ382" t="s">
        <v>923</v>
      </c>
      <c r="DK382">
        <v>35000</v>
      </c>
      <c r="DL382" t="s">
        <v>783</v>
      </c>
      <c r="DM382" t="s">
        <v>1779</v>
      </c>
      <c r="DN382" t="s">
        <v>3229</v>
      </c>
      <c r="DO382" t="s">
        <v>3230</v>
      </c>
      <c r="DP382">
        <v>7.3414599999999997E-2</v>
      </c>
      <c r="DV382" t="s">
        <v>782</v>
      </c>
      <c r="DW382">
        <v>335.738</v>
      </c>
      <c r="DX382" t="s">
        <v>25</v>
      </c>
      <c r="DY382" t="s">
        <v>36</v>
      </c>
      <c r="DZ382" t="s">
        <v>27</v>
      </c>
      <c r="EA382">
        <v>0.77073899999999995</v>
      </c>
      <c r="EB382" t="s">
        <v>28</v>
      </c>
      <c r="EC382">
        <v>501400</v>
      </c>
      <c r="ED382" t="s">
        <v>29</v>
      </c>
      <c r="EE382">
        <v>8.9748651311999994E-2</v>
      </c>
      <c r="EF382" t="s">
        <v>30</v>
      </c>
      <c r="EG382">
        <v>45000</v>
      </c>
      <c r="EH382" t="s">
        <v>923</v>
      </c>
      <c r="EI382">
        <v>45000</v>
      </c>
      <c r="EJ382" t="s">
        <v>783</v>
      </c>
      <c r="EK382" t="s">
        <v>3816</v>
      </c>
      <c r="EL382" t="s">
        <v>3817</v>
      </c>
      <c r="EM382" t="s">
        <v>3818</v>
      </c>
      <c r="EN382">
        <v>7.2593299999999999E-2</v>
      </c>
      <c r="ET382" t="s">
        <v>782</v>
      </c>
      <c r="EU382">
        <v>334.88400000000001</v>
      </c>
      <c r="EV382" t="s">
        <v>25</v>
      </c>
      <c r="EW382" t="s">
        <v>36</v>
      </c>
      <c r="EX382" t="s">
        <v>27</v>
      </c>
      <c r="EY382">
        <v>0.77187399999999995</v>
      </c>
      <c r="EZ382" t="s">
        <v>28</v>
      </c>
      <c r="FA382">
        <v>501202</v>
      </c>
      <c r="FB382" t="s">
        <v>29</v>
      </c>
      <c r="FC382">
        <v>0.109736123432</v>
      </c>
      <c r="FD382" t="s">
        <v>30</v>
      </c>
      <c r="FE382">
        <v>55000</v>
      </c>
      <c r="FF382" t="s">
        <v>923</v>
      </c>
      <c r="FG382">
        <v>55000</v>
      </c>
      <c r="FH382" t="s">
        <v>783</v>
      </c>
      <c r="FI382" t="s">
        <v>4399</v>
      </c>
      <c r="FJ382" t="s">
        <v>4400</v>
      </c>
      <c r="FK382" t="s">
        <v>4401</v>
      </c>
      <c r="FL382">
        <v>7.21913E-2</v>
      </c>
      <c r="FR382" t="s">
        <v>782</v>
      </c>
      <c r="FS382">
        <v>363.91</v>
      </c>
      <c r="FT382" t="s">
        <v>25</v>
      </c>
      <c r="FU382" t="s">
        <v>36</v>
      </c>
      <c r="FV382" t="s">
        <v>27</v>
      </c>
      <c r="FW382">
        <v>0.74111199999999999</v>
      </c>
      <c r="FX382" t="s">
        <v>28</v>
      </c>
      <c r="FY382">
        <v>500309</v>
      </c>
      <c r="FZ382" t="s">
        <v>29</v>
      </c>
      <c r="GA382">
        <v>1.9987667120000001E-3</v>
      </c>
      <c r="GB382" t="s">
        <v>30</v>
      </c>
      <c r="GC382">
        <v>1000</v>
      </c>
      <c r="GD382" t="s">
        <v>923</v>
      </c>
      <c r="GE382">
        <v>1000</v>
      </c>
      <c r="GF382" t="s">
        <v>783</v>
      </c>
      <c r="GG382" t="s">
        <v>5182</v>
      </c>
      <c r="GH382" t="s">
        <v>5183</v>
      </c>
      <c r="GI382" t="s">
        <v>5184</v>
      </c>
      <c r="GJ382">
        <v>7.5401399999999993E-2</v>
      </c>
      <c r="GP382" t="s">
        <v>782</v>
      </c>
      <c r="GQ382">
        <v>339.226</v>
      </c>
      <c r="GR382" t="s">
        <v>25</v>
      </c>
      <c r="GS382" t="s">
        <v>36</v>
      </c>
      <c r="GT382" t="s">
        <v>27</v>
      </c>
      <c r="GU382">
        <v>0.76853499999999997</v>
      </c>
      <c r="GV382" t="s">
        <v>28</v>
      </c>
      <c r="GW382">
        <v>499095</v>
      </c>
      <c r="GX382" t="s">
        <v>29</v>
      </c>
      <c r="GY382">
        <v>2.0036249552E-2</v>
      </c>
      <c r="GZ382" t="s">
        <v>30</v>
      </c>
      <c r="HA382">
        <v>10000</v>
      </c>
      <c r="HB382" t="s">
        <v>923</v>
      </c>
      <c r="HC382">
        <v>10000</v>
      </c>
      <c r="HD382" t="s">
        <v>783</v>
      </c>
      <c r="HE382" t="s">
        <v>5780</v>
      </c>
      <c r="HF382" t="s">
        <v>5781</v>
      </c>
      <c r="HG382" t="s">
        <v>5782</v>
      </c>
      <c r="HH382">
        <v>6.5704299999999993E-2</v>
      </c>
      <c r="HN382" t="s">
        <v>782</v>
      </c>
      <c r="HO382">
        <v>334.517</v>
      </c>
      <c r="HP382" t="s">
        <v>25</v>
      </c>
      <c r="HQ382" t="s">
        <v>36</v>
      </c>
      <c r="HR382" t="s">
        <v>27</v>
      </c>
      <c r="HS382">
        <v>0.77269299999999996</v>
      </c>
      <c r="HT382" t="s">
        <v>28</v>
      </c>
      <c r="HU382">
        <v>500689</v>
      </c>
      <c r="HV382" t="s">
        <v>29</v>
      </c>
      <c r="HW382">
        <v>0.12982109541600001</v>
      </c>
      <c r="HX382" t="s">
        <v>30</v>
      </c>
      <c r="HY382">
        <v>65000</v>
      </c>
      <c r="HZ382" t="s">
        <v>923</v>
      </c>
      <c r="IA382">
        <v>65000</v>
      </c>
      <c r="IB382" t="s">
        <v>783</v>
      </c>
      <c r="IC382" t="s">
        <v>6366</v>
      </c>
      <c r="ID382" t="s">
        <v>6367</v>
      </c>
      <c r="IE382" t="s">
        <v>6368</v>
      </c>
      <c r="IF382">
        <v>7.2998900000000005E-2</v>
      </c>
    </row>
    <row r="383" spans="6:240">
      <c r="F383" t="s">
        <v>787</v>
      </c>
      <c r="G383">
        <v>670.72500000000002</v>
      </c>
      <c r="H383" t="s">
        <v>25</v>
      </c>
      <c r="I383" t="s">
        <v>757</v>
      </c>
      <c r="J383" t="s">
        <v>27</v>
      </c>
      <c r="K383">
        <v>0.765513</v>
      </c>
      <c r="L383" t="s">
        <v>28</v>
      </c>
      <c r="M383">
        <v>254420</v>
      </c>
      <c r="N383" t="s">
        <v>29</v>
      </c>
      <c r="O383">
        <v>1.1791543664999999E-2</v>
      </c>
      <c r="P383" t="s">
        <v>30</v>
      </c>
      <c r="Q383">
        <v>3000</v>
      </c>
      <c r="R383" t="s">
        <v>923</v>
      </c>
      <c r="S383">
        <v>3000</v>
      </c>
      <c r="T383" t="s">
        <v>788</v>
      </c>
      <c r="U383" t="s">
        <v>4987</v>
      </c>
      <c r="V383" t="s">
        <v>4988</v>
      </c>
      <c r="W383" t="s">
        <v>4989</v>
      </c>
      <c r="X383">
        <v>8.2624799999999998E-2</v>
      </c>
      <c r="AD383" t="s">
        <v>787</v>
      </c>
      <c r="AE383">
        <v>643.79999999999995</v>
      </c>
      <c r="AF383" t="s">
        <v>25</v>
      </c>
      <c r="AG383" t="s">
        <v>757</v>
      </c>
      <c r="AH383" t="s">
        <v>27</v>
      </c>
      <c r="AI383">
        <v>0.78778700000000002</v>
      </c>
      <c r="AJ383" t="s">
        <v>28</v>
      </c>
      <c r="AK383">
        <v>250283</v>
      </c>
      <c r="AL383" t="s">
        <v>29</v>
      </c>
      <c r="AM383">
        <v>1.9977374324999998E-2</v>
      </c>
      <c r="AN383" t="s">
        <v>30</v>
      </c>
      <c r="AO383">
        <v>5000</v>
      </c>
      <c r="AP383" t="s">
        <v>923</v>
      </c>
      <c r="AQ383">
        <v>5000</v>
      </c>
      <c r="AR383" t="s">
        <v>788</v>
      </c>
      <c r="AS383" t="s">
        <v>1463</v>
      </c>
      <c r="AT383" t="s">
        <v>1464</v>
      </c>
      <c r="AU383" t="s">
        <v>1465</v>
      </c>
      <c r="AV383">
        <v>9.4245800000000005E-2</v>
      </c>
      <c r="BB383" t="s">
        <v>787</v>
      </c>
      <c r="BC383">
        <v>675.21100000000001</v>
      </c>
      <c r="BD383" t="s">
        <v>25</v>
      </c>
      <c r="BE383" t="s">
        <v>757</v>
      </c>
      <c r="BF383" t="s">
        <v>27</v>
      </c>
      <c r="BG383">
        <v>0.76673800000000003</v>
      </c>
      <c r="BH383" t="s">
        <v>28</v>
      </c>
      <c r="BI383">
        <v>251922</v>
      </c>
      <c r="BJ383" t="s">
        <v>29</v>
      </c>
      <c r="BK383">
        <v>5.9542222515E-2</v>
      </c>
      <c r="BL383" t="s">
        <v>30</v>
      </c>
      <c r="BM383">
        <v>15000</v>
      </c>
      <c r="BN383" t="s">
        <v>923</v>
      </c>
      <c r="BO383">
        <v>15000</v>
      </c>
      <c r="BP383" t="s">
        <v>788</v>
      </c>
      <c r="BQ383" t="s">
        <v>2042</v>
      </c>
      <c r="BR383" t="s">
        <v>2043</v>
      </c>
      <c r="BS383" t="s">
        <v>2044</v>
      </c>
      <c r="BT383">
        <v>8.3780599999999997E-2</v>
      </c>
      <c r="BZ383" t="s">
        <v>787</v>
      </c>
      <c r="CA383">
        <v>654.03899999999999</v>
      </c>
      <c r="CB383" t="s">
        <v>25</v>
      </c>
      <c r="CC383" t="s">
        <v>757</v>
      </c>
      <c r="CD383" t="s">
        <v>27</v>
      </c>
      <c r="CE383">
        <v>0.78006799999999998</v>
      </c>
      <c r="CF383" t="s">
        <v>28</v>
      </c>
      <c r="CG383">
        <v>251264</v>
      </c>
      <c r="CH383" t="s">
        <v>29</v>
      </c>
      <c r="CI383">
        <v>9.9496872165E-2</v>
      </c>
      <c r="CJ383" t="s">
        <v>30</v>
      </c>
      <c r="CK383">
        <v>25000</v>
      </c>
      <c r="CL383" t="s">
        <v>923</v>
      </c>
      <c r="CM383">
        <v>25000</v>
      </c>
      <c r="CN383" t="s">
        <v>788</v>
      </c>
      <c r="CO383" t="s">
        <v>2636</v>
      </c>
      <c r="CP383" t="s">
        <v>2637</v>
      </c>
      <c r="CQ383" t="s">
        <v>2638</v>
      </c>
      <c r="CR383">
        <v>7.4341699999999997E-2</v>
      </c>
      <c r="CX383" t="s">
        <v>787</v>
      </c>
      <c r="CY383">
        <v>664.34699999999998</v>
      </c>
      <c r="CZ383" t="s">
        <v>25</v>
      </c>
      <c r="DA383" t="s">
        <v>757</v>
      </c>
      <c r="DB383" t="s">
        <v>27</v>
      </c>
      <c r="DC383">
        <v>0.77550799999999998</v>
      </c>
      <c r="DD383" t="s">
        <v>28</v>
      </c>
      <c r="DE383">
        <v>250284</v>
      </c>
      <c r="DF383" t="s">
        <v>29</v>
      </c>
      <c r="DG383">
        <v>0.13984132327500001</v>
      </c>
      <c r="DH383" t="s">
        <v>30</v>
      </c>
      <c r="DI383">
        <v>35000</v>
      </c>
      <c r="DJ383" t="s">
        <v>923</v>
      </c>
      <c r="DK383">
        <v>35000</v>
      </c>
      <c r="DL383" t="s">
        <v>788</v>
      </c>
      <c r="DM383" t="s">
        <v>3226</v>
      </c>
      <c r="DN383" t="s">
        <v>3227</v>
      </c>
      <c r="DO383" t="s">
        <v>3228</v>
      </c>
      <c r="DP383">
        <v>7.8100699999999995E-2</v>
      </c>
      <c r="DV383" t="s">
        <v>787</v>
      </c>
      <c r="DW383">
        <v>665.14200000000005</v>
      </c>
      <c r="DX383" t="s">
        <v>25</v>
      </c>
      <c r="DY383" t="s">
        <v>757</v>
      </c>
      <c r="DZ383" t="s">
        <v>27</v>
      </c>
      <c r="EA383">
        <v>0.773783</v>
      </c>
      <c r="EB383" t="s">
        <v>28</v>
      </c>
      <c r="EC383">
        <v>251100</v>
      </c>
      <c r="ED383" t="s">
        <v>29</v>
      </c>
      <c r="EE383">
        <v>0.17921127073500001</v>
      </c>
      <c r="EF383" t="s">
        <v>30</v>
      </c>
      <c r="EG383">
        <v>45000</v>
      </c>
      <c r="EH383" t="s">
        <v>923</v>
      </c>
      <c r="EI383">
        <v>45000</v>
      </c>
      <c r="EJ383" t="s">
        <v>788</v>
      </c>
      <c r="EK383" t="s">
        <v>3813</v>
      </c>
      <c r="EL383" t="s">
        <v>3814</v>
      </c>
      <c r="EM383" t="s">
        <v>3815</v>
      </c>
      <c r="EN383">
        <v>7.4082300000000004E-2</v>
      </c>
      <c r="ET383" t="s">
        <v>787</v>
      </c>
      <c r="EU383">
        <v>661.07799999999997</v>
      </c>
      <c r="EV383" t="s">
        <v>25</v>
      </c>
      <c r="EW383" t="s">
        <v>757</v>
      </c>
      <c r="EX383" t="s">
        <v>27</v>
      </c>
      <c r="EY383">
        <v>0.77707800000000005</v>
      </c>
      <c r="EZ383" t="s">
        <v>28</v>
      </c>
      <c r="FA383">
        <v>250506</v>
      </c>
      <c r="FB383" t="s">
        <v>29</v>
      </c>
      <c r="FC383">
        <v>0.219555721845</v>
      </c>
      <c r="FD383" t="s">
        <v>30</v>
      </c>
      <c r="FE383">
        <v>55000</v>
      </c>
      <c r="FF383" t="s">
        <v>923</v>
      </c>
      <c r="FG383">
        <v>55000</v>
      </c>
      <c r="FH383" t="s">
        <v>788</v>
      </c>
      <c r="FI383" t="s">
        <v>4396</v>
      </c>
      <c r="FJ383" t="s">
        <v>4397</v>
      </c>
      <c r="FK383" t="s">
        <v>4398</v>
      </c>
      <c r="FL383">
        <v>7.7565499999999996E-2</v>
      </c>
      <c r="FR383" t="s">
        <v>787</v>
      </c>
      <c r="FS383">
        <v>657.96100000000001</v>
      </c>
      <c r="FT383" t="s">
        <v>25</v>
      </c>
      <c r="FU383" t="s">
        <v>757</v>
      </c>
      <c r="FV383" t="s">
        <v>27</v>
      </c>
      <c r="FW383">
        <v>0.77926700000000004</v>
      </c>
      <c r="FX383" t="s">
        <v>28</v>
      </c>
      <c r="FY383">
        <v>250281</v>
      </c>
      <c r="FZ383" t="s">
        <v>29</v>
      </c>
      <c r="GA383">
        <v>3.9955144649999998E-3</v>
      </c>
      <c r="GB383" t="s">
        <v>30</v>
      </c>
      <c r="GC383">
        <v>1000</v>
      </c>
      <c r="GD383" t="s">
        <v>923</v>
      </c>
      <c r="GE383">
        <v>1000</v>
      </c>
      <c r="GF383" t="s">
        <v>788</v>
      </c>
      <c r="GG383" t="s">
        <v>5179</v>
      </c>
      <c r="GH383" t="s">
        <v>5180</v>
      </c>
      <c r="GI383" t="s">
        <v>5181</v>
      </c>
      <c r="GJ383">
        <v>5.5515299999999997E-2</v>
      </c>
      <c r="GP383" t="s">
        <v>787</v>
      </c>
      <c r="GQ383">
        <v>653.84500000000003</v>
      </c>
      <c r="GR383" t="s">
        <v>25</v>
      </c>
      <c r="GS383" t="s">
        <v>757</v>
      </c>
      <c r="GT383" t="s">
        <v>27</v>
      </c>
      <c r="GU383">
        <v>0.77884699999999996</v>
      </c>
      <c r="GV383" t="s">
        <v>28</v>
      </c>
      <c r="GW383">
        <v>252128</v>
      </c>
      <c r="GX383" t="s">
        <v>29</v>
      </c>
      <c r="GY383">
        <v>3.9662348054999998E-2</v>
      </c>
      <c r="GZ383" t="s">
        <v>30</v>
      </c>
      <c r="HA383">
        <v>10000</v>
      </c>
      <c r="HB383" t="s">
        <v>923</v>
      </c>
      <c r="HC383">
        <v>10000</v>
      </c>
      <c r="HD383" t="s">
        <v>788</v>
      </c>
      <c r="HE383" t="s">
        <v>5777</v>
      </c>
      <c r="HF383" t="s">
        <v>5778</v>
      </c>
      <c r="HG383" t="s">
        <v>5779</v>
      </c>
      <c r="HH383">
        <v>8.3384E-2</v>
      </c>
      <c r="HN383" t="s">
        <v>787</v>
      </c>
      <c r="HO383">
        <v>655.37</v>
      </c>
      <c r="HP383" t="s">
        <v>25</v>
      </c>
      <c r="HQ383" t="s">
        <v>757</v>
      </c>
      <c r="HR383" t="s">
        <v>27</v>
      </c>
      <c r="HS383">
        <v>0.78050799999999998</v>
      </c>
      <c r="HT383" t="s">
        <v>28</v>
      </c>
      <c r="HU383">
        <v>250472</v>
      </c>
      <c r="HV383" t="s">
        <v>29</v>
      </c>
      <c r="HW383">
        <v>0.259510371495</v>
      </c>
      <c r="HX383" t="s">
        <v>30</v>
      </c>
      <c r="HY383">
        <v>65000</v>
      </c>
      <c r="HZ383" t="s">
        <v>923</v>
      </c>
      <c r="IA383">
        <v>65000</v>
      </c>
      <c r="IB383" t="s">
        <v>788</v>
      </c>
      <c r="IC383" t="s">
        <v>6363</v>
      </c>
      <c r="ID383" t="s">
        <v>6364</v>
      </c>
      <c r="IE383" t="s">
        <v>6365</v>
      </c>
      <c r="IF383">
        <v>7.14925E-2</v>
      </c>
    </row>
    <row r="384" spans="6:240">
      <c r="F384" t="s">
        <v>787</v>
      </c>
      <c r="G384">
        <v>333.17200000000003</v>
      </c>
      <c r="H384" t="s">
        <v>25</v>
      </c>
      <c r="I384" t="s">
        <v>36</v>
      </c>
      <c r="J384" t="s">
        <v>27</v>
      </c>
      <c r="K384">
        <v>0.77454400000000001</v>
      </c>
      <c r="L384" t="s">
        <v>28</v>
      </c>
      <c r="M384">
        <v>500311</v>
      </c>
      <c r="N384" t="s">
        <v>29</v>
      </c>
      <c r="O384">
        <v>5.9962681360000002E-3</v>
      </c>
      <c r="P384" t="s">
        <v>30</v>
      </c>
      <c r="Q384">
        <v>3000</v>
      </c>
      <c r="R384" t="s">
        <v>923</v>
      </c>
      <c r="S384">
        <v>3000</v>
      </c>
      <c r="T384" t="s">
        <v>783</v>
      </c>
      <c r="U384" t="s">
        <v>4990</v>
      </c>
      <c r="V384" t="s">
        <v>4991</v>
      </c>
      <c r="W384" t="s">
        <v>4992</v>
      </c>
      <c r="X384">
        <v>7.01769E-2</v>
      </c>
      <c r="AD384" t="s">
        <v>787</v>
      </c>
      <c r="AE384">
        <v>352.64</v>
      </c>
      <c r="AF384" t="s">
        <v>25</v>
      </c>
      <c r="AG384" t="s">
        <v>36</v>
      </c>
      <c r="AH384" t="s">
        <v>27</v>
      </c>
      <c r="AI384">
        <v>0.74917800000000001</v>
      </c>
      <c r="AJ384" t="s">
        <v>28</v>
      </c>
      <c r="AK384">
        <v>505241</v>
      </c>
      <c r="AL384" t="s">
        <v>29</v>
      </c>
      <c r="AM384">
        <v>9.8962626960000001E-3</v>
      </c>
      <c r="AN384" t="s">
        <v>30</v>
      </c>
      <c r="AO384">
        <v>5000</v>
      </c>
      <c r="AP384" t="s">
        <v>923</v>
      </c>
      <c r="AQ384">
        <v>5000</v>
      </c>
      <c r="AR384" t="s">
        <v>783</v>
      </c>
      <c r="AS384" t="s">
        <v>1466</v>
      </c>
      <c r="AT384" t="s">
        <v>1467</v>
      </c>
      <c r="AU384" t="s">
        <v>1468</v>
      </c>
      <c r="AV384">
        <v>8.9083300000000004E-2</v>
      </c>
      <c r="BB384" t="s">
        <v>787</v>
      </c>
      <c r="BC384">
        <v>325.16000000000003</v>
      </c>
      <c r="BD384" t="s">
        <v>25</v>
      </c>
      <c r="BE384" t="s">
        <v>36</v>
      </c>
      <c r="BF384" t="s">
        <v>27</v>
      </c>
      <c r="BG384">
        <v>0.784026</v>
      </c>
      <c r="BH384" t="s">
        <v>28</v>
      </c>
      <c r="BI384">
        <v>500313</v>
      </c>
      <c r="BJ384" t="s">
        <v>29</v>
      </c>
      <c r="BK384">
        <v>2.998123368E-2</v>
      </c>
      <c r="BL384" t="s">
        <v>30</v>
      </c>
      <c r="BM384">
        <v>15000</v>
      </c>
      <c r="BN384" t="s">
        <v>923</v>
      </c>
      <c r="BO384">
        <v>15000</v>
      </c>
      <c r="BP384" t="s">
        <v>783</v>
      </c>
      <c r="BQ384" t="s">
        <v>2045</v>
      </c>
      <c r="BR384" t="s">
        <v>2046</v>
      </c>
      <c r="BS384" t="s">
        <v>2047</v>
      </c>
      <c r="BT384">
        <v>7.04539E-2</v>
      </c>
      <c r="BZ384" t="s">
        <v>787</v>
      </c>
      <c r="CA384">
        <v>334.08100000000002</v>
      </c>
      <c r="CB384" t="s">
        <v>25</v>
      </c>
      <c r="CC384" t="s">
        <v>36</v>
      </c>
      <c r="CD384" t="s">
        <v>27</v>
      </c>
      <c r="CE384">
        <v>0.771976</v>
      </c>
      <c r="CF384" t="s">
        <v>28</v>
      </c>
      <c r="CG384">
        <v>502273</v>
      </c>
      <c r="CH384" t="s">
        <v>29</v>
      </c>
      <c r="CI384">
        <v>4.9773707071999997E-2</v>
      </c>
      <c r="CJ384" t="s">
        <v>30</v>
      </c>
      <c r="CK384">
        <v>25000</v>
      </c>
      <c r="CL384" t="s">
        <v>923</v>
      </c>
      <c r="CM384">
        <v>25000</v>
      </c>
      <c r="CN384" t="s">
        <v>783</v>
      </c>
      <c r="CO384" t="s">
        <v>2639</v>
      </c>
      <c r="CP384" t="s">
        <v>2640</v>
      </c>
      <c r="CQ384" t="s">
        <v>2641</v>
      </c>
      <c r="CR384">
        <v>7.4454699999999999E-2</v>
      </c>
      <c r="CX384" t="s">
        <v>787</v>
      </c>
      <c r="CY384">
        <v>335.50700000000001</v>
      </c>
      <c r="CZ384" t="s">
        <v>25</v>
      </c>
      <c r="DA384" t="s">
        <v>36</v>
      </c>
      <c r="DB384" t="s">
        <v>27</v>
      </c>
      <c r="DC384">
        <v>0.77076500000000003</v>
      </c>
      <c r="DD384" t="s">
        <v>28</v>
      </c>
      <c r="DE384">
        <v>501712</v>
      </c>
      <c r="DF384" t="s">
        <v>29</v>
      </c>
      <c r="DG384">
        <v>6.9761179192000006E-2</v>
      </c>
      <c r="DH384" t="s">
        <v>30</v>
      </c>
      <c r="DI384">
        <v>35000</v>
      </c>
      <c r="DJ384" t="s">
        <v>923</v>
      </c>
      <c r="DK384">
        <v>35000</v>
      </c>
      <c r="DL384" t="s">
        <v>783</v>
      </c>
      <c r="DM384" t="s">
        <v>1779</v>
      </c>
      <c r="DN384" t="s">
        <v>3229</v>
      </c>
      <c r="DO384" t="s">
        <v>3230</v>
      </c>
      <c r="DP384">
        <v>7.3414599999999997E-2</v>
      </c>
      <c r="DV384" t="s">
        <v>787</v>
      </c>
      <c r="DW384">
        <v>335.738</v>
      </c>
      <c r="DX384" t="s">
        <v>25</v>
      </c>
      <c r="DY384" t="s">
        <v>36</v>
      </c>
      <c r="DZ384" t="s">
        <v>27</v>
      </c>
      <c r="EA384">
        <v>0.77073899999999995</v>
      </c>
      <c r="EB384" t="s">
        <v>28</v>
      </c>
      <c r="EC384">
        <v>501400</v>
      </c>
      <c r="ED384" t="s">
        <v>29</v>
      </c>
      <c r="EE384">
        <v>8.9748651311999994E-2</v>
      </c>
      <c r="EF384" t="s">
        <v>30</v>
      </c>
      <c r="EG384">
        <v>45000</v>
      </c>
      <c r="EH384" t="s">
        <v>923</v>
      </c>
      <c r="EI384">
        <v>45000</v>
      </c>
      <c r="EJ384" t="s">
        <v>783</v>
      </c>
      <c r="EK384" t="s">
        <v>3816</v>
      </c>
      <c r="EL384" t="s">
        <v>3817</v>
      </c>
      <c r="EM384" t="s">
        <v>3818</v>
      </c>
      <c r="EN384">
        <v>7.2593299999999999E-2</v>
      </c>
      <c r="ET384" t="s">
        <v>787</v>
      </c>
      <c r="EU384">
        <v>334.88400000000001</v>
      </c>
      <c r="EV384" t="s">
        <v>25</v>
      </c>
      <c r="EW384" t="s">
        <v>36</v>
      </c>
      <c r="EX384" t="s">
        <v>27</v>
      </c>
      <c r="EY384">
        <v>0.77187399999999995</v>
      </c>
      <c r="EZ384" t="s">
        <v>28</v>
      </c>
      <c r="FA384">
        <v>501202</v>
      </c>
      <c r="FB384" t="s">
        <v>29</v>
      </c>
      <c r="FC384">
        <v>0.109736123432</v>
      </c>
      <c r="FD384" t="s">
        <v>30</v>
      </c>
      <c r="FE384">
        <v>55000</v>
      </c>
      <c r="FF384" t="s">
        <v>923</v>
      </c>
      <c r="FG384">
        <v>55000</v>
      </c>
      <c r="FH384" t="s">
        <v>783</v>
      </c>
      <c r="FI384" t="s">
        <v>4399</v>
      </c>
      <c r="FJ384" t="s">
        <v>4400</v>
      </c>
      <c r="FK384" t="s">
        <v>4401</v>
      </c>
      <c r="FL384">
        <v>7.21913E-2</v>
      </c>
      <c r="FR384" t="s">
        <v>787</v>
      </c>
      <c r="FS384">
        <v>363.91</v>
      </c>
      <c r="FT384" t="s">
        <v>25</v>
      </c>
      <c r="FU384" t="s">
        <v>36</v>
      </c>
      <c r="FV384" t="s">
        <v>27</v>
      </c>
      <c r="FW384">
        <v>0.74111199999999999</v>
      </c>
      <c r="FX384" t="s">
        <v>28</v>
      </c>
      <c r="FY384">
        <v>500309</v>
      </c>
      <c r="FZ384" t="s">
        <v>29</v>
      </c>
      <c r="GA384">
        <v>1.9987667120000001E-3</v>
      </c>
      <c r="GB384" t="s">
        <v>30</v>
      </c>
      <c r="GC384">
        <v>1000</v>
      </c>
      <c r="GD384" t="s">
        <v>923</v>
      </c>
      <c r="GE384">
        <v>1000</v>
      </c>
      <c r="GF384" t="s">
        <v>783</v>
      </c>
      <c r="GG384" t="s">
        <v>5182</v>
      </c>
      <c r="GH384" t="s">
        <v>5183</v>
      </c>
      <c r="GI384" t="s">
        <v>5184</v>
      </c>
      <c r="GJ384">
        <v>7.5401399999999993E-2</v>
      </c>
      <c r="GP384" t="s">
        <v>787</v>
      </c>
      <c r="GQ384">
        <v>339.226</v>
      </c>
      <c r="GR384" t="s">
        <v>25</v>
      </c>
      <c r="GS384" t="s">
        <v>36</v>
      </c>
      <c r="GT384" t="s">
        <v>27</v>
      </c>
      <c r="GU384">
        <v>0.76853499999999997</v>
      </c>
      <c r="GV384" t="s">
        <v>28</v>
      </c>
      <c r="GW384">
        <v>499095</v>
      </c>
      <c r="GX384" t="s">
        <v>29</v>
      </c>
      <c r="GY384">
        <v>2.0036249552E-2</v>
      </c>
      <c r="GZ384" t="s">
        <v>30</v>
      </c>
      <c r="HA384">
        <v>10000</v>
      </c>
      <c r="HB384" t="s">
        <v>923</v>
      </c>
      <c r="HC384">
        <v>10000</v>
      </c>
      <c r="HD384" t="s">
        <v>783</v>
      </c>
      <c r="HE384" t="s">
        <v>5780</v>
      </c>
      <c r="HF384" t="s">
        <v>5781</v>
      </c>
      <c r="HG384" t="s">
        <v>5782</v>
      </c>
      <c r="HH384">
        <v>6.5704299999999993E-2</v>
      </c>
      <c r="HN384" t="s">
        <v>787</v>
      </c>
      <c r="HO384">
        <v>334.517</v>
      </c>
      <c r="HP384" t="s">
        <v>25</v>
      </c>
      <c r="HQ384" t="s">
        <v>36</v>
      </c>
      <c r="HR384" t="s">
        <v>27</v>
      </c>
      <c r="HS384">
        <v>0.77269299999999996</v>
      </c>
      <c r="HT384" t="s">
        <v>28</v>
      </c>
      <c r="HU384">
        <v>500689</v>
      </c>
      <c r="HV384" t="s">
        <v>29</v>
      </c>
      <c r="HW384">
        <v>0.12982109541600001</v>
      </c>
      <c r="HX384" t="s">
        <v>30</v>
      </c>
      <c r="HY384">
        <v>65000</v>
      </c>
      <c r="HZ384" t="s">
        <v>923</v>
      </c>
      <c r="IA384">
        <v>65000</v>
      </c>
      <c r="IB384" t="s">
        <v>783</v>
      </c>
      <c r="IC384" t="s">
        <v>6366</v>
      </c>
      <c r="ID384" t="s">
        <v>6367</v>
      </c>
      <c r="IE384" t="s">
        <v>6368</v>
      </c>
      <c r="IF384">
        <v>7.2998900000000005E-2</v>
      </c>
    </row>
    <row r="385" spans="6:240">
      <c r="F385" t="s">
        <v>777</v>
      </c>
      <c r="G385">
        <v>624.56299999999999</v>
      </c>
      <c r="H385" t="s">
        <v>25</v>
      </c>
      <c r="I385" t="s">
        <v>757</v>
      </c>
      <c r="J385" t="s">
        <v>27</v>
      </c>
      <c r="K385">
        <v>0.79329799999999995</v>
      </c>
      <c r="L385" t="s">
        <v>28</v>
      </c>
      <c r="M385">
        <v>254420</v>
      </c>
      <c r="N385" t="s">
        <v>29</v>
      </c>
      <c r="O385">
        <v>1.1791543664999999E-2</v>
      </c>
      <c r="P385" t="s">
        <v>30</v>
      </c>
      <c r="Q385">
        <v>3000</v>
      </c>
      <c r="R385" t="s">
        <v>923</v>
      </c>
      <c r="S385">
        <v>3000</v>
      </c>
      <c r="T385" t="s">
        <v>778</v>
      </c>
      <c r="U385" t="s">
        <v>4993</v>
      </c>
      <c r="V385" t="s">
        <v>4994</v>
      </c>
      <c r="W385" t="s">
        <v>4995</v>
      </c>
      <c r="X385">
        <v>8.5400100000000007E-2</v>
      </c>
      <c r="AD385" t="s">
        <v>777</v>
      </c>
      <c r="AE385">
        <v>653.59299999999996</v>
      </c>
      <c r="AF385" t="s">
        <v>25</v>
      </c>
      <c r="AG385" t="s">
        <v>757</v>
      </c>
      <c r="AH385" t="s">
        <v>27</v>
      </c>
      <c r="AI385">
        <v>0.785667</v>
      </c>
      <c r="AJ385" t="s">
        <v>28</v>
      </c>
      <c r="AK385">
        <v>247865</v>
      </c>
      <c r="AL385" t="s">
        <v>29</v>
      </c>
      <c r="AM385">
        <v>2.0172275055000001E-2</v>
      </c>
      <c r="AN385" t="s">
        <v>30</v>
      </c>
      <c r="AO385">
        <v>5000</v>
      </c>
      <c r="AP385" t="s">
        <v>923</v>
      </c>
      <c r="AQ385">
        <v>5000</v>
      </c>
      <c r="AR385" t="s">
        <v>778</v>
      </c>
      <c r="AS385" t="s">
        <v>1469</v>
      </c>
      <c r="AT385" t="s">
        <v>1470</v>
      </c>
      <c r="AU385" t="s">
        <v>1471</v>
      </c>
      <c r="AV385">
        <v>8.0031400000000003E-2</v>
      </c>
      <c r="BB385" t="s">
        <v>777</v>
      </c>
      <c r="BC385">
        <v>650.87099999999998</v>
      </c>
      <c r="BD385" t="s">
        <v>25</v>
      </c>
      <c r="BE385" t="s">
        <v>757</v>
      </c>
      <c r="BF385" t="s">
        <v>27</v>
      </c>
      <c r="BG385">
        <v>0.78603900000000004</v>
      </c>
      <c r="BH385" t="s">
        <v>28</v>
      </c>
      <c r="BI385">
        <v>248666</v>
      </c>
      <c r="BJ385" t="s">
        <v>29</v>
      </c>
      <c r="BK385">
        <v>6.0321825434999997E-2</v>
      </c>
      <c r="BL385" t="s">
        <v>30</v>
      </c>
      <c r="BM385">
        <v>15000</v>
      </c>
      <c r="BN385" t="s">
        <v>923</v>
      </c>
      <c r="BO385">
        <v>15000</v>
      </c>
      <c r="BP385" t="s">
        <v>778</v>
      </c>
      <c r="BQ385" t="s">
        <v>2048</v>
      </c>
      <c r="BR385" t="s">
        <v>2049</v>
      </c>
      <c r="BS385" t="s">
        <v>2050</v>
      </c>
      <c r="BT385">
        <v>6.7149899999999998E-2</v>
      </c>
      <c r="BZ385" t="s">
        <v>777</v>
      </c>
      <c r="CA385">
        <v>649.91999999999996</v>
      </c>
      <c r="CB385" t="s">
        <v>25</v>
      </c>
      <c r="CC385" t="s">
        <v>757</v>
      </c>
      <c r="CD385" t="s">
        <v>27</v>
      </c>
      <c r="CE385">
        <v>0.78330299999999997</v>
      </c>
      <c r="CF385" t="s">
        <v>28</v>
      </c>
      <c r="CG385">
        <v>250773</v>
      </c>
      <c r="CH385" t="s">
        <v>29</v>
      </c>
      <c r="CI385">
        <v>9.9691772895000003E-2</v>
      </c>
      <c r="CJ385" t="s">
        <v>30</v>
      </c>
      <c r="CK385">
        <v>25000</v>
      </c>
      <c r="CL385" t="s">
        <v>923</v>
      </c>
      <c r="CM385">
        <v>25000</v>
      </c>
      <c r="CN385" t="s">
        <v>778</v>
      </c>
      <c r="CO385" t="s">
        <v>2642</v>
      </c>
      <c r="CP385" t="s">
        <v>2643</v>
      </c>
      <c r="CQ385" t="s">
        <v>2644</v>
      </c>
      <c r="CR385">
        <v>6.8053299999999997E-2</v>
      </c>
      <c r="CX385" t="s">
        <v>777</v>
      </c>
      <c r="CY385">
        <v>643.68899999999996</v>
      </c>
      <c r="CZ385" t="s">
        <v>25</v>
      </c>
      <c r="DA385" t="s">
        <v>757</v>
      </c>
      <c r="DB385" t="s">
        <v>27</v>
      </c>
      <c r="DC385">
        <v>0.78730500000000003</v>
      </c>
      <c r="DD385" t="s">
        <v>28</v>
      </c>
      <c r="DE385">
        <v>250633</v>
      </c>
      <c r="DF385" t="s">
        <v>29</v>
      </c>
      <c r="DG385">
        <v>0.13964642254500001</v>
      </c>
      <c r="DH385" t="s">
        <v>30</v>
      </c>
      <c r="DI385">
        <v>35000</v>
      </c>
      <c r="DJ385" t="s">
        <v>923</v>
      </c>
      <c r="DK385">
        <v>35000</v>
      </c>
      <c r="DL385" t="s">
        <v>778</v>
      </c>
      <c r="DM385" t="s">
        <v>3231</v>
      </c>
      <c r="DN385" t="s">
        <v>3232</v>
      </c>
      <c r="DO385" t="s">
        <v>3233</v>
      </c>
      <c r="DP385">
        <v>7.4330499999999994E-2</v>
      </c>
      <c r="DV385" t="s">
        <v>777</v>
      </c>
      <c r="DW385">
        <v>653.33500000000004</v>
      </c>
      <c r="DX385" t="s">
        <v>25</v>
      </c>
      <c r="DY385" t="s">
        <v>757</v>
      </c>
      <c r="DZ385" t="s">
        <v>27</v>
      </c>
      <c r="EA385">
        <v>0.78244000000000002</v>
      </c>
      <c r="EB385" t="s">
        <v>28</v>
      </c>
      <c r="EC385">
        <v>250013</v>
      </c>
      <c r="ED385" t="s">
        <v>29</v>
      </c>
      <c r="EE385">
        <v>0.17999087365499999</v>
      </c>
      <c r="EF385" t="s">
        <v>30</v>
      </c>
      <c r="EG385">
        <v>45000</v>
      </c>
      <c r="EH385" t="s">
        <v>923</v>
      </c>
      <c r="EI385">
        <v>45000</v>
      </c>
      <c r="EJ385" t="s">
        <v>778</v>
      </c>
      <c r="EK385" t="s">
        <v>3819</v>
      </c>
      <c r="EL385" t="s">
        <v>3820</v>
      </c>
      <c r="EM385" t="s">
        <v>3821</v>
      </c>
      <c r="EN385">
        <v>7.8071600000000005E-2</v>
      </c>
      <c r="ET385" t="s">
        <v>777</v>
      </c>
      <c r="EU385">
        <v>658.68799999999999</v>
      </c>
      <c r="EV385" t="s">
        <v>25</v>
      </c>
      <c r="EW385" t="s">
        <v>757</v>
      </c>
      <c r="EX385" t="s">
        <v>27</v>
      </c>
      <c r="EY385">
        <v>0.77917800000000004</v>
      </c>
      <c r="EZ385" t="s">
        <v>28</v>
      </c>
      <c r="FA385">
        <v>250062</v>
      </c>
      <c r="FB385" t="s">
        <v>29</v>
      </c>
      <c r="FC385">
        <v>0.219945523305</v>
      </c>
      <c r="FD385" t="s">
        <v>30</v>
      </c>
      <c r="FE385">
        <v>55000</v>
      </c>
      <c r="FF385" t="s">
        <v>923</v>
      </c>
      <c r="FG385">
        <v>55000</v>
      </c>
      <c r="FH385" t="s">
        <v>778</v>
      </c>
      <c r="FI385" t="s">
        <v>4402</v>
      </c>
      <c r="FJ385" t="s">
        <v>4403</v>
      </c>
      <c r="FK385" t="s">
        <v>4404</v>
      </c>
      <c r="FL385">
        <v>7.9696100000000006E-2</v>
      </c>
      <c r="FR385" t="s">
        <v>777</v>
      </c>
      <c r="FS385">
        <v>649.548</v>
      </c>
      <c r="FT385" t="s">
        <v>25</v>
      </c>
      <c r="FU385" t="s">
        <v>757</v>
      </c>
      <c r="FV385" t="s">
        <v>27</v>
      </c>
      <c r="FW385">
        <v>0.78429700000000002</v>
      </c>
      <c r="FX385" t="s">
        <v>28</v>
      </c>
      <c r="FY385">
        <v>250281</v>
      </c>
      <c r="FZ385" t="s">
        <v>29</v>
      </c>
      <c r="GA385">
        <v>3.9955144649999998E-3</v>
      </c>
      <c r="GB385" t="s">
        <v>30</v>
      </c>
      <c r="GC385">
        <v>1000</v>
      </c>
      <c r="GD385" t="s">
        <v>923</v>
      </c>
      <c r="GE385">
        <v>1000</v>
      </c>
      <c r="GF385" t="s">
        <v>778</v>
      </c>
      <c r="GG385" t="s">
        <v>5185</v>
      </c>
      <c r="GH385" t="s">
        <v>5186</v>
      </c>
      <c r="GI385" t="s">
        <v>5187</v>
      </c>
      <c r="GJ385">
        <v>5.3798199999999997E-2</v>
      </c>
      <c r="GP385" t="s">
        <v>777</v>
      </c>
      <c r="GQ385">
        <v>674.09699999999998</v>
      </c>
      <c r="GR385" t="s">
        <v>25</v>
      </c>
      <c r="GS385" t="s">
        <v>757</v>
      </c>
      <c r="GT385" t="s">
        <v>27</v>
      </c>
      <c r="GU385">
        <v>0.76893999999999996</v>
      </c>
      <c r="GV385" t="s">
        <v>28</v>
      </c>
      <c r="GW385">
        <v>250895</v>
      </c>
      <c r="GX385" t="s">
        <v>29</v>
      </c>
      <c r="GY385">
        <v>3.9857248785E-2</v>
      </c>
      <c r="GZ385" t="s">
        <v>30</v>
      </c>
      <c r="HA385">
        <v>10000</v>
      </c>
      <c r="HB385" t="s">
        <v>923</v>
      </c>
      <c r="HC385">
        <v>10000</v>
      </c>
      <c r="HD385" t="s">
        <v>778</v>
      </c>
      <c r="HE385" t="s">
        <v>5783</v>
      </c>
      <c r="HF385" t="s">
        <v>5784</v>
      </c>
      <c r="HG385" t="s">
        <v>5785</v>
      </c>
      <c r="HH385">
        <v>7.1337999999999999E-2</v>
      </c>
      <c r="HN385" t="s">
        <v>777</v>
      </c>
      <c r="HO385">
        <v>658.36699999999996</v>
      </c>
      <c r="HP385" t="s">
        <v>25</v>
      </c>
      <c r="HQ385" t="s">
        <v>757</v>
      </c>
      <c r="HR385" t="s">
        <v>27</v>
      </c>
      <c r="HS385">
        <v>0.77843700000000005</v>
      </c>
      <c r="HT385" t="s">
        <v>28</v>
      </c>
      <c r="HU385">
        <v>250660</v>
      </c>
      <c r="HV385" t="s">
        <v>29</v>
      </c>
      <c r="HW385">
        <v>0.259315470765</v>
      </c>
      <c r="HX385" t="s">
        <v>30</v>
      </c>
      <c r="HY385">
        <v>65000</v>
      </c>
      <c r="HZ385" t="s">
        <v>923</v>
      </c>
      <c r="IA385">
        <v>65000</v>
      </c>
      <c r="IB385" t="s">
        <v>778</v>
      </c>
      <c r="IC385" t="s">
        <v>6369</v>
      </c>
      <c r="ID385" t="s">
        <v>6370</v>
      </c>
      <c r="IE385" t="s">
        <v>6371</v>
      </c>
      <c r="IF385">
        <v>8.0708000000000002E-2</v>
      </c>
    </row>
    <row r="386" spans="6:240">
      <c r="F386" t="s">
        <v>782</v>
      </c>
      <c r="G386">
        <v>367.39600000000002</v>
      </c>
      <c r="H386" t="s">
        <v>25</v>
      </c>
      <c r="I386" t="s">
        <v>36</v>
      </c>
      <c r="J386" t="s">
        <v>27</v>
      </c>
      <c r="K386">
        <v>0.73758599999999996</v>
      </c>
      <c r="L386" t="s">
        <v>28</v>
      </c>
      <c r="M386">
        <v>500311</v>
      </c>
      <c r="N386" t="s">
        <v>29</v>
      </c>
      <c r="O386">
        <v>5.9962681360000002E-3</v>
      </c>
      <c r="P386" t="s">
        <v>30</v>
      </c>
      <c r="Q386">
        <v>3000</v>
      </c>
      <c r="R386" t="s">
        <v>923</v>
      </c>
      <c r="S386">
        <v>3000</v>
      </c>
      <c r="T386" t="s">
        <v>783</v>
      </c>
      <c r="U386" t="s">
        <v>4996</v>
      </c>
      <c r="V386" t="s">
        <v>4997</v>
      </c>
      <c r="W386" t="s">
        <v>4998</v>
      </c>
      <c r="X386">
        <v>8.6621600000000007E-2</v>
      </c>
      <c r="AD386" t="s">
        <v>782</v>
      </c>
      <c r="AE386">
        <v>348.71</v>
      </c>
      <c r="AF386" t="s">
        <v>25</v>
      </c>
      <c r="AG386" t="s">
        <v>36</v>
      </c>
      <c r="AH386" t="s">
        <v>27</v>
      </c>
      <c r="AI386">
        <v>0.76444000000000001</v>
      </c>
      <c r="AJ386" t="s">
        <v>28</v>
      </c>
      <c r="AK386">
        <v>490737</v>
      </c>
      <c r="AL386" t="s">
        <v>29</v>
      </c>
      <c r="AM386">
        <v>1.0188761288E-2</v>
      </c>
      <c r="AN386" t="s">
        <v>30</v>
      </c>
      <c r="AO386">
        <v>5000</v>
      </c>
      <c r="AP386" t="s">
        <v>923</v>
      </c>
      <c r="AQ386">
        <v>5000</v>
      </c>
      <c r="AR386" t="s">
        <v>783</v>
      </c>
      <c r="AS386" t="s">
        <v>1472</v>
      </c>
      <c r="AT386" t="s">
        <v>1473</v>
      </c>
      <c r="AU386" t="s">
        <v>1474</v>
      </c>
      <c r="AV386">
        <v>8.2806599999999994E-2</v>
      </c>
      <c r="BB386" t="s">
        <v>782</v>
      </c>
      <c r="BC386">
        <v>340.15100000000001</v>
      </c>
      <c r="BD386" t="s">
        <v>25</v>
      </c>
      <c r="BE386" t="s">
        <v>36</v>
      </c>
      <c r="BF386" t="s">
        <v>27</v>
      </c>
      <c r="BG386">
        <v>0.76904300000000003</v>
      </c>
      <c r="BH386" t="s">
        <v>28</v>
      </c>
      <c r="BI386">
        <v>497080</v>
      </c>
      <c r="BJ386" t="s">
        <v>29</v>
      </c>
      <c r="BK386">
        <v>3.0176221408000001E-2</v>
      </c>
      <c r="BL386" t="s">
        <v>30</v>
      </c>
      <c r="BM386">
        <v>15000</v>
      </c>
      <c r="BN386" t="s">
        <v>923</v>
      </c>
      <c r="BO386">
        <v>15000</v>
      </c>
      <c r="BP386" t="s">
        <v>783</v>
      </c>
      <c r="BQ386" t="s">
        <v>2051</v>
      </c>
      <c r="BR386" t="s">
        <v>2052</v>
      </c>
      <c r="BS386" t="s">
        <v>2053</v>
      </c>
      <c r="BT386">
        <v>7.5296600000000005E-2</v>
      </c>
      <c r="BZ386" t="s">
        <v>782</v>
      </c>
      <c r="CA386">
        <v>342.81900000000002</v>
      </c>
      <c r="CB386" t="s">
        <v>25</v>
      </c>
      <c r="CC386" t="s">
        <v>36</v>
      </c>
      <c r="CD386" t="s">
        <v>27</v>
      </c>
      <c r="CE386">
        <v>0.76431000000000004</v>
      </c>
      <c r="CF386" t="s">
        <v>28</v>
      </c>
      <c r="CG386">
        <v>499339</v>
      </c>
      <c r="CH386" t="s">
        <v>29</v>
      </c>
      <c r="CI386">
        <v>5.0066206664000003E-2</v>
      </c>
      <c r="CJ386" t="s">
        <v>30</v>
      </c>
      <c r="CK386">
        <v>25000</v>
      </c>
      <c r="CL386" t="s">
        <v>923</v>
      </c>
      <c r="CM386">
        <v>25000</v>
      </c>
      <c r="CN386" t="s">
        <v>783</v>
      </c>
      <c r="CO386" t="s">
        <v>2645</v>
      </c>
      <c r="CP386" t="s">
        <v>2646</v>
      </c>
      <c r="CQ386" t="s">
        <v>2647</v>
      </c>
      <c r="CR386">
        <v>7.9922000000000007E-2</v>
      </c>
      <c r="CX386" t="s">
        <v>782</v>
      </c>
      <c r="CY386">
        <v>337.21</v>
      </c>
      <c r="CZ386" t="s">
        <v>25</v>
      </c>
      <c r="DA386" t="s">
        <v>36</v>
      </c>
      <c r="DB386" t="s">
        <v>27</v>
      </c>
      <c r="DC386">
        <v>0.77042699999999997</v>
      </c>
      <c r="DD386" t="s">
        <v>28</v>
      </c>
      <c r="DE386">
        <v>499617</v>
      </c>
      <c r="DF386" t="s">
        <v>29</v>
      </c>
      <c r="DG386">
        <v>7.0053678783999998E-2</v>
      </c>
      <c r="DH386" t="s">
        <v>30</v>
      </c>
      <c r="DI386">
        <v>35000</v>
      </c>
      <c r="DJ386" t="s">
        <v>923</v>
      </c>
      <c r="DK386">
        <v>35000</v>
      </c>
      <c r="DL386" t="s">
        <v>783</v>
      </c>
      <c r="DM386" t="s">
        <v>3234</v>
      </c>
      <c r="DN386" t="s">
        <v>3235</v>
      </c>
      <c r="DO386" t="s">
        <v>3236</v>
      </c>
      <c r="DP386">
        <v>7.6253699999999994E-2</v>
      </c>
      <c r="DV386" t="s">
        <v>782</v>
      </c>
      <c r="DW386">
        <v>336.80200000000002</v>
      </c>
      <c r="DX386" t="s">
        <v>25</v>
      </c>
      <c r="DY386" t="s">
        <v>36</v>
      </c>
      <c r="DZ386" t="s">
        <v>27</v>
      </c>
      <c r="EA386">
        <v>0.76910299999999998</v>
      </c>
      <c r="EB386" t="s">
        <v>28</v>
      </c>
      <c r="EC386">
        <v>501946</v>
      </c>
      <c r="ED386" t="s">
        <v>29</v>
      </c>
      <c r="EE386">
        <v>8.9651151447999997E-2</v>
      </c>
      <c r="EF386" t="s">
        <v>30</v>
      </c>
      <c r="EG386">
        <v>45000</v>
      </c>
      <c r="EH386" t="s">
        <v>923</v>
      </c>
      <c r="EI386">
        <v>45000</v>
      </c>
      <c r="EJ386" t="s">
        <v>783</v>
      </c>
      <c r="EK386" t="s">
        <v>3822</v>
      </c>
      <c r="EL386" t="s">
        <v>3823</v>
      </c>
      <c r="EM386" t="s">
        <v>3824</v>
      </c>
      <c r="EN386">
        <v>7.8454700000000002E-2</v>
      </c>
      <c r="ET386" t="s">
        <v>782</v>
      </c>
      <c r="EU386">
        <v>335.745</v>
      </c>
      <c r="EV386" t="s">
        <v>25</v>
      </c>
      <c r="EW386" t="s">
        <v>36</v>
      </c>
      <c r="EX386" t="s">
        <v>27</v>
      </c>
      <c r="EY386">
        <v>0.77054100000000003</v>
      </c>
      <c r="EZ386" t="s">
        <v>28</v>
      </c>
      <c r="FA386">
        <v>501648</v>
      </c>
      <c r="FB386" t="s">
        <v>29</v>
      </c>
      <c r="FC386">
        <v>0.109638623568</v>
      </c>
      <c r="FD386" t="s">
        <v>30</v>
      </c>
      <c r="FE386">
        <v>55000</v>
      </c>
      <c r="FF386" t="s">
        <v>923</v>
      </c>
      <c r="FG386">
        <v>55000</v>
      </c>
      <c r="FH386" t="s">
        <v>783</v>
      </c>
      <c r="FI386" t="s">
        <v>4405</v>
      </c>
      <c r="FJ386" t="s">
        <v>4406</v>
      </c>
      <c r="FK386" t="s">
        <v>4407</v>
      </c>
      <c r="FL386">
        <v>7.8064499999999995E-2</v>
      </c>
      <c r="FR386" t="s">
        <v>782</v>
      </c>
      <c r="FS386">
        <v>329.65800000000002</v>
      </c>
      <c r="FT386" t="s">
        <v>25</v>
      </c>
      <c r="FU386" t="s">
        <v>36</v>
      </c>
      <c r="FV386" t="s">
        <v>27</v>
      </c>
      <c r="FW386">
        <v>0.77866400000000002</v>
      </c>
      <c r="FX386" t="s">
        <v>28</v>
      </c>
      <c r="FY386">
        <v>500307</v>
      </c>
      <c r="FZ386" t="s">
        <v>29</v>
      </c>
      <c r="GA386">
        <v>1.9987717120000001E-3</v>
      </c>
      <c r="GB386" t="s">
        <v>30</v>
      </c>
      <c r="GC386">
        <v>1000</v>
      </c>
      <c r="GD386" t="s">
        <v>923</v>
      </c>
      <c r="GE386">
        <v>1000</v>
      </c>
      <c r="GF386" t="s">
        <v>783</v>
      </c>
      <c r="GG386" t="s">
        <v>5188</v>
      </c>
      <c r="GH386" t="s">
        <v>5189</v>
      </c>
      <c r="GI386" t="s">
        <v>5190</v>
      </c>
      <c r="GJ386">
        <v>0.113898</v>
      </c>
      <c r="GP386" t="s">
        <v>782</v>
      </c>
      <c r="GQ386">
        <v>333.24299999999999</v>
      </c>
      <c r="GR386" t="s">
        <v>25</v>
      </c>
      <c r="GS386" t="s">
        <v>36</v>
      </c>
      <c r="GT386" t="s">
        <v>27</v>
      </c>
      <c r="GU386">
        <v>0.77540299999999995</v>
      </c>
      <c r="GV386" t="s">
        <v>28</v>
      </c>
      <c r="GW386">
        <v>499096</v>
      </c>
      <c r="GX386" t="s">
        <v>29</v>
      </c>
      <c r="GY386">
        <v>2.0036245551999999E-2</v>
      </c>
      <c r="GZ386" t="s">
        <v>30</v>
      </c>
      <c r="HA386">
        <v>10000</v>
      </c>
      <c r="HB386" t="s">
        <v>923</v>
      </c>
      <c r="HC386">
        <v>10000</v>
      </c>
      <c r="HD386" t="s">
        <v>783</v>
      </c>
      <c r="HE386" t="s">
        <v>5786</v>
      </c>
      <c r="HF386" t="s">
        <v>5787</v>
      </c>
      <c r="HG386" t="s">
        <v>5788</v>
      </c>
      <c r="HH386">
        <v>7.8938900000000006E-2</v>
      </c>
      <c r="HN386" t="s">
        <v>782</v>
      </c>
      <c r="HO386">
        <v>335.32900000000001</v>
      </c>
      <c r="HP386" t="s">
        <v>25</v>
      </c>
      <c r="HQ386" t="s">
        <v>36</v>
      </c>
      <c r="HR386" t="s">
        <v>27</v>
      </c>
      <c r="HS386">
        <v>0.77146700000000001</v>
      </c>
      <c r="HT386" t="s">
        <v>28</v>
      </c>
      <c r="HU386">
        <v>501065</v>
      </c>
      <c r="HV386" t="s">
        <v>29</v>
      </c>
      <c r="HW386">
        <v>0.129723595552</v>
      </c>
      <c r="HX386" t="s">
        <v>30</v>
      </c>
      <c r="HY386">
        <v>65000</v>
      </c>
      <c r="HZ386" t="s">
        <v>923</v>
      </c>
      <c r="IA386">
        <v>65000</v>
      </c>
      <c r="IB386" t="s">
        <v>783</v>
      </c>
      <c r="IC386" t="s">
        <v>6372</v>
      </c>
      <c r="ID386" t="s">
        <v>6373</v>
      </c>
      <c r="IE386" t="s">
        <v>6374</v>
      </c>
      <c r="IF386">
        <v>7.6578800000000002E-2</v>
      </c>
    </row>
    <row r="387" spans="6:240">
      <c r="F387" t="s">
        <v>787</v>
      </c>
      <c r="G387">
        <v>624.56299999999999</v>
      </c>
      <c r="H387" t="s">
        <v>25</v>
      </c>
      <c r="I387" t="s">
        <v>757</v>
      </c>
      <c r="J387" t="s">
        <v>27</v>
      </c>
      <c r="K387">
        <v>0.79329799999999995</v>
      </c>
      <c r="L387" t="s">
        <v>28</v>
      </c>
      <c r="M387">
        <v>254420</v>
      </c>
      <c r="N387" t="s">
        <v>29</v>
      </c>
      <c r="O387">
        <v>1.1791543664999999E-2</v>
      </c>
      <c r="P387" t="s">
        <v>30</v>
      </c>
      <c r="Q387">
        <v>3000</v>
      </c>
      <c r="R387" t="s">
        <v>923</v>
      </c>
      <c r="S387">
        <v>3000</v>
      </c>
      <c r="T387" t="s">
        <v>788</v>
      </c>
      <c r="U387" t="s">
        <v>4993</v>
      </c>
      <c r="V387" t="s">
        <v>4994</v>
      </c>
      <c r="W387" t="s">
        <v>4995</v>
      </c>
      <c r="X387">
        <v>8.5400100000000007E-2</v>
      </c>
      <c r="AD387" t="s">
        <v>787</v>
      </c>
      <c r="AE387">
        <v>653.59299999999996</v>
      </c>
      <c r="AF387" t="s">
        <v>25</v>
      </c>
      <c r="AG387" t="s">
        <v>757</v>
      </c>
      <c r="AH387" t="s">
        <v>27</v>
      </c>
      <c r="AI387">
        <v>0.785667</v>
      </c>
      <c r="AJ387" t="s">
        <v>28</v>
      </c>
      <c r="AK387">
        <v>247865</v>
      </c>
      <c r="AL387" t="s">
        <v>29</v>
      </c>
      <c r="AM387">
        <v>2.0172275055000001E-2</v>
      </c>
      <c r="AN387" t="s">
        <v>30</v>
      </c>
      <c r="AO387">
        <v>5000</v>
      </c>
      <c r="AP387" t="s">
        <v>923</v>
      </c>
      <c r="AQ387">
        <v>5000</v>
      </c>
      <c r="AR387" t="s">
        <v>788</v>
      </c>
      <c r="AS387" t="s">
        <v>1469</v>
      </c>
      <c r="AT387" t="s">
        <v>1470</v>
      </c>
      <c r="AU387" t="s">
        <v>1471</v>
      </c>
      <c r="AV387">
        <v>8.0031400000000003E-2</v>
      </c>
      <c r="BB387" t="s">
        <v>787</v>
      </c>
      <c r="BC387">
        <v>650.87099999999998</v>
      </c>
      <c r="BD387" t="s">
        <v>25</v>
      </c>
      <c r="BE387" t="s">
        <v>757</v>
      </c>
      <c r="BF387" t="s">
        <v>27</v>
      </c>
      <c r="BG387">
        <v>0.78603900000000004</v>
      </c>
      <c r="BH387" t="s">
        <v>28</v>
      </c>
      <c r="BI387">
        <v>248666</v>
      </c>
      <c r="BJ387" t="s">
        <v>29</v>
      </c>
      <c r="BK387">
        <v>6.0321825434999997E-2</v>
      </c>
      <c r="BL387" t="s">
        <v>30</v>
      </c>
      <c r="BM387">
        <v>15000</v>
      </c>
      <c r="BN387" t="s">
        <v>923</v>
      </c>
      <c r="BO387">
        <v>15000</v>
      </c>
      <c r="BP387" t="s">
        <v>788</v>
      </c>
      <c r="BQ387" t="s">
        <v>2048</v>
      </c>
      <c r="BR387" t="s">
        <v>2049</v>
      </c>
      <c r="BS387" t="s">
        <v>2050</v>
      </c>
      <c r="BT387">
        <v>6.7149899999999998E-2</v>
      </c>
      <c r="BZ387" t="s">
        <v>787</v>
      </c>
      <c r="CA387">
        <v>649.91999999999996</v>
      </c>
      <c r="CB387" t="s">
        <v>25</v>
      </c>
      <c r="CC387" t="s">
        <v>757</v>
      </c>
      <c r="CD387" t="s">
        <v>27</v>
      </c>
      <c r="CE387">
        <v>0.78330299999999997</v>
      </c>
      <c r="CF387" t="s">
        <v>28</v>
      </c>
      <c r="CG387">
        <v>250773</v>
      </c>
      <c r="CH387" t="s">
        <v>29</v>
      </c>
      <c r="CI387">
        <v>9.9691772895000003E-2</v>
      </c>
      <c r="CJ387" t="s">
        <v>30</v>
      </c>
      <c r="CK387">
        <v>25000</v>
      </c>
      <c r="CL387" t="s">
        <v>923</v>
      </c>
      <c r="CM387">
        <v>25000</v>
      </c>
      <c r="CN387" t="s">
        <v>788</v>
      </c>
      <c r="CO387" t="s">
        <v>2642</v>
      </c>
      <c r="CP387" t="s">
        <v>2643</v>
      </c>
      <c r="CQ387" t="s">
        <v>2644</v>
      </c>
      <c r="CR387">
        <v>6.8053299999999997E-2</v>
      </c>
      <c r="CX387" t="s">
        <v>787</v>
      </c>
      <c r="CY387">
        <v>643.68899999999996</v>
      </c>
      <c r="CZ387" t="s">
        <v>25</v>
      </c>
      <c r="DA387" t="s">
        <v>757</v>
      </c>
      <c r="DB387" t="s">
        <v>27</v>
      </c>
      <c r="DC387">
        <v>0.78730500000000003</v>
      </c>
      <c r="DD387" t="s">
        <v>28</v>
      </c>
      <c r="DE387">
        <v>250633</v>
      </c>
      <c r="DF387" t="s">
        <v>29</v>
      </c>
      <c r="DG387">
        <v>0.13964642254500001</v>
      </c>
      <c r="DH387" t="s">
        <v>30</v>
      </c>
      <c r="DI387">
        <v>35000</v>
      </c>
      <c r="DJ387" t="s">
        <v>923</v>
      </c>
      <c r="DK387">
        <v>35000</v>
      </c>
      <c r="DL387" t="s">
        <v>788</v>
      </c>
      <c r="DM387" t="s">
        <v>3231</v>
      </c>
      <c r="DN387" t="s">
        <v>3232</v>
      </c>
      <c r="DO387" t="s">
        <v>3233</v>
      </c>
      <c r="DP387">
        <v>7.4330499999999994E-2</v>
      </c>
      <c r="DV387" t="s">
        <v>787</v>
      </c>
      <c r="DW387">
        <v>653.33500000000004</v>
      </c>
      <c r="DX387" t="s">
        <v>25</v>
      </c>
      <c r="DY387" t="s">
        <v>757</v>
      </c>
      <c r="DZ387" t="s">
        <v>27</v>
      </c>
      <c r="EA387">
        <v>0.78244000000000002</v>
      </c>
      <c r="EB387" t="s">
        <v>28</v>
      </c>
      <c r="EC387">
        <v>250013</v>
      </c>
      <c r="ED387" t="s">
        <v>29</v>
      </c>
      <c r="EE387">
        <v>0.17999087365499999</v>
      </c>
      <c r="EF387" t="s">
        <v>30</v>
      </c>
      <c r="EG387">
        <v>45000</v>
      </c>
      <c r="EH387" t="s">
        <v>923</v>
      </c>
      <c r="EI387">
        <v>45000</v>
      </c>
      <c r="EJ387" t="s">
        <v>788</v>
      </c>
      <c r="EK387" t="s">
        <v>3819</v>
      </c>
      <c r="EL387" t="s">
        <v>3820</v>
      </c>
      <c r="EM387" t="s">
        <v>3821</v>
      </c>
      <c r="EN387">
        <v>7.8071600000000005E-2</v>
      </c>
      <c r="ET387" t="s">
        <v>787</v>
      </c>
      <c r="EU387">
        <v>658.68799999999999</v>
      </c>
      <c r="EV387" t="s">
        <v>25</v>
      </c>
      <c r="EW387" t="s">
        <v>757</v>
      </c>
      <c r="EX387" t="s">
        <v>27</v>
      </c>
      <c r="EY387">
        <v>0.77917800000000004</v>
      </c>
      <c r="EZ387" t="s">
        <v>28</v>
      </c>
      <c r="FA387">
        <v>250062</v>
      </c>
      <c r="FB387" t="s">
        <v>29</v>
      </c>
      <c r="FC387">
        <v>0.219945523305</v>
      </c>
      <c r="FD387" t="s">
        <v>30</v>
      </c>
      <c r="FE387">
        <v>55000</v>
      </c>
      <c r="FF387" t="s">
        <v>923</v>
      </c>
      <c r="FG387">
        <v>55000</v>
      </c>
      <c r="FH387" t="s">
        <v>788</v>
      </c>
      <c r="FI387" t="s">
        <v>4402</v>
      </c>
      <c r="FJ387" t="s">
        <v>4403</v>
      </c>
      <c r="FK387" t="s">
        <v>4404</v>
      </c>
      <c r="FL387">
        <v>7.9696100000000006E-2</v>
      </c>
      <c r="FR387" t="s">
        <v>787</v>
      </c>
      <c r="FS387">
        <v>649.548</v>
      </c>
      <c r="FT387" t="s">
        <v>25</v>
      </c>
      <c r="FU387" t="s">
        <v>757</v>
      </c>
      <c r="FV387" t="s">
        <v>27</v>
      </c>
      <c r="FW387">
        <v>0.78429700000000002</v>
      </c>
      <c r="FX387" t="s">
        <v>28</v>
      </c>
      <c r="FY387">
        <v>250281</v>
      </c>
      <c r="FZ387" t="s">
        <v>29</v>
      </c>
      <c r="GA387">
        <v>3.9955144649999998E-3</v>
      </c>
      <c r="GB387" t="s">
        <v>30</v>
      </c>
      <c r="GC387">
        <v>1000</v>
      </c>
      <c r="GD387" t="s">
        <v>923</v>
      </c>
      <c r="GE387">
        <v>1000</v>
      </c>
      <c r="GF387" t="s">
        <v>788</v>
      </c>
      <c r="GG387" t="s">
        <v>5185</v>
      </c>
      <c r="GH387" t="s">
        <v>5186</v>
      </c>
      <c r="GI387" t="s">
        <v>5187</v>
      </c>
      <c r="GJ387">
        <v>5.3798199999999997E-2</v>
      </c>
      <c r="GP387" t="s">
        <v>787</v>
      </c>
      <c r="GQ387">
        <v>674.09699999999998</v>
      </c>
      <c r="GR387" t="s">
        <v>25</v>
      </c>
      <c r="GS387" t="s">
        <v>757</v>
      </c>
      <c r="GT387" t="s">
        <v>27</v>
      </c>
      <c r="GU387">
        <v>0.76893999999999996</v>
      </c>
      <c r="GV387" t="s">
        <v>28</v>
      </c>
      <c r="GW387">
        <v>250895</v>
      </c>
      <c r="GX387" t="s">
        <v>29</v>
      </c>
      <c r="GY387">
        <v>3.9857248785E-2</v>
      </c>
      <c r="GZ387" t="s">
        <v>30</v>
      </c>
      <c r="HA387">
        <v>10000</v>
      </c>
      <c r="HB387" t="s">
        <v>923</v>
      </c>
      <c r="HC387">
        <v>10000</v>
      </c>
      <c r="HD387" t="s">
        <v>788</v>
      </c>
      <c r="HE387" t="s">
        <v>5783</v>
      </c>
      <c r="HF387" t="s">
        <v>5784</v>
      </c>
      <c r="HG387" t="s">
        <v>5785</v>
      </c>
      <c r="HH387">
        <v>7.1337999999999999E-2</v>
      </c>
      <c r="HN387" t="s">
        <v>787</v>
      </c>
      <c r="HO387">
        <v>658.36699999999996</v>
      </c>
      <c r="HP387" t="s">
        <v>25</v>
      </c>
      <c r="HQ387" t="s">
        <v>757</v>
      </c>
      <c r="HR387" t="s">
        <v>27</v>
      </c>
      <c r="HS387">
        <v>0.77843700000000005</v>
      </c>
      <c r="HT387" t="s">
        <v>28</v>
      </c>
      <c r="HU387">
        <v>250660</v>
      </c>
      <c r="HV387" t="s">
        <v>29</v>
      </c>
      <c r="HW387">
        <v>0.259315470765</v>
      </c>
      <c r="HX387" t="s">
        <v>30</v>
      </c>
      <c r="HY387">
        <v>65000</v>
      </c>
      <c r="HZ387" t="s">
        <v>923</v>
      </c>
      <c r="IA387">
        <v>65000</v>
      </c>
      <c r="IB387" t="s">
        <v>788</v>
      </c>
      <c r="IC387" t="s">
        <v>6369</v>
      </c>
      <c r="ID387" t="s">
        <v>6370</v>
      </c>
      <c r="IE387" t="s">
        <v>6371</v>
      </c>
      <c r="IF387">
        <v>8.0708000000000002E-2</v>
      </c>
    </row>
    <row r="388" spans="6:240">
      <c r="F388" t="s">
        <v>787</v>
      </c>
      <c r="G388">
        <v>367.39600000000002</v>
      </c>
      <c r="H388" t="s">
        <v>25</v>
      </c>
      <c r="I388" t="s">
        <v>36</v>
      </c>
      <c r="J388" t="s">
        <v>27</v>
      </c>
      <c r="K388">
        <v>0.73758599999999996</v>
      </c>
      <c r="L388" t="s">
        <v>28</v>
      </c>
      <c r="M388">
        <v>500311</v>
      </c>
      <c r="N388" t="s">
        <v>29</v>
      </c>
      <c r="O388">
        <v>5.9962681360000002E-3</v>
      </c>
      <c r="P388" t="s">
        <v>30</v>
      </c>
      <c r="Q388">
        <v>3000</v>
      </c>
      <c r="R388" t="s">
        <v>923</v>
      </c>
      <c r="S388">
        <v>3000</v>
      </c>
      <c r="T388" t="s">
        <v>783</v>
      </c>
      <c r="U388" t="s">
        <v>4996</v>
      </c>
      <c r="V388" t="s">
        <v>4997</v>
      </c>
      <c r="W388" t="s">
        <v>4998</v>
      </c>
      <c r="X388">
        <v>8.6621600000000007E-2</v>
      </c>
      <c r="AD388" t="s">
        <v>787</v>
      </c>
      <c r="AE388">
        <v>348.71</v>
      </c>
      <c r="AF388" t="s">
        <v>25</v>
      </c>
      <c r="AG388" t="s">
        <v>36</v>
      </c>
      <c r="AH388" t="s">
        <v>27</v>
      </c>
      <c r="AI388">
        <v>0.76444000000000001</v>
      </c>
      <c r="AJ388" t="s">
        <v>28</v>
      </c>
      <c r="AK388">
        <v>490737</v>
      </c>
      <c r="AL388" t="s">
        <v>29</v>
      </c>
      <c r="AM388">
        <v>1.0188761288E-2</v>
      </c>
      <c r="AN388" t="s">
        <v>30</v>
      </c>
      <c r="AO388">
        <v>5000</v>
      </c>
      <c r="AP388" t="s">
        <v>923</v>
      </c>
      <c r="AQ388">
        <v>5000</v>
      </c>
      <c r="AR388" t="s">
        <v>783</v>
      </c>
      <c r="AS388" t="s">
        <v>1472</v>
      </c>
      <c r="AT388" t="s">
        <v>1473</v>
      </c>
      <c r="AU388" t="s">
        <v>1474</v>
      </c>
      <c r="AV388">
        <v>8.2806599999999994E-2</v>
      </c>
      <c r="BB388" t="s">
        <v>787</v>
      </c>
      <c r="BC388">
        <v>340.15100000000001</v>
      </c>
      <c r="BD388" t="s">
        <v>25</v>
      </c>
      <c r="BE388" t="s">
        <v>36</v>
      </c>
      <c r="BF388" t="s">
        <v>27</v>
      </c>
      <c r="BG388">
        <v>0.76904300000000003</v>
      </c>
      <c r="BH388" t="s">
        <v>28</v>
      </c>
      <c r="BI388">
        <v>497080</v>
      </c>
      <c r="BJ388" t="s">
        <v>29</v>
      </c>
      <c r="BK388">
        <v>3.0176221408000001E-2</v>
      </c>
      <c r="BL388" t="s">
        <v>30</v>
      </c>
      <c r="BM388">
        <v>15000</v>
      </c>
      <c r="BN388" t="s">
        <v>923</v>
      </c>
      <c r="BO388">
        <v>15000</v>
      </c>
      <c r="BP388" t="s">
        <v>783</v>
      </c>
      <c r="BQ388" t="s">
        <v>2051</v>
      </c>
      <c r="BR388" t="s">
        <v>2052</v>
      </c>
      <c r="BS388" t="s">
        <v>2053</v>
      </c>
      <c r="BT388">
        <v>7.5296600000000005E-2</v>
      </c>
      <c r="BZ388" t="s">
        <v>787</v>
      </c>
      <c r="CA388">
        <v>342.81900000000002</v>
      </c>
      <c r="CB388" t="s">
        <v>25</v>
      </c>
      <c r="CC388" t="s">
        <v>36</v>
      </c>
      <c r="CD388" t="s">
        <v>27</v>
      </c>
      <c r="CE388">
        <v>0.76431000000000004</v>
      </c>
      <c r="CF388" t="s">
        <v>28</v>
      </c>
      <c r="CG388">
        <v>499339</v>
      </c>
      <c r="CH388" t="s">
        <v>29</v>
      </c>
      <c r="CI388">
        <v>5.0066206664000003E-2</v>
      </c>
      <c r="CJ388" t="s">
        <v>30</v>
      </c>
      <c r="CK388">
        <v>25000</v>
      </c>
      <c r="CL388" t="s">
        <v>923</v>
      </c>
      <c r="CM388">
        <v>25000</v>
      </c>
      <c r="CN388" t="s">
        <v>783</v>
      </c>
      <c r="CO388" t="s">
        <v>2645</v>
      </c>
      <c r="CP388" t="s">
        <v>2646</v>
      </c>
      <c r="CQ388" t="s">
        <v>2647</v>
      </c>
      <c r="CR388">
        <v>7.9922000000000007E-2</v>
      </c>
      <c r="CX388" t="s">
        <v>787</v>
      </c>
      <c r="CY388">
        <v>337.21</v>
      </c>
      <c r="CZ388" t="s">
        <v>25</v>
      </c>
      <c r="DA388" t="s">
        <v>36</v>
      </c>
      <c r="DB388" t="s">
        <v>27</v>
      </c>
      <c r="DC388">
        <v>0.77042699999999997</v>
      </c>
      <c r="DD388" t="s">
        <v>28</v>
      </c>
      <c r="DE388">
        <v>499617</v>
      </c>
      <c r="DF388" t="s">
        <v>29</v>
      </c>
      <c r="DG388">
        <v>7.0053678783999998E-2</v>
      </c>
      <c r="DH388" t="s">
        <v>30</v>
      </c>
      <c r="DI388">
        <v>35000</v>
      </c>
      <c r="DJ388" t="s">
        <v>923</v>
      </c>
      <c r="DK388">
        <v>35000</v>
      </c>
      <c r="DL388" t="s">
        <v>783</v>
      </c>
      <c r="DM388" t="s">
        <v>3234</v>
      </c>
      <c r="DN388" t="s">
        <v>3235</v>
      </c>
      <c r="DO388" t="s">
        <v>3236</v>
      </c>
      <c r="DP388">
        <v>7.6253699999999994E-2</v>
      </c>
      <c r="DV388" t="s">
        <v>787</v>
      </c>
      <c r="DW388">
        <v>336.80200000000002</v>
      </c>
      <c r="DX388" t="s">
        <v>25</v>
      </c>
      <c r="DY388" t="s">
        <v>36</v>
      </c>
      <c r="DZ388" t="s">
        <v>27</v>
      </c>
      <c r="EA388">
        <v>0.76910299999999998</v>
      </c>
      <c r="EB388" t="s">
        <v>28</v>
      </c>
      <c r="EC388">
        <v>501946</v>
      </c>
      <c r="ED388" t="s">
        <v>29</v>
      </c>
      <c r="EE388">
        <v>8.9651151447999997E-2</v>
      </c>
      <c r="EF388" t="s">
        <v>30</v>
      </c>
      <c r="EG388">
        <v>45000</v>
      </c>
      <c r="EH388" t="s">
        <v>923</v>
      </c>
      <c r="EI388">
        <v>45000</v>
      </c>
      <c r="EJ388" t="s">
        <v>783</v>
      </c>
      <c r="EK388" t="s">
        <v>3822</v>
      </c>
      <c r="EL388" t="s">
        <v>3823</v>
      </c>
      <c r="EM388" t="s">
        <v>3824</v>
      </c>
      <c r="EN388">
        <v>7.8454700000000002E-2</v>
      </c>
      <c r="ET388" t="s">
        <v>787</v>
      </c>
      <c r="EU388">
        <v>335.745</v>
      </c>
      <c r="EV388" t="s">
        <v>25</v>
      </c>
      <c r="EW388" t="s">
        <v>36</v>
      </c>
      <c r="EX388" t="s">
        <v>27</v>
      </c>
      <c r="EY388">
        <v>0.77054100000000003</v>
      </c>
      <c r="EZ388" t="s">
        <v>28</v>
      </c>
      <c r="FA388">
        <v>501648</v>
      </c>
      <c r="FB388" t="s">
        <v>29</v>
      </c>
      <c r="FC388">
        <v>0.109638623568</v>
      </c>
      <c r="FD388" t="s">
        <v>30</v>
      </c>
      <c r="FE388">
        <v>55000</v>
      </c>
      <c r="FF388" t="s">
        <v>923</v>
      </c>
      <c r="FG388">
        <v>55000</v>
      </c>
      <c r="FH388" t="s">
        <v>783</v>
      </c>
      <c r="FI388" t="s">
        <v>4405</v>
      </c>
      <c r="FJ388" t="s">
        <v>4406</v>
      </c>
      <c r="FK388" t="s">
        <v>4407</v>
      </c>
      <c r="FL388">
        <v>7.8064499999999995E-2</v>
      </c>
      <c r="FR388" t="s">
        <v>787</v>
      </c>
      <c r="FS388">
        <v>329.65800000000002</v>
      </c>
      <c r="FT388" t="s">
        <v>25</v>
      </c>
      <c r="FU388" t="s">
        <v>36</v>
      </c>
      <c r="FV388" t="s">
        <v>27</v>
      </c>
      <c r="FW388">
        <v>0.77866400000000002</v>
      </c>
      <c r="FX388" t="s">
        <v>28</v>
      </c>
      <c r="FY388">
        <v>500307</v>
      </c>
      <c r="FZ388" t="s">
        <v>29</v>
      </c>
      <c r="GA388">
        <v>1.9987717120000001E-3</v>
      </c>
      <c r="GB388" t="s">
        <v>30</v>
      </c>
      <c r="GC388">
        <v>1000</v>
      </c>
      <c r="GD388" t="s">
        <v>923</v>
      </c>
      <c r="GE388">
        <v>1000</v>
      </c>
      <c r="GF388" t="s">
        <v>783</v>
      </c>
      <c r="GG388" t="s">
        <v>5188</v>
      </c>
      <c r="GH388" t="s">
        <v>5189</v>
      </c>
      <c r="GI388" t="s">
        <v>5190</v>
      </c>
      <c r="GJ388">
        <v>0.113898</v>
      </c>
      <c r="GP388" t="s">
        <v>787</v>
      </c>
      <c r="GQ388">
        <v>333.24299999999999</v>
      </c>
      <c r="GR388" t="s">
        <v>25</v>
      </c>
      <c r="GS388" t="s">
        <v>36</v>
      </c>
      <c r="GT388" t="s">
        <v>27</v>
      </c>
      <c r="GU388">
        <v>0.77540299999999995</v>
      </c>
      <c r="GV388" t="s">
        <v>28</v>
      </c>
      <c r="GW388">
        <v>499096</v>
      </c>
      <c r="GX388" t="s">
        <v>29</v>
      </c>
      <c r="GY388">
        <v>2.0036245551999999E-2</v>
      </c>
      <c r="GZ388" t="s">
        <v>30</v>
      </c>
      <c r="HA388">
        <v>10000</v>
      </c>
      <c r="HB388" t="s">
        <v>923</v>
      </c>
      <c r="HC388">
        <v>10000</v>
      </c>
      <c r="HD388" t="s">
        <v>783</v>
      </c>
      <c r="HE388" t="s">
        <v>5786</v>
      </c>
      <c r="HF388" t="s">
        <v>5787</v>
      </c>
      <c r="HG388" t="s">
        <v>5788</v>
      </c>
      <c r="HH388">
        <v>7.8938900000000006E-2</v>
      </c>
      <c r="HN388" t="s">
        <v>787</v>
      </c>
      <c r="HO388">
        <v>335.32900000000001</v>
      </c>
      <c r="HP388" t="s">
        <v>25</v>
      </c>
      <c r="HQ388" t="s">
        <v>36</v>
      </c>
      <c r="HR388" t="s">
        <v>27</v>
      </c>
      <c r="HS388">
        <v>0.77146700000000001</v>
      </c>
      <c r="HT388" t="s">
        <v>28</v>
      </c>
      <c r="HU388">
        <v>501065</v>
      </c>
      <c r="HV388" t="s">
        <v>29</v>
      </c>
      <c r="HW388">
        <v>0.129723595552</v>
      </c>
      <c r="HX388" t="s">
        <v>30</v>
      </c>
      <c r="HY388">
        <v>65000</v>
      </c>
      <c r="HZ388" t="s">
        <v>923</v>
      </c>
      <c r="IA388">
        <v>65000</v>
      </c>
      <c r="IB388" t="s">
        <v>783</v>
      </c>
      <c r="IC388" t="s">
        <v>6372</v>
      </c>
      <c r="ID388" t="s">
        <v>6373</v>
      </c>
      <c r="IE388" t="s">
        <v>6374</v>
      </c>
      <c r="IF388">
        <v>7.6578800000000002E-2</v>
      </c>
    </row>
    <row r="389" spans="6:240">
      <c r="F389" t="s">
        <v>777</v>
      </c>
      <c r="G389">
        <v>642.58199999999999</v>
      </c>
      <c r="H389" t="s">
        <v>25</v>
      </c>
      <c r="I389" t="s">
        <v>757</v>
      </c>
      <c r="J389" t="s">
        <v>27</v>
      </c>
      <c r="K389">
        <v>0.78853399999999996</v>
      </c>
      <c r="L389" t="s">
        <v>28</v>
      </c>
      <c r="M389">
        <v>250283</v>
      </c>
      <c r="N389" t="s">
        <v>29</v>
      </c>
      <c r="O389">
        <v>1.1986444395E-2</v>
      </c>
      <c r="P389" t="s">
        <v>30</v>
      </c>
      <c r="Q389">
        <v>3000</v>
      </c>
      <c r="R389" t="s">
        <v>923</v>
      </c>
      <c r="S389">
        <v>3000</v>
      </c>
      <c r="T389" t="s">
        <v>778</v>
      </c>
      <c r="U389" t="s">
        <v>4999</v>
      </c>
      <c r="V389" t="s">
        <v>5000</v>
      </c>
      <c r="W389" t="s">
        <v>5001</v>
      </c>
      <c r="X389">
        <v>7.3741600000000004E-2</v>
      </c>
      <c r="AD389" t="s">
        <v>777</v>
      </c>
      <c r="AE389">
        <v>677.70799999999997</v>
      </c>
      <c r="AF389" t="s">
        <v>25</v>
      </c>
      <c r="AG389" t="s">
        <v>757</v>
      </c>
      <c r="AH389" t="s">
        <v>27</v>
      </c>
      <c r="AI389">
        <v>0.76407099999999994</v>
      </c>
      <c r="AJ389" t="s">
        <v>28</v>
      </c>
      <c r="AK389">
        <v>252749</v>
      </c>
      <c r="AL389" t="s">
        <v>29</v>
      </c>
      <c r="AM389">
        <v>1.9782473594999999E-2</v>
      </c>
      <c r="AN389" t="s">
        <v>30</v>
      </c>
      <c r="AO389">
        <v>5000</v>
      </c>
      <c r="AP389" t="s">
        <v>923</v>
      </c>
      <c r="AQ389">
        <v>5000</v>
      </c>
      <c r="AR389" t="s">
        <v>778</v>
      </c>
      <c r="AS389" t="s">
        <v>1475</v>
      </c>
      <c r="AT389" t="s">
        <v>1476</v>
      </c>
      <c r="AU389" t="s">
        <v>1477</v>
      </c>
      <c r="AV389">
        <v>6.8989300000000003E-2</v>
      </c>
      <c r="BB389" t="s">
        <v>777</v>
      </c>
      <c r="BC389">
        <v>665.46</v>
      </c>
      <c r="BD389" t="s">
        <v>25</v>
      </c>
      <c r="BE389" t="s">
        <v>757</v>
      </c>
      <c r="BF389" t="s">
        <v>27</v>
      </c>
      <c r="BG389">
        <v>0.77737500000000004</v>
      </c>
      <c r="BH389" t="s">
        <v>28</v>
      </c>
      <c r="BI389">
        <v>248666</v>
      </c>
      <c r="BJ389" t="s">
        <v>29</v>
      </c>
      <c r="BK389">
        <v>6.0321825434999997E-2</v>
      </c>
      <c r="BL389" t="s">
        <v>30</v>
      </c>
      <c r="BM389">
        <v>15000</v>
      </c>
      <c r="BN389" t="s">
        <v>923</v>
      </c>
      <c r="BO389">
        <v>15000</v>
      </c>
      <c r="BP389" t="s">
        <v>778</v>
      </c>
      <c r="BQ389" t="s">
        <v>2054</v>
      </c>
      <c r="BR389" t="s">
        <v>2055</v>
      </c>
      <c r="BS389" t="s">
        <v>2056</v>
      </c>
      <c r="BT389">
        <v>7.7776300000000007E-2</v>
      </c>
      <c r="BZ389" t="s">
        <v>777</v>
      </c>
      <c r="CA389">
        <v>670.39800000000002</v>
      </c>
      <c r="CB389" t="s">
        <v>25</v>
      </c>
      <c r="CC389" t="s">
        <v>757</v>
      </c>
      <c r="CD389" t="s">
        <v>27</v>
      </c>
      <c r="CE389">
        <v>0.77275300000000002</v>
      </c>
      <c r="CF389" t="s">
        <v>28</v>
      </c>
      <c r="CG389">
        <v>249796</v>
      </c>
      <c r="CH389" t="s">
        <v>29</v>
      </c>
      <c r="CI389">
        <v>0.10008157435499999</v>
      </c>
      <c r="CJ389" t="s">
        <v>30</v>
      </c>
      <c r="CK389">
        <v>25000</v>
      </c>
      <c r="CL389" t="s">
        <v>923</v>
      </c>
      <c r="CM389">
        <v>25000</v>
      </c>
      <c r="CN389" t="s">
        <v>778</v>
      </c>
      <c r="CO389" t="s">
        <v>2648</v>
      </c>
      <c r="CP389" t="s">
        <v>2649</v>
      </c>
      <c r="CQ389" t="s">
        <v>2650</v>
      </c>
      <c r="CR389">
        <v>7.3537099999999994E-2</v>
      </c>
      <c r="CX389" t="s">
        <v>777</v>
      </c>
      <c r="CY389">
        <v>651.26599999999996</v>
      </c>
      <c r="CZ389" t="s">
        <v>25</v>
      </c>
      <c r="DA389" t="s">
        <v>757</v>
      </c>
      <c r="DB389" t="s">
        <v>27</v>
      </c>
      <c r="DC389">
        <v>0.78325699999999998</v>
      </c>
      <c r="DD389" t="s">
        <v>28</v>
      </c>
      <c r="DE389">
        <v>250284</v>
      </c>
      <c r="DF389" t="s">
        <v>29</v>
      </c>
      <c r="DG389">
        <v>0.13984132327500001</v>
      </c>
      <c r="DH389" t="s">
        <v>30</v>
      </c>
      <c r="DI389">
        <v>35000</v>
      </c>
      <c r="DJ389" t="s">
        <v>923</v>
      </c>
      <c r="DK389">
        <v>35000</v>
      </c>
      <c r="DL389" t="s">
        <v>778</v>
      </c>
      <c r="DM389" t="s">
        <v>3237</v>
      </c>
      <c r="DN389" t="s">
        <v>3238</v>
      </c>
      <c r="DO389" t="s">
        <v>3239</v>
      </c>
      <c r="DP389">
        <v>7.1573200000000003E-2</v>
      </c>
      <c r="DV389" t="s">
        <v>777</v>
      </c>
      <c r="DW389">
        <v>669.39800000000002</v>
      </c>
      <c r="DX389" t="s">
        <v>25</v>
      </c>
      <c r="DY389" t="s">
        <v>757</v>
      </c>
      <c r="DZ389" t="s">
        <v>27</v>
      </c>
      <c r="EA389">
        <v>0.77383199999999996</v>
      </c>
      <c r="EB389" t="s">
        <v>28</v>
      </c>
      <c r="EC389">
        <v>249472</v>
      </c>
      <c r="ED389" t="s">
        <v>29</v>
      </c>
      <c r="EE389">
        <v>0.180380675115</v>
      </c>
      <c r="EF389" t="s">
        <v>30</v>
      </c>
      <c r="EG389">
        <v>45000</v>
      </c>
      <c r="EH389" t="s">
        <v>923</v>
      </c>
      <c r="EI389">
        <v>45000</v>
      </c>
      <c r="EJ389" t="s">
        <v>778</v>
      </c>
      <c r="EK389" t="s">
        <v>3825</v>
      </c>
      <c r="EL389" t="s">
        <v>3826</v>
      </c>
      <c r="EM389" t="s">
        <v>3827</v>
      </c>
      <c r="EN389">
        <v>7.6087000000000002E-2</v>
      </c>
      <c r="ET389" t="s">
        <v>777</v>
      </c>
      <c r="EU389">
        <v>668.93700000000001</v>
      </c>
      <c r="EV389" t="s">
        <v>25</v>
      </c>
      <c r="EW389" t="s">
        <v>757</v>
      </c>
      <c r="EX389" t="s">
        <v>27</v>
      </c>
      <c r="EY389">
        <v>0.77249999999999996</v>
      </c>
      <c r="EZ389" t="s">
        <v>28</v>
      </c>
      <c r="FA389">
        <v>250506</v>
      </c>
      <c r="FB389" t="s">
        <v>29</v>
      </c>
      <c r="FC389">
        <v>0.219555721845</v>
      </c>
      <c r="FD389" t="s">
        <v>30</v>
      </c>
      <c r="FE389">
        <v>55000</v>
      </c>
      <c r="FF389" t="s">
        <v>923</v>
      </c>
      <c r="FG389">
        <v>55000</v>
      </c>
      <c r="FH389" t="s">
        <v>778</v>
      </c>
      <c r="FI389" t="s">
        <v>1454</v>
      </c>
      <c r="FJ389" t="s">
        <v>4408</v>
      </c>
      <c r="FK389" t="s">
        <v>4409</v>
      </c>
      <c r="FL389">
        <v>7.43008E-2</v>
      </c>
      <c r="FR389" t="s">
        <v>777</v>
      </c>
      <c r="FS389">
        <v>662.45500000000004</v>
      </c>
      <c r="FT389" t="s">
        <v>25</v>
      </c>
      <c r="FU389" t="s">
        <v>757</v>
      </c>
      <c r="FV389" t="s">
        <v>27</v>
      </c>
      <c r="FW389">
        <v>0.75744100000000003</v>
      </c>
      <c r="FX389" t="s">
        <v>28</v>
      </c>
      <c r="FY389">
        <v>263115</v>
      </c>
      <c r="FZ389" t="s">
        <v>29</v>
      </c>
      <c r="GA389">
        <v>3.8006137350000001E-3</v>
      </c>
      <c r="GB389" t="s">
        <v>30</v>
      </c>
      <c r="GC389">
        <v>1000</v>
      </c>
      <c r="GD389" t="s">
        <v>923</v>
      </c>
      <c r="GE389">
        <v>1000</v>
      </c>
      <c r="GF389" t="s">
        <v>778</v>
      </c>
      <c r="GG389" t="s">
        <v>5191</v>
      </c>
      <c r="GH389" t="s">
        <v>5192</v>
      </c>
      <c r="GI389" t="s">
        <v>5193</v>
      </c>
      <c r="GJ389">
        <v>0.13911100000000001</v>
      </c>
      <c r="GP389" t="s">
        <v>777</v>
      </c>
      <c r="GQ389">
        <v>717.08199999999999</v>
      </c>
      <c r="GR389" t="s">
        <v>25</v>
      </c>
      <c r="GS389" t="s">
        <v>757</v>
      </c>
      <c r="GT389" t="s">
        <v>27</v>
      </c>
      <c r="GU389">
        <v>0.74917400000000001</v>
      </c>
      <c r="GV389" t="s">
        <v>28</v>
      </c>
      <c r="GW389">
        <v>248465</v>
      </c>
      <c r="GX389" t="s">
        <v>29</v>
      </c>
      <c r="GY389">
        <v>4.0247050244999999E-2</v>
      </c>
      <c r="GZ389" t="s">
        <v>30</v>
      </c>
      <c r="HA389">
        <v>10000</v>
      </c>
      <c r="HB389" t="s">
        <v>923</v>
      </c>
      <c r="HC389">
        <v>10000</v>
      </c>
      <c r="HD389" t="s">
        <v>778</v>
      </c>
      <c r="HE389" t="s">
        <v>5789</v>
      </c>
      <c r="HF389" t="s">
        <v>5790</v>
      </c>
      <c r="HG389" t="s">
        <v>5791</v>
      </c>
      <c r="HH389">
        <v>8.9684399999999997E-2</v>
      </c>
      <c r="HN389" t="s">
        <v>777</v>
      </c>
      <c r="HO389">
        <v>653.84500000000003</v>
      </c>
      <c r="HP389" t="s">
        <v>25</v>
      </c>
      <c r="HQ389" t="s">
        <v>757</v>
      </c>
      <c r="HR389" t="s">
        <v>27</v>
      </c>
      <c r="HS389">
        <v>0.78053700000000004</v>
      </c>
      <c r="HT389" t="s">
        <v>28</v>
      </c>
      <c r="HU389">
        <v>251037</v>
      </c>
      <c r="HV389" t="s">
        <v>29</v>
      </c>
      <c r="HW389">
        <v>0.25892566930499999</v>
      </c>
      <c r="HX389" t="s">
        <v>30</v>
      </c>
      <c r="HY389">
        <v>65000</v>
      </c>
      <c r="HZ389" t="s">
        <v>923</v>
      </c>
      <c r="IA389">
        <v>65000</v>
      </c>
      <c r="IB389" t="s">
        <v>778</v>
      </c>
      <c r="IC389" t="s">
        <v>6375</v>
      </c>
      <c r="ID389" t="s">
        <v>6376</v>
      </c>
      <c r="IE389" t="s">
        <v>6377</v>
      </c>
      <c r="IF389">
        <v>6.7702300000000007E-2</v>
      </c>
    </row>
    <row r="390" spans="6:240">
      <c r="F390" t="s">
        <v>782</v>
      </c>
      <c r="G390">
        <v>363.19900000000001</v>
      </c>
      <c r="H390" t="s">
        <v>25</v>
      </c>
      <c r="I390" t="s">
        <v>36</v>
      </c>
      <c r="J390" t="s">
        <v>27</v>
      </c>
      <c r="K390">
        <v>0.75380100000000005</v>
      </c>
      <c r="L390" t="s">
        <v>28</v>
      </c>
      <c r="M390">
        <v>484553</v>
      </c>
      <c r="N390" t="s">
        <v>29</v>
      </c>
      <c r="O390">
        <v>6.191266864E-3</v>
      </c>
      <c r="P390" t="s">
        <v>30</v>
      </c>
      <c r="Q390">
        <v>3000</v>
      </c>
      <c r="R390" t="s">
        <v>923</v>
      </c>
      <c r="S390">
        <v>3000</v>
      </c>
      <c r="T390" t="s">
        <v>783</v>
      </c>
      <c r="U390" t="s">
        <v>5002</v>
      </c>
      <c r="V390" t="s">
        <v>5003</v>
      </c>
      <c r="W390" t="s">
        <v>5004</v>
      </c>
      <c r="X390">
        <v>9.6498100000000003E-2</v>
      </c>
      <c r="AD390" t="s">
        <v>782</v>
      </c>
      <c r="AE390">
        <v>320.50200000000001</v>
      </c>
      <c r="AF390" t="s">
        <v>25</v>
      </c>
      <c r="AG390" t="s">
        <v>36</v>
      </c>
      <c r="AH390" t="s">
        <v>27</v>
      </c>
      <c r="AI390">
        <v>0.78970300000000004</v>
      </c>
      <c r="AJ390" t="s">
        <v>28</v>
      </c>
      <c r="AK390">
        <v>500313</v>
      </c>
      <c r="AL390" t="s">
        <v>29</v>
      </c>
      <c r="AM390">
        <v>9.9937535600000005E-3</v>
      </c>
      <c r="AN390" t="s">
        <v>30</v>
      </c>
      <c r="AO390">
        <v>5000</v>
      </c>
      <c r="AP390" t="s">
        <v>923</v>
      </c>
      <c r="AQ390">
        <v>5000</v>
      </c>
      <c r="AR390" t="s">
        <v>783</v>
      </c>
      <c r="AS390" t="s">
        <v>1478</v>
      </c>
      <c r="AT390" t="s">
        <v>1479</v>
      </c>
      <c r="AU390" t="s">
        <v>1480</v>
      </c>
      <c r="AV390">
        <v>5.4662000000000002E-2</v>
      </c>
      <c r="BB390" t="s">
        <v>782</v>
      </c>
      <c r="BC390">
        <v>347.84899999999999</v>
      </c>
      <c r="BD390" t="s">
        <v>25</v>
      </c>
      <c r="BE390" t="s">
        <v>36</v>
      </c>
      <c r="BF390" t="s">
        <v>27</v>
      </c>
      <c r="BG390">
        <v>0.760486</v>
      </c>
      <c r="BH390" t="s">
        <v>28</v>
      </c>
      <c r="BI390">
        <v>497080</v>
      </c>
      <c r="BJ390" t="s">
        <v>29</v>
      </c>
      <c r="BK390">
        <v>3.0176235408000001E-2</v>
      </c>
      <c r="BL390" t="s">
        <v>30</v>
      </c>
      <c r="BM390">
        <v>15000</v>
      </c>
      <c r="BN390" t="s">
        <v>923</v>
      </c>
      <c r="BO390">
        <v>15000</v>
      </c>
      <c r="BP390" t="s">
        <v>783</v>
      </c>
      <c r="BQ390" t="s">
        <v>2057</v>
      </c>
      <c r="BR390" t="s">
        <v>2058</v>
      </c>
      <c r="BS390" t="s">
        <v>2059</v>
      </c>
      <c r="BT390">
        <v>7.01151E-2</v>
      </c>
      <c r="BZ390" t="s">
        <v>782</v>
      </c>
      <c r="CA390">
        <v>332.48599999999999</v>
      </c>
      <c r="CB390" t="s">
        <v>25</v>
      </c>
      <c r="CC390" t="s">
        <v>36</v>
      </c>
      <c r="CD390" t="s">
        <v>27</v>
      </c>
      <c r="CE390">
        <v>0.77609600000000001</v>
      </c>
      <c r="CF390" t="s">
        <v>28</v>
      </c>
      <c r="CG390">
        <v>499339</v>
      </c>
      <c r="CH390" t="s">
        <v>29</v>
      </c>
      <c r="CI390">
        <v>5.0066205664000003E-2</v>
      </c>
      <c r="CJ390" t="s">
        <v>30</v>
      </c>
      <c r="CK390">
        <v>25000</v>
      </c>
      <c r="CL390" t="s">
        <v>923</v>
      </c>
      <c r="CM390">
        <v>25000</v>
      </c>
      <c r="CN390" t="s">
        <v>783</v>
      </c>
      <c r="CO390" t="s">
        <v>2651</v>
      </c>
      <c r="CP390" t="s">
        <v>2652</v>
      </c>
      <c r="CQ390" t="s">
        <v>2653</v>
      </c>
      <c r="CR390">
        <v>7.0113200000000001E-2</v>
      </c>
      <c r="CX390" t="s">
        <v>782</v>
      </c>
      <c r="CY390">
        <v>334.33800000000002</v>
      </c>
      <c r="CZ390" t="s">
        <v>25</v>
      </c>
      <c r="DA390" t="s">
        <v>36</v>
      </c>
      <c r="DB390" t="s">
        <v>27</v>
      </c>
      <c r="DC390">
        <v>0.77265099999999998</v>
      </c>
      <c r="DD390" t="s">
        <v>28</v>
      </c>
      <c r="DE390">
        <v>501011</v>
      </c>
      <c r="DF390" t="s">
        <v>29</v>
      </c>
      <c r="DG390">
        <v>6.9858678056000004E-2</v>
      </c>
      <c r="DH390" t="s">
        <v>30</v>
      </c>
      <c r="DI390">
        <v>35000</v>
      </c>
      <c r="DJ390" t="s">
        <v>923</v>
      </c>
      <c r="DK390">
        <v>35000</v>
      </c>
      <c r="DL390" t="s">
        <v>783</v>
      </c>
      <c r="DM390" t="s">
        <v>3240</v>
      </c>
      <c r="DN390" t="s">
        <v>3241</v>
      </c>
      <c r="DO390" t="s">
        <v>3242</v>
      </c>
      <c r="DP390">
        <v>7.5653700000000004E-2</v>
      </c>
      <c r="DV390" t="s">
        <v>782</v>
      </c>
      <c r="DW390">
        <v>336.75700000000001</v>
      </c>
      <c r="DX390" t="s">
        <v>25</v>
      </c>
      <c r="DY390" t="s">
        <v>36</v>
      </c>
      <c r="DZ390" t="s">
        <v>27</v>
      </c>
      <c r="EA390">
        <v>0.76873599999999997</v>
      </c>
      <c r="EB390" t="s">
        <v>28</v>
      </c>
      <c r="EC390">
        <v>502492</v>
      </c>
      <c r="ED390" t="s">
        <v>29</v>
      </c>
      <c r="EE390">
        <v>8.9553650584E-2</v>
      </c>
      <c r="EF390" t="s">
        <v>30</v>
      </c>
      <c r="EG390">
        <v>45000</v>
      </c>
      <c r="EH390" t="s">
        <v>923</v>
      </c>
      <c r="EI390">
        <v>45000</v>
      </c>
      <c r="EJ390" t="s">
        <v>783</v>
      </c>
      <c r="EK390" t="s">
        <v>3828</v>
      </c>
      <c r="EL390" t="s">
        <v>3829</v>
      </c>
      <c r="EM390" t="s">
        <v>3830</v>
      </c>
      <c r="EN390">
        <v>7.6463500000000004E-2</v>
      </c>
      <c r="ET390" t="s">
        <v>782</v>
      </c>
      <c r="EU390">
        <v>334.50900000000001</v>
      </c>
      <c r="EV390" t="s">
        <v>25</v>
      </c>
      <c r="EW390" t="s">
        <v>36</v>
      </c>
      <c r="EX390" t="s">
        <v>27</v>
      </c>
      <c r="EY390">
        <v>0.77058899999999997</v>
      </c>
      <c r="EZ390" t="s">
        <v>28</v>
      </c>
      <c r="FA390">
        <v>503439</v>
      </c>
      <c r="FB390" t="s">
        <v>29</v>
      </c>
      <c r="FC390">
        <v>0.109248623112</v>
      </c>
      <c r="FD390" t="s">
        <v>30</v>
      </c>
      <c r="FE390">
        <v>55000</v>
      </c>
      <c r="FF390" t="s">
        <v>923</v>
      </c>
      <c r="FG390">
        <v>55000</v>
      </c>
      <c r="FH390" t="s">
        <v>783</v>
      </c>
      <c r="FI390" t="s">
        <v>4410</v>
      </c>
      <c r="FJ390" t="s">
        <v>4411</v>
      </c>
      <c r="FK390" t="s">
        <v>4412</v>
      </c>
      <c r="FL390">
        <v>7.5947600000000004E-2</v>
      </c>
      <c r="FR390" t="s">
        <v>782</v>
      </c>
      <c r="FS390">
        <v>298.202</v>
      </c>
      <c r="FT390" t="s">
        <v>25</v>
      </c>
      <c r="FU390" t="s">
        <v>36</v>
      </c>
      <c r="FV390" t="s">
        <v>27</v>
      </c>
      <c r="FW390">
        <v>0.81870299999999996</v>
      </c>
      <c r="FX390" t="s">
        <v>28</v>
      </c>
      <c r="FY390">
        <v>500307</v>
      </c>
      <c r="FZ390" t="s">
        <v>29</v>
      </c>
      <c r="GA390">
        <v>1.9987737119999999E-3</v>
      </c>
      <c r="GB390" t="s">
        <v>30</v>
      </c>
      <c r="GC390">
        <v>1000</v>
      </c>
      <c r="GD390" t="s">
        <v>923</v>
      </c>
      <c r="GE390">
        <v>1000</v>
      </c>
      <c r="GF390" t="s">
        <v>783</v>
      </c>
      <c r="GG390" t="s">
        <v>5194</v>
      </c>
      <c r="GH390" t="s">
        <v>5195</v>
      </c>
      <c r="GI390" t="s">
        <v>5196</v>
      </c>
      <c r="GJ390">
        <v>6.7660999999999999E-2</v>
      </c>
      <c r="GP390" t="s">
        <v>782</v>
      </c>
      <c r="GQ390">
        <v>332.012</v>
      </c>
      <c r="GR390" t="s">
        <v>25</v>
      </c>
      <c r="GS390" t="s">
        <v>36</v>
      </c>
      <c r="GT390" t="s">
        <v>27</v>
      </c>
      <c r="GU390">
        <v>0.77683899999999995</v>
      </c>
      <c r="GV390" t="s">
        <v>28</v>
      </c>
      <c r="GW390">
        <v>499095</v>
      </c>
      <c r="GX390" t="s">
        <v>29</v>
      </c>
      <c r="GY390">
        <v>2.0036259551999999E-2</v>
      </c>
      <c r="GZ390" t="s">
        <v>30</v>
      </c>
      <c r="HA390">
        <v>10000</v>
      </c>
      <c r="HB390" t="s">
        <v>923</v>
      </c>
      <c r="HC390">
        <v>10000</v>
      </c>
      <c r="HD390" t="s">
        <v>783</v>
      </c>
      <c r="HE390" t="s">
        <v>5792</v>
      </c>
      <c r="HF390" t="s">
        <v>5793</v>
      </c>
      <c r="HG390" t="s">
        <v>5794</v>
      </c>
      <c r="HH390">
        <v>7.7041999999999999E-2</v>
      </c>
      <c r="HN390" t="s">
        <v>782</v>
      </c>
      <c r="HO390">
        <v>335.262</v>
      </c>
      <c r="HP390" t="s">
        <v>25</v>
      </c>
      <c r="HQ390" t="s">
        <v>36</v>
      </c>
      <c r="HR390" t="s">
        <v>27</v>
      </c>
      <c r="HS390">
        <v>0.77038399999999996</v>
      </c>
      <c r="HT390" t="s">
        <v>28</v>
      </c>
      <c r="HU390">
        <v>502576</v>
      </c>
      <c r="HV390" t="s">
        <v>29</v>
      </c>
      <c r="HW390">
        <v>0.12933359509600001</v>
      </c>
      <c r="HX390" t="s">
        <v>30</v>
      </c>
      <c r="HY390">
        <v>65000</v>
      </c>
      <c r="HZ390" t="s">
        <v>923</v>
      </c>
      <c r="IA390">
        <v>65000</v>
      </c>
      <c r="IB390" t="s">
        <v>783</v>
      </c>
      <c r="IC390" t="s">
        <v>6378</v>
      </c>
      <c r="ID390" t="s">
        <v>6379</v>
      </c>
      <c r="IE390" t="s">
        <v>6380</v>
      </c>
      <c r="IF390">
        <v>7.7268600000000007E-2</v>
      </c>
    </row>
    <row r="391" spans="6:240">
      <c r="F391" t="s">
        <v>787</v>
      </c>
      <c r="G391">
        <v>642.58199999999999</v>
      </c>
      <c r="H391" t="s">
        <v>25</v>
      </c>
      <c r="I391" t="s">
        <v>757</v>
      </c>
      <c r="J391" t="s">
        <v>27</v>
      </c>
      <c r="K391">
        <v>0.78853399999999996</v>
      </c>
      <c r="L391" t="s">
        <v>28</v>
      </c>
      <c r="M391">
        <v>250283</v>
      </c>
      <c r="N391" t="s">
        <v>29</v>
      </c>
      <c r="O391">
        <v>1.1986444395E-2</v>
      </c>
      <c r="P391" t="s">
        <v>30</v>
      </c>
      <c r="Q391">
        <v>3000</v>
      </c>
      <c r="R391" t="s">
        <v>923</v>
      </c>
      <c r="S391">
        <v>3000</v>
      </c>
      <c r="T391" t="s">
        <v>788</v>
      </c>
      <c r="U391" t="s">
        <v>4999</v>
      </c>
      <c r="V391" t="s">
        <v>5000</v>
      </c>
      <c r="W391" t="s">
        <v>5001</v>
      </c>
      <c r="X391">
        <v>7.3741600000000004E-2</v>
      </c>
      <c r="AD391" t="s">
        <v>787</v>
      </c>
      <c r="AE391">
        <v>677.70799999999997</v>
      </c>
      <c r="AF391" t="s">
        <v>25</v>
      </c>
      <c r="AG391" t="s">
        <v>757</v>
      </c>
      <c r="AH391" t="s">
        <v>27</v>
      </c>
      <c r="AI391">
        <v>0.76407099999999994</v>
      </c>
      <c r="AJ391" t="s">
        <v>28</v>
      </c>
      <c r="AK391">
        <v>252749</v>
      </c>
      <c r="AL391" t="s">
        <v>29</v>
      </c>
      <c r="AM391">
        <v>1.9782473594999999E-2</v>
      </c>
      <c r="AN391" t="s">
        <v>30</v>
      </c>
      <c r="AO391">
        <v>5000</v>
      </c>
      <c r="AP391" t="s">
        <v>923</v>
      </c>
      <c r="AQ391">
        <v>5000</v>
      </c>
      <c r="AR391" t="s">
        <v>788</v>
      </c>
      <c r="AS391" t="s">
        <v>1475</v>
      </c>
      <c r="AT391" t="s">
        <v>1476</v>
      </c>
      <c r="AU391" t="s">
        <v>1477</v>
      </c>
      <c r="AV391">
        <v>6.8989300000000003E-2</v>
      </c>
      <c r="BB391" t="s">
        <v>787</v>
      </c>
      <c r="BC391">
        <v>665.46</v>
      </c>
      <c r="BD391" t="s">
        <v>25</v>
      </c>
      <c r="BE391" t="s">
        <v>757</v>
      </c>
      <c r="BF391" t="s">
        <v>27</v>
      </c>
      <c r="BG391">
        <v>0.77737500000000004</v>
      </c>
      <c r="BH391" t="s">
        <v>28</v>
      </c>
      <c r="BI391">
        <v>248666</v>
      </c>
      <c r="BJ391" t="s">
        <v>29</v>
      </c>
      <c r="BK391">
        <v>6.0321825434999997E-2</v>
      </c>
      <c r="BL391" t="s">
        <v>30</v>
      </c>
      <c r="BM391">
        <v>15000</v>
      </c>
      <c r="BN391" t="s">
        <v>923</v>
      </c>
      <c r="BO391">
        <v>15000</v>
      </c>
      <c r="BP391" t="s">
        <v>788</v>
      </c>
      <c r="BQ391" t="s">
        <v>2054</v>
      </c>
      <c r="BR391" t="s">
        <v>2055</v>
      </c>
      <c r="BS391" t="s">
        <v>2056</v>
      </c>
      <c r="BT391">
        <v>7.7776300000000007E-2</v>
      </c>
      <c r="BZ391" t="s">
        <v>787</v>
      </c>
      <c r="CA391">
        <v>670.39800000000002</v>
      </c>
      <c r="CB391" t="s">
        <v>25</v>
      </c>
      <c r="CC391" t="s">
        <v>757</v>
      </c>
      <c r="CD391" t="s">
        <v>27</v>
      </c>
      <c r="CE391">
        <v>0.77275300000000002</v>
      </c>
      <c r="CF391" t="s">
        <v>28</v>
      </c>
      <c r="CG391">
        <v>249796</v>
      </c>
      <c r="CH391" t="s">
        <v>29</v>
      </c>
      <c r="CI391">
        <v>0.10008157435499999</v>
      </c>
      <c r="CJ391" t="s">
        <v>30</v>
      </c>
      <c r="CK391">
        <v>25000</v>
      </c>
      <c r="CL391" t="s">
        <v>923</v>
      </c>
      <c r="CM391">
        <v>25000</v>
      </c>
      <c r="CN391" t="s">
        <v>788</v>
      </c>
      <c r="CO391" t="s">
        <v>2648</v>
      </c>
      <c r="CP391" t="s">
        <v>2649</v>
      </c>
      <c r="CQ391" t="s">
        <v>2650</v>
      </c>
      <c r="CR391">
        <v>7.3537099999999994E-2</v>
      </c>
      <c r="CX391" t="s">
        <v>787</v>
      </c>
      <c r="CY391">
        <v>651.26599999999996</v>
      </c>
      <c r="CZ391" t="s">
        <v>25</v>
      </c>
      <c r="DA391" t="s">
        <v>757</v>
      </c>
      <c r="DB391" t="s">
        <v>27</v>
      </c>
      <c r="DC391">
        <v>0.78325699999999998</v>
      </c>
      <c r="DD391" t="s">
        <v>28</v>
      </c>
      <c r="DE391">
        <v>250284</v>
      </c>
      <c r="DF391" t="s">
        <v>29</v>
      </c>
      <c r="DG391">
        <v>0.13984132327500001</v>
      </c>
      <c r="DH391" t="s">
        <v>30</v>
      </c>
      <c r="DI391">
        <v>35000</v>
      </c>
      <c r="DJ391" t="s">
        <v>923</v>
      </c>
      <c r="DK391">
        <v>35000</v>
      </c>
      <c r="DL391" t="s">
        <v>788</v>
      </c>
      <c r="DM391" t="s">
        <v>3237</v>
      </c>
      <c r="DN391" t="s">
        <v>3238</v>
      </c>
      <c r="DO391" t="s">
        <v>3239</v>
      </c>
      <c r="DP391">
        <v>7.1573200000000003E-2</v>
      </c>
      <c r="DV391" t="s">
        <v>787</v>
      </c>
      <c r="DW391">
        <v>669.39800000000002</v>
      </c>
      <c r="DX391" t="s">
        <v>25</v>
      </c>
      <c r="DY391" t="s">
        <v>757</v>
      </c>
      <c r="DZ391" t="s">
        <v>27</v>
      </c>
      <c r="EA391">
        <v>0.77383199999999996</v>
      </c>
      <c r="EB391" t="s">
        <v>28</v>
      </c>
      <c r="EC391">
        <v>249472</v>
      </c>
      <c r="ED391" t="s">
        <v>29</v>
      </c>
      <c r="EE391">
        <v>0.180380675115</v>
      </c>
      <c r="EF391" t="s">
        <v>30</v>
      </c>
      <c r="EG391">
        <v>45000</v>
      </c>
      <c r="EH391" t="s">
        <v>923</v>
      </c>
      <c r="EI391">
        <v>45000</v>
      </c>
      <c r="EJ391" t="s">
        <v>788</v>
      </c>
      <c r="EK391" t="s">
        <v>3825</v>
      </c>
      <c r="EL391" t="s">
        <v>3826</v>
      </c>
      <c r="EM391" t="s">
        <v>3827</v>
      </c>
      <c r="EN391">
        <v>7.6087000000000002E-2</v>
      </c>
      <c r="ET391" t="s">
        <v>787</v>
      </c>
      <c r="EU391">
        <v>668.93700000000001</v>
      </c>
      <c r="EV391" t="s">
        <v>25</v>
      </c>
      <c r="EW391" t="s">
        <v>757</v>
      </c>
      <c r="EX391" t="s">
        <v>27</v>
      </c>
      <c r="EY391">
        <v>0.77249999999999996</v>
      </c>
      <c r="EZ391" t="s">
        <v>28</v>
      </c>
      <c r="FA391">
        <v>250506</v>
      </c>
      <c r="FB391" t="s">
        <v>29</v>
      </c>
      <c r="FC391">
        <v>0.219555721845</v>
      </c>
      <c r="FD391" t="s">
        <v>30</v>
      </c>
      <c r="FE391">
        <v>55000</v>
      </c>
      <c r="FF391" t="s">
        <v>923</v>
      </c>
      <c r="FG391">
        <v>55000</v>
      </c>
      <c r="FH391" t="s">
        <v>788</v>
      </c>
      <c r="FI391" t="s">
        <v>1454</v>
      </c>
      <c r="FJ391" t="s">
        <v>4408</v>
      </c>
      <c r="FK391" t="s">
        <v>4409</v>
      </c>
      <c r="FL391">
        <v>7.43008E-2</v>
      </c>
      <c r="FR391" t="s">
        <v>787</v>
      </c>
      <c r="FS391">
        <v>662.45500000000004</v>
      </c>
      <c r="FT391" t="s">
        <v>25</v>
      </c>
      <c r="FU391" t="s">
        <v>757</v>
      </c>
      <c r="FV391" t="s">
        <v>27</v>
      </c>
      <c r="FW391">
        <v>0.75744100000000003</v>
      </c>
      <c r="FX391" t="s">
        <v>28</v>
      </c>
      <c r="FY391">
        <v>263115</v>
      </c>
      <c r="FZ391" t="s">
        <v>29</v>
      </c>
      <c r="GA391">
        <v>3.8006137350000001E-3</v>
      </c>
      <c r="GB391" t="s">
        <v>30</v>
      </c>
      <c r="GC391">
        <v>1000</v>
      </c>
      <c r="GD391" t="s">
        <v>923</v>
      </c>
      <c r="GE391">
        <v>1000</v>
      </c>
      <c r="GF391" t="s">
        <v>788</v>
      </c>
      <c r="GG391" t="s">
        <v>5191</v>
      </c>
      <c r="GH391" t="s">
        <v>5192</v>
      </c>
      <c r="GI391" t="s">
        <v>5193</v>
      </c>
      <c r="GJ391">
        <v>0.13911100000000001</v>
      </c>
      <c r="GP391" t="s">
        <v>787</v>
      </c>
      <c r="GQ391">
        <v>717.08199999999999</v>
      </c>
      <c r="GR391" t="s">
        <v>25</v>
      </c>
      <c r="GS391" t="s">
        <v>757</v>
      </c>
      <c r="GT391" t="s">
        <v>27</v>
      </c>
      <c r="GU391">
        <v>0.74917400000000001</v>
      </c>
      <c r="GV391" t="s">
        <v>28</v>
      </c>
      <c r="GW391">
        <v>248465</v>
      </c>
      <c r="GX391" t="s">
        <v>29</v>
      </c>
      <c r="GY391">
        <v>4.0247050244999999E-2</v>
      </c>
      <c r="GZ391" t="s">
        <v>30</v>
      </c>
      <c r="HA391">
        <v>10000</v>
      </c>
      <c r="HB391" t="s">
        <v>923</v>
      </c>
      <c r="HC391">
        <v>10000</v>
      </c>
      <c r="HD391" t="s">
        <v>788</v>
      </c>
      <c r="HE391" t="s">
        <v>5789</v>
      </c>
      <c r="HF391" t="s">
        <v>5790</v>
      </c>
      <c r="HG391" t="s">
        <v>5791</v>
      </c>
      <c r="HH391">
        <v>8.9684399999999997E-2</v>
      </c>
      <c r="HN391" t="s">
        <v>787</v>
      </c>
      <c r="HO391">
        <v>653.84500000000003</v>
      </c>
      <c r="HP391" t="s">
        <v>25</v>
      </c>
      <c r="HQ391" t="s">
        <v>757</v>
      </c>
      <c r="HR391" t="s">
        <v>27</v>
      </c>
      <c r="HS391">
        <v>0.78053700000000004</v>
      </c>
      <c r="HT391" t="s">
        <v>28</v>
      </c>
      <c r="HU391">
        <v>251037</v>
      </c>
      <c r="HV391" t="s">
        <v>29</v>
      </c>
      <c r="HW391">
        <v>0.25892566930499999</v>
      </c>
      <c r="HX391" t="s">
        <v>30</v>
      </c>
      <c r="HY391">
        <v>65000</v>
      </c>
      <c r="HZ391" t="s">
        <v>923</v>
      </c>
      <c r="IA391">
        <v>65000</v>
      </c>
      <c r="IB391" t="s">
        <v>788</v>
      </c>
      <c r="IC391" t="s">
        <v>6375</v>
      </c>
      <c r="ID391" t="s">
        <v>6376</v>
      </c>
      <c r="IE391" t="s">
        <v>6377</v>
      </c>
      <c r="IF391">
        <v>6.7702300000000007E-2</v>
      </c>
    </row>
    <row r="392" spans="6:240">
      <c r="F392" t="s">
        <v>787</v>
      </c>
      <c r="G392">
        <v>363.19900000000001</v>
      </c>
      <c r="H392" t="s">
        <v>25</v>
      </c>
      <c r="I392" t="s">
        <v>36</v>
      </c>
      <c r="J392" t="s">
        <v>27</v>
      </c>
      <c r="K392">
        <v>0.75380100000000005</v>
      </c>
      <c r="L392" t="s">
        <v>28</v>
      </c>
      <c r="M392">
        <v>484553</v>
      </c>
      <c r="N392" t="s">
        <v>29</v>
      </c>
      <c r="O392">
        <v>6.191266864E-3</v>
      </c>
      <c r="P392" t="s">
        <v>30</v>
      </c>
      <c r="Q392">
        <v>3000</v>
      </c>
      <c r="R392" t="s">
        <v>923</v>
      </c>
      <c r="S392">
        <v>3000</v>
      </c>
      <c r="T392" t="s">
        <v>783</v>
      </c>
      <c r="U392" t="s">
        <v>5002</v>
      </c>
      <c r="V392" t="s">
        <v>5003</v>
      </c>
      <c r="W392" t="s">
        <v>5004</v>
      </c>
      <c r="X392">
        <v>9.6498100000000003E-2</v>
      </c>
      <c r="AD392" t="s">
        <v>787</v>
      </c>
      <c r="AE392">
        <v>320.50200000000001</v>
      </c>
      <c r="AF392" t="s">
        <v>25</v>
      </c>
      <c r="AG392" t="s">
        <v>36</v>
      </c>
      <c r="AH392" t="s">
        <v>27</v>
      </c>
      <c r="AI392">
        <v>0.78970300000000004</v>
      </c>
      <c r="AJ392" t="s">
        <v>28</v>
      </c>
      <c r="AK392">
        <v>500313</v>
      </c>
      <c r="AL392" t="s">
        <v>29</v>
      </c>
      <c r="AM392">
        <v>9.9937535600000005E-3</v>
      </c>
      <c r="AN392" t="s">
        <v>30</v>
      </c>
      <c r="AO392">
        <v>5000</v>
      </c>
      <c r="AP392" t="s">
        <v>923</v>
      </c>
      <c r="AQ392">
        <v>5000</v>
      </c>
      <c r="AR392" t="s">
        <v>783</v>
      </c>
      <c r="AS392" t="s">
        <v>1478</v>
      </c>
      <c r="AT392" t="s">
        <v>1479</v>
      </c>
      <c r="AU392" t="s">
        <v>1480</v>
      </c>
      <c r="AV392">
        <v>5.4662000000000002E-2</v>
      </c>
      <c r="BB392" t="s">
        <v>787</v>
      </c>
      <c r="BC392">
        <v>347.84899999999999</v>
      </c>
      <c r="BD392" t="s">
        <v>25</v>
      </c>
      <c r="BE392" t="s">
        <v>36</v>
      </c>
      <c r="BF392" t="s">
        <v>27</v>
      </c>
      <c r="BG392">
        <v>0.760486</v>
      </c>
      <c r="BH392" t="s">
        <v>28</v>
      </c>
      <c r="BI392">
        <v>497080</v>
      </c>
      <c r="BJ392" t="s">
        <v>29</v>
      </c>
      <c r="BK392">
        <v>3.0176235408000001E-2</v>
      </c>
      <c r="BL392" t="s">
        <v>30</v>
      </c>
      <c r="BM392">
        <v>15000</v>
      </c>
      <c r="BN392" t="s">
        <v>923</v>
      </c>
      <c r="BO392">
        <v>15000</v>
      </c>
      <c r="BP392" t="s">
        <v>783</v>
      </c>
      <c r="BQ392" t="s">
        <v>2057</v>
      </c>
      <c r="BR392" t="s">
        <v>2058</v>
      </c>
      <c r="BS392" t="s">
        <v>2059</v>
      </c>
      <c r="BT392">
        <v>7.01151E-2</v>
      </c>
      <c r="BZ392" t="s">
        <v>787</v>
      </c>
      <c r="CA392">
        <v>332.48599999999999</v>
      </c>
      <c r="CB392" t="s">
        <v>25</v>
      </c>
      <c r="CC392" t="s">
        <v>36</v>
      </c>
      <c r="CD392" t="s">
        <v>27</v>
      </c>
      <c r="CE392">
        <v>0.77609600000000001</v>
      </c>
      <c r="CF392" t="s">
        <v>28</v>
      </c>
      <c r="CG392">
        <v>499339</v>
      </c>
      <c r="CH392" t="s">
        <v>29</v>
      </c>
      <c r="CI392">
        <v>5.0066205664000003E-2</v>
      </c>
      <c r="CJ392" t="s">
        <v>30</v>
      </c>
      <c r="CK392">
        <v>25000</v>
      </c>
      <c r="CL392" t="s">
        <v>923</v>
      </c>
      <c r="CM392">
        <v>25000</v>
      </c>
      <c r="CN392" t="s">
        <v>783</v>
      </c>
      <c r="CO392" t="s">
        <v>2651</v>
      </c>
      <c r="CP392" t="s">
        <v>2652</v>
      </c>
      <c r="CQ392" t="s">
        <v>2653</v>
      </c>
      <c r="CR392">
        <v>7.0113200000000001E-2</v>
      </c>
      <c r="CX392" t="s">
        <v>787</v>
      </c>
      <c r="CY392">
        <v>334.33800000000002</v>
      </c>
      <c r="CZ392" t="s">
        <v>25</v>
      </c>
      <c r="DA392" t="s">
        <v>36</v>
      </c>
      <c r="DB392" t="s">
        <v>27</v>
      </c>
      <c r="DC392">
        <v>0.77265099999999998</v>
      </c>
      <c r="DD392" t="s">
        <v>28</v>
      </c>
      <c r="DE392">
        <v>501011</v>
      </c>
      <c r="DF392" t="s">
        <v>29</v>
      </c>
      <c r="DG392">
        <v>6.9858678056000004E-2</v>
      </c>
      <c r="DH392" t="s">
        <v>30</v>
      </c>
      <c r="DI392">
        <v>35000</v>
      </c>
      <c r="DJ392" t="s">
        <v>923</v>
      </c>
      <c r="DK392">
        <v>35000</v>
      </c>
      <c r="DL392" t="s">
        <v>783</v>
      </c>
      <c r="DM392" t="s">
        <v>3240</v>
      </c>
      <c r="DN392" t="s">
        <v>3241</v>
      </c>
      <c r="DO392" t="s">
        <v>3242</v>
      </c>
      <c r="DP392">
        <v>7.5653700000000004E-2</v>
      </c>
      <c r="DV392" t="s">
        <v>787</v>
      </c>
      <c r="DW392">
        <v>336.75700000000001</v>
      </c>
      <c r="DX392" t="s">
        <v>25</v>
      </c>
      <c r="DY392" t="s">
        <v>36</v>
      </c>
      <c r="DZ392" t="s">
        <v>27</v>
      </c>
      <c r="EA392">
        <v>0.76873599999999997</v>
      </c>
      <c r="EB392" t="s">
        <v>28</v>
      </c>
      <c r="EC392">
        <v>502492</v>
      </c>
      <c r="ED392" t="s">
        <v>29</v>
      </c>
      <c r="EE392">
        <v>8.9553650584E-2</v>
      </c>
      <c r="EF392" t="s">
        <v>30</v>
      </c>
      <c r="EG392">
        <v>45000</v>
      </c>
      <c r="EH392" t="s">
        <v>923</v>
      </c>
      <c r="EI392">
        <v>45000</v>
      </c>
      <c r="EJ392" t="s">
        <v>783</v>
      </c>
      <c r="EK392" t="s">
        <v>3828</v>
      </c>
      <c r="EL392" t="s">
        <v>3829</v>
      </c>
      <c r="EM392" t="s">
        <v>3830</v>
      </c>
      <c r="EN392">
        <v>7.6463500000000004E-2</v>
      </c>
      <c r="ET392" t="s">
        <v>787</v>
      </c>
      <c r="EU392">
        <v>334.50900000000001</v>
      </c>
      <c r="EV392" t="s">
        <v>25</v>
      </c>
      <c r="EW392" t="s">
        <v>36</v>
      </c>
      <c r="EX392" t="s">
        <v>27</v>
      </c>
      <c r="EY392">
        <v>0.77058899999999997</v>
      </c>
      <c r="EZ392" t="s">
        <v>28</v>
      </c>
      <c r="FA392">
        <v>503439</v>
      </c>
      <c r="FB392" t="s">
        <v>29</v>
      </c>
      <c r="FC392">
        <v>0.109248623112</v>
      </c>
      <c r="FD392" t="s">
        <v>30</v>
      </c>
      <c r="FE392">
        <v>55000</v>
      </c>
      <c r="FF392" t="s">
        <v>923</v>
      </c>
      <c r="FG392">
        <v>55000</v>
      </c>
      <c r="FH392" t="s">
        <v>783</v>
      </c>
      <c r="FI392" t="s">
        <v>4410</v>
      </c>
      <c r="FJ392" t="s">
        <v>4411</v>
      </c>
      <c r="FK392" t="s">
        <v>4412</v>
      </c>
      <c r="FL392">
        <v>7.5947600000000004E-2</v>
      </c>
      <c r="FR392" t="s">
        <v>787</v>
      </c>
      <c r="FS392">
        <v>298.202</v>
      </c>
      <c r="FT392" t="s">
        <v>25</v>
      </c>
      <c r="FU392" t="s">
        <v>36</v>
      </c>
      <c r="FV392" t="s">
        <v>27</v>
      </c>
      <c r="FW392">
        <v>0.81870299999999996</v>
      </c>
      <c r="FX392" t="s">
        <v>28</v>
      </c>
      <c r="FY392">
        <v>500307</v>
      </c>
      <c r="FZ392" t="s">
        <v>29</v>
      </c>
      <c r="GA392">
        <v>1.9987737119999999E-3</v>
      </c>
      <c r="GB392" t="s">
        <v>30</v>
      </c>
      <c r="GC392">
        <v>1000</v>
      </c>
      <c r="GD392" t="s">
        <v>923</v>
      </c>
      <c r="GE392">
        <v>1000</v>
      </c>
      <c r="GF392" t="s">
        <v>783</v>
      </c>
      <c r="GG392" t="s">
        <v>5194</v>
      </c>
      <c r="GH392" t="s">
        <v>5195</v>
      </c>
      <c r="GI392" t="s">
        <v>5196</v>
      </c>
      <c r="GJ392">
        <v>6.7660999999999999E-2</v>
      </c>
      <c r="GP392" t="s">
        <v>787</v>
      </c>
      <c r="GQ392">
        <v>332.012</v>
      </c>
      <c r="GR392" t="s">
        <v>25</v>
      </c>
      <c r="GS392" t="s">
        <v>36</v>
      </c>
      <c r="GT392" t="s">
        <v>27</v>
      </c>
      <c r="GU392">
        <v>0.77683899999999995</v>
      </c>
      <c r="GV392" t="s">
        <v>28</v>
      </c>
      <c r="GW392">
        <v>499095</v>
      </c>
      <c r="GX392" t="s">
        <v>29</v>
      </c>
      <c r="GY392">
        <v>2.0036259551999999E-2</v>
      </c>
      <c r="GZ392" t="s">
        <v>30</v>
      </c>
      <c r="HA392">
        <v>10000</v>
      </c>
      <c r="HB392" t="s">
        <v>923</v>
      </c>
      <c r="HC392">
        <v>10000</v>
      </c>
      <c r="HD392" t="s">
        <v>783</v>
      </c>
      <c r="HE392" t="s">
        <v>5792</v>
      </c>
      <c r="HF392" t="s">
        <v>5793</v>
      </c>
      <c r="HG392" t="s">
        <v>5794</v>
      </c>
      <c r="HH392">
        <v>7.7041999999999999E-2</v>
      </c>
      <c r="HN392" t="s">
        <v>787</v>
      </c>
      <c r="HO392">
        <v>335.262</v>
      </c>
      <c r="HP392" t="s">
        <v>25</v>
      </c>
      <c r="HQ392" t="s">
        <v>36</v>
      </c>
      <c r="HR392" t="s">
        <v>27</v>
      </c>
      <c r="HS392">
        <v>0.77038399999999996</v>
      </c>
      <c r="HT392" t="s">
        <v>28</v>
      </c>
      <c r="HU392">
        <v>502576</v>
      </c>
      <c r="HV392" t="s">
        <v>29</v>
      </c>
      <c r="HW392">
        <v>0.12933359509600001</v>
      </c>
      <c r="HX392" t="s">
        <v>30</v>
      </c>
      <c r="HY392">
        <v>65000</v>
      </c>
      <c r="HZ392" t="s">
        <v>923</v>
      </c>
      <c r="IA392">
        <v>65000</v>
      </c>
      <c r="IB392" t="s">
        <v>783</v>
      </c>
      <c r="IC392" t="s">
        <v>6378</v>
      </c>
      <c r="ID392" t="s">
        <v>6379</v>
      </c>
      <c r="IE392" t="s">
        <v>6380</v>
      </c>
      <c r="IF392">
        <v>7.7268600000000007E-2</v>
      </c>
    </row>
    <row r="393" spans="6:240">
      <c r="F393" t="s">
        <v>777</v>
      </c>
      <c r="G393">
        <v>607.80799999999999</v>
      </c>
      <c r="H393" t="s">
        <v>25</v>
      </c>
      <c r="I393" t="s">
        <v>757</v>
      </c>
      <c r="J393" t="s">
        <v>27</v>
      </c>
      <c r="K393">
        <v>0.797485</v>
      </c>
      <c r="L393" t="s">
        <v>28</v>
      </c>
      <c r="M393">
        <v>258696</v>
      </c>
      <c r="N393" t="s">
        <v>29</v>
      </c>
      <c r="O393">
        <v>1.1596642935E-2</v>
      </c>
      <c r="P393" t="s">
        <v>30</v>
      </c>
      <c r="Q393">
        <v>3000</v>
      </c>
      <c r="R393" t="s">
        <v>923</v>
      </c>
      <c r="S393">
        <v>3000</v>
      </c>
      <c r="T393" t="s">
        <v>778</v>
      </c>
      <c r="U393" t="s">
        <v>5005</v>
      </c>
      <c r="V393" t="s">
        <v>5006</v>
      </c>
      <c r="W393" t="s">
        <v>5007</v>
      </c>
      <c r="X393">
        <v>4.1801100000000001E-2</v>
      </c>
      <c r="AD393" t="s">
        <v>777</v>
      </c>
      <c r="AE393">
        <v>629.50199999999995</v>
      </c>
      <c r="AF393" t="s">
        <v>25</v>
      </c>
      <c r="AG393" t="s">
        <v>757</v>
      </c>
      <c r="AH393" t="s">
        <v>27</v>
      </c>
      <c r="AI393">
        <v>0.80056000000000005</v>
      </c>
      <c r="AJ393" t="s">
        <v>28</v>
      </c>
      <c r="AK393">
        <v>247865</v>
      </c>
      <c r="AL393" t="s">
        <v>29</v>
      </c>
      <c r="AM393">
        <v>2.0172275055000001E-2</v>
      </c>
      <c r="AN393" t="s">
        <v>30</v>
      </c>
      <c r="AO393">
        <v>5000</v>
      </c>
      <c r="AP393" t="s">
        <v>923</v>
      </c>
      <c r="AQ393">
        <v>5000</v>
      </c>
      <c r="AR393" t="s">
        <v>778</v>
      </c>
      <c r="AS393" t="s">
        <v>1481</v>
      </c>
      <c r="AT393" t="s">
        <v>1482</v>
      </c>
      <c r="AU393" t="s">
        <v>1483</v>
      </c>
      <c r="AV393">
        <v>9.0868500000000005E-2</v>
      </c>
      <c r="BB393" t="s">
        <v>777</v>
      </c>
      <c r="BC393">
        <v>666.50300000000004</v>
      </c>
      <c r="BD393" t="s">
        <v>25</v>
      </c>
      <c r="BE393" t="s">
        <v>757</v>
      </c>
      <c r="BF393" t="s">
        <v>27</v>
      </c>
      <c r="BG393">
        <v>0.77046700000000001</v>
      </c>
      <c r="BH393" t="s">
        <v>28</v>
      </c>
      <c r="BI393">
        <v>252749</v>
      </c>
      <c r="BJ393" t="s">
        <v>29</v>
      </c>
      <c r="BK393">
        <v>5.9347321784999997E-2</v>
      </c>
      <c r="BL393" t="s">
        <v>30</v>
      </c>
      <c r="BM393">
        <v>15000</v>
      </c>
      <c r="BN393" t="s">
        <v>923</v>
      </c>
      <c r="BO393">
        <v>15000</v>
      </c>
      <c r="BP393" t="s">
        <v>778</v>
      </c>
      <c r="BQ393" t="s">
        <v>2060</v>
      </c>
      <c r="BR393" t="s">
        <v>2061</v>
      </c>
      <c r="BS393" t="s">
        <v>2062</v>
      </c>
      <c r="BT393">
        <v>7.5825100000000006E-2</v>
      </c>
      <c r="BZ393" t="s">
        <v>777</v>
      </c>
      <c r="CA393">
        <v>658.99</v>
      </c>
      <c r="CB393" t="s">
        <v>25</v>
      </c>
      <c r="CC393" t="s">
        <v>757</v>
      </c>
      <c r="CD393" t="s">
        <v>27</v>
      </c>
      <c r="CE393">
        <v>0.77560899999999999</v>
      </c>
      <c r="CF393" t="s">
        <v>28</v>
      </c>
      <c r="CG393">
        <v>252252</v>
      </c>
      <c r="CH393" t="s">
        <v>29</v>
      </c>
      <c r="CI393">
        <v>9.9107070704999994E-2</v>
      </c>
      <c r="CJ393" t="s">
        <v>30</v>
      </c>
      <c r="CK393">
        <v>25000</v>
      </c>
      <c r="CL393" t="s">
        <v>923</v>
      </c>
      <c r="CM393">
        <v>25000</v>
      </c>
      <c r="CN393" t="s">
        <v>778</v>
      </c>
      <c r="CO393" t="s">
        <v>2654</v>
      </c>
      <c r="CP393" t="s">
        <v>2655</v>
      </c>
      <c r="CQ393" t="s">
        <v>2656</v>
      </c>
      <c r="CR393">
        <v>7.3534799999999997E-2</v>
      </c>
      <c r="CX393" t="s">
        <v>777</v>
      </c>
      <c r="CY393">
        <v>661.38800000000003</v>
      </c>
      <c r="CZ393" t="s">
        <v>25</v>
      </c>
      <c r="DA393" t="s">
        <v>757</v>
      </c>
      <c r="DB393" t="s">
        <v>27</v>
      </c>
      <c r="DC393">
        <v>0.77344000000000002</v>
      </c>
      <c r="DD393" t="s">
        <v>28</v>
      </c>
      <c r="DE393">
        <v>252750</v>
      </c>
      <c r="DF393" t="s">
        <v>29</v>
      </c>
      <c r="DG393">
        <v>0.13847701816499999</v>
      </c>
      <c r="DH393" t="s">
        <v>30</v>
      </c>
      <c r="DI393">
        <v>35000</v>
      </c>
      <c r="DJ393" t="s">
        <v>923</v>
      </c>
      <c r="DK393">
        <v>35000</v>
      </c>
      <c r="DL393" t="s">
        <v>778</v>
      </c>
      <c r="DM393" t="s">
        <v>3243</v>
      </c>
      <c r="DN393" t="s">
        <v>3244</v>
      </c>
      <c r="DO393" t="s">
        <v>3245</v>
      </c>
      <c r="DP393">
        <v>7.1427400000000002E-2</v>
      </c>
      <c r="DV393" t="s">
        <v>777</v>
      </c>
      <c r="DW393">
        <v>653.476</v>
      </c>
      <c r="DX393" t="s">
        <v>25</v>
      </c>
      <c r="DY393" t="s">
        <v>757</v>
      </c>
      <c r="DZ393" t="s">
        <v>27</v>
      </c>
      <c r="EA393">
        <v>0.78150799999999998</v>
      </c>
      <c r="EB393" t="s">
        <v>28</v>
      </c>
      <c r="EC393">
        <v>250555</v>
      </c>
      <c r="ED393" t="s">
        <v>29</v>
      </c>
      <c r="EE393">
        <v>0.17960107219499999</v>
      </c>
      <c r="EF393" t="s">
        <v>30</v>
      </c>
      <c r="EG393">
        <v>45000</v>
      </c>
      <c r="EH393" t="s">
        <v>923</v>
      </c>
      <c r="EI393">
        <v>45000</v>
      </c>
      <c r="EJ393" t="s">
        <v>778</v>
      </c>
      <c r="EK393" t="s">
        <v>3831</v>
      </c>
      <c r="EL393" t="s">
        <v>3832</v>
      </c>
      <c r="EM393" t="s">
        <v>3833</v>
      </c>
      <c r="EN393">
        <v>6.9473900000000005E-2</v>
      </c>
      <c r="ET393" t="s">
        <v>777</v>
      </c>
      <c r="EU393">
        <v>657.19899999999996</v>
      </c>
      <c r="EV393" t="s">
        <v>25</v>
      </c>
      <c r="EW393" t="s">
        <v>757</v>
      </c>
      <c r="EX393" t="s">
        <v>27</v>
      </c>
      <c r="EY393">
        <v>0.77798299999999998</v>
      </c>
      <c r="EZ393" t="s">
        <v>28</v>
      </c>
      <c r="FA393">
        <v>251399</v>
      </c>
      <c r="FB393" t="s">
        <v>29</v>
      </c>
      <c r="FC393">
        <v>0.21877611892500001</v>
      </c>
      <c r="FD393" t="s">
        <v>30</v>
      </c>
      <c r="FE393">
        <v>55000</v>
      </c>
      <c r="FF393" t="s">
        <v>923</v>
      </c>
      <c r="FG393">
        <v>55000</v>
      </c>
      <c r="FH393" t="s">
        <v>778</v>
      </c>
      <c r="FI393" t="s">
        <v>4413</v>
      </c>
      <c r="FJ393" t="s">
        <v>4414</v>
      </c>
      <c r="FK393" t="s">
        <v>4415</v>
      </c>
      <c r="FL393">
        <v>7.3234999999999995E-2</v>
      </c>
      <c r="FR393" t="s">
        <v>777</v>
      </c>
      <c r="FS393">
        <v>695.24</v>
      </c>
      <c r="FT393" t="s">
        <v>25</v>
      </c>
      <c r="FU393" t="s">
        <v>757</v>
      </c>
      <c r="FV393" t="s">
        <v>27</v>
      </c>
      <c r="FW393">
        <v>0.73936599999999997</v>
      </c>
      <c r="FX393" t="s">
        <v>28</v>
      </c>
      <c r="FY393">
        <v>263115</v>
      </c>
      <c r="FZ393" t="s">
        <v>29</v>
      </c>
      <c r="GA393">
        <v>3.8006137350000001E-3</v>
      </c>
      <c r="GB393" t="s">
        <v>30</v>
      </c>
      <c r="GC393">
        <v>1000</v>
      </c>
      <c r="GD393" t="s">
        <v>923</v>
      </c>
      <c r="GE393">
        <v>1000</v>
      </c>
      <c r="GF393" t="s">
        <v>778</v>
      </c>
      <c r="GG393" t="s">
        <v>5197</v>
      </c>
      <c r="GH393" t="s">
        <v>5198</v>
      </c>
      <c r="GI393" t="s">
        <v>5199</v>
      </c>
      <c r="GJ393">
        <v>0.104671</v>
      </c>
      <c r="GP393" t="s">
        <v>777</v>
      </c>
      <c r="GQ393">
        <v>659.56600000000003</v>
      </c>
      <c r="GR393" t="s">
        <v>25</v>
      </c>
      <c r="GS393" t="s">
        <v>757</v>
      </c>
      <c r="GT393" t="s">
        <v>27</v>
      </c>
      <c r="GU393">
        <v>0.77355300000000005</v>
      </c>
      <c r="GV393" t="s">
        <v>28</v>
      </c>
      <c r="GW393">
        <v>253373</v>
      </c>
      <c r="GX393" t="s">
        <v>29</v>
      </c>
      <c r="GY393">
        <v>3.9467447325000002E-2</v>
      </c>
      <c r="GZ393" t="s">
        <v>30</v>
      </c>
      <c r="HA393">
        <v>10000</v>
      </c>
      <c r="HB393" t="s">
        <v>923</v>
      </c>
      <c r="HC393">
        <v>10000</v>
      </c>
      <c r="HD393" t="s">
        <v>778</v>
      </c>
      <c r="HE393" t="s">
        <v>5795</v>
      </c>
      <c r="HF393" t="s">
        <v>5796</v>
      </c>
      <c r="HG393" t="s">
        <v>5797</v>
      </c>
      <c r="HH393">
        <v>7.7219999999999997E-2</v>
      </c>
      <c r="HN393" t="s">
        <v>777</v>
      </c>
      <c r="HO393">
        <v>657.72</v>
      </c>
      <c r="HP393" t="s">
        <v>25</v>
      </c>
      <c r="HQ393" t="s">
        <v>757</v>
      </c>
      <c r="HR393" t="s">
        <v>27</v>
      </c>
      <c r="HS393">
        <v>0.77852699999999997</v>
      </c>
      <c r="HT393" t="s">
        <v>28</v>
      </c>
      <c r="HU393">
        <v>250848</v>
      </c>
      <c r="HV393" t="s">
        <v>29</v>
      </c>
      <c r="HW393">
        <v>0.259120570035</v>
      </c>
      <c r="HX393" t="s">
        <v>30</v>
      </c>
      <c r="HY393">
        <v>65000</v>
      </c>
      <c r="HZ393" t="s">
        <v>923</v>
      </c>
      <c r="IA393">
        <v>65000</v>
      </c>
      <c r="IB393" t="s">
        <v>778</v>
      </c>
      <c r="IC393" t="s">
        <v>6381</v>
      </c>
      <c r="ID393" t="s">
        <v>6382</v>
      </c>
      <c r="IE393" t="s">
        <v>6383</v>
      </c>
      <c r="IF393">
        <v>7.8114100000000006E-2</v>
      </c>
    </row>
    <row r="394" spans="6:240">
      <c r="F394" t="s">
        <v>782</v>
      </c>
      <c r="G394">
        <v>334.89299999999997</v>
      </c>
      <c r="H394" t="s">
        <v>25</v>
      </c>
      <c r="I394" t="s">
        <v>36</v>
      </c>
      <c r="J394" t="s">
        <v>27</v>
      </c>
      <c r="K394">
        <v>0.778806</v>
      </c>
      <c r="L394" t="s">
        <v>28</v>
      </c>
      <c r="M394">
        <v>492307</v>
      </c>
      <c r="N394" t="s">
        <v>29</v>
      </c>
      <c r="O394">
        <v>6.0937589999999998E-3</v>
      </c>
      <c r="P394" t="s">
        <v>30</v>
      </c>
      <c r="Q394">
        <v>3000</v>
      </c>
      <c r="R394" t="s">
        <v>923</v>
      </c>
      <c r="S394">
        <v>3000</v>
      </c>
      <c r="T394" t="s">
        <v>783</v>
      </c>
      <c r="U394" t="s">
        <v>5008</v>
      </c>
      <c r="V394" t="s">
        <v>5009</v>
      </c>
      <c r="W394" t="s">
        <v>5010</v>
      </c>
      <c r="X394">
        <v>4.64952E-2</v>
      </c>
      <c r="AD394" t="s">
        <v>782</v>
      </c>
      <c r="AE394">
        <v>331.505</v>
      </c>
      <c r="AF394" t="s">
        <v>25</v>
      </c>
      <c r="AG394" t="s">
        <v>36</v>
      </c>
      <c r="AH394" t="s">
        <v>27</v>
      </c>
      <c r="AI394">
        <v>0.77268999999999999</v>
      </c>
      <c r="AJ394" t="s">
        <v>28</v>
      </c>
      <c r="AK394">
        <v>505241</v>
      </c>
      <c r="AL394" t="s">
        <v>29</v>
      </c>
      <c r="AM394">
        <v>9.896259696E-3</v>
      </c>
      <c r="AN394" t="s">
        <v>30</v>
      </c>
      <c r="AO394">
        <v>5000</v>
      </c>
      <c r="AP394" t="s">
        <v>923</v>
      </c>
      <c r="AQ394">
        <v>5000</v>
      </c>
      <c r="AR394" t="s">
        <v>783</v>
      </c>
      <c r="AS394" t="s">
        <v>1484</v>
      </c>
      <c r="AT394" t="s">
        <v>1485</v>
      </c>
      <c r="AU394" t="s">
        <v>1486</v>
      </c>
      <c r="AV394">
        <v>6.3467800000000005E-2</v>
      </c>
      <c r="BB394" t="s">
        <v>782</v>
      </c>
      <c r="BC394">
        <v>330.92099999999999</v>
      </c>
      <c r="BD394" t="s">
        <v>25</v>
      </c>
      <c r="BE394" t="s">
        <v>36</v>
      </c>
      <c r="BF394" t="s">
        <v>27</v>
      </c>
      <c r="BG394">
        <v>0.77590700000000001</v>
      </c>
      <c r="BH394" t="s">
        <v>28</v>
      </c>
      <c r="BI394">
        <v>501945</v>
      </c>
      <c r="BJ394" t="s">
        <v>29</v>
      </c>
      <c r="BK394">
        <v>2.9883731816E-2</v>
      </c>
      <c r="BL394" t="s">
        <v>30</v>
      </c>
      <c r="BM394">
        <v>15000</v>
      </c>
      <c r="BN394" t="s">
        <v>923</v>
      </c>
      <c r="BO394">
        <v>15000</v>
      </c>
      <c r="BP394" t="s">
        <v>783</v>
      </c>
      <c r="BQ394" t="s">
        <v>2063</v>
      </c>
      <c r="BR394" t="s">
        <v>2064</v>
      </c>
      <c r="BS394" t="s">
        <v>2065</v>
      </c>
      <c r="BT394">
        <v>7.9844799999999994E-2</v>
      </c>
      <c r="BZ394" t="s">
        <v>782</v>
      </c>
      <c r="CA394">
        <v>319.71499999999997</v>
      </c>
      <c r="CB394" t="s">
        <v>25</v>
      </c>
      <c r="CC394" t="s">
        <v>36</v>
      </c>
      <c r="CD394" t="s">
        <v>27</v>
      </c>
      <c r="CE394">
        <v>0.78835599999999995</v>
      </c>
      <c r="CF394" t="s">
        <v>28</v>
      </c>
      <c r="CG394">
        <v>503259</v>
      </c>
      <c r="CH394" t="s">
        <v>29</v>
      </c>
      <c r="CI394">
        <v>4.9676198207999997E-2</v>
      </c>
      <c r="CJ394" t="s">
        <v>30</v>
      </c>
      <c r="CK394">
        <v>25000</v>
      </c>
      <c r="CL394" t="s">
        <v>923</v>
      </c>
      <c r="CM394">
        <v>25000</v>
      </c>
      <c r="CN394" t="s">
        <v>783</v>
      </c>
      <c r="CO394" t="s">
        <v>2657</v>
      </c>
      <c r="CP394" t="s">
        <v>2658</v>
      </c>
      <c r="CQ394" t="s">
        <v>2659</v>
      </c>
      <c r="CR394">
        <v>6.7018599999999998E-2</v>
      </c>
      <c r="CX394" t="s">
        <v>782</v>
      </c>
      <c r="CY394">
        <v>321.39600000000002</v>
      </c>
      <c r="CZ394" t="s">
        <v>25</v>
      </c>
      <c r="DA394" t="s">
        <v>36</v>
      </c>
      <c r="DB394" t="s">
        <v>27</v>
      </c>
      <c r="DC394">
        <v>0.78695400000000004</v>
      </c>
      <c r="DD394" t="s">
        <v>28</v>
      </c>
      <c r="DE394">
        <v>502414</v>
      </c>
      <c r="DF394" t="s">
        <v>29</v>
      </c>
      <c r="DG394">
        <v>6.9663670327999999E-2</v>
      </c>
      <c r="DH394" t="s">
        <v>30</v>
      </c>
      <c r="DI394">
        <v>35000</v>
      </c>
      <c r="DJ394" t="s">
        <v>923</v>
      </c>
      <c r="DK394">
        <v>35000</v>
      </c>
      <c r="DL394" t="s">
        <v>783</v>
      </c>
      <c r="DM394" t="s">
        <v>3246</v>
      </c>
      <c r="DN394" t="s">
        <v>3247</v>
      </c>
      <c r="DO394" t="s">
        <v>3248</v>
      </c>
      <c r="DP394">
        <v>7.1426500000000004E-2</v>
      </c>
      <c r="DV394" t="s">
        <v>782</v>
      </c>
      <c r="DW394">
        <v>322.28699999999998</v>
      </c>
      <c r="DX394" t="s">
        <v>25</v>
      </c>
      <c r="DY394" t="s">
        <v>36</v>
      </c>
      <c r="DZ394" t="s">
        <v>27</v>
      </c>
      <c r="EA394">
        <v>0.786659</v>
      </c>
      <c r="EB394" t="s">
        <v>28</v>
      </c>
      <c r="EC394">
        <v>501400</v>
      </c>
      <c r="ED394" t="s">
        <v>29</v>
      </c>
      <c r="EE394">
        <v>8.9748642311999999E-2</v>
      </c>
      <c r="EF394" t="s">
        <v>30</v>
      </c>
      <c r="EG394">
        <v>45000</v>
      </c>
      <c r="EH394" t="s">
        <v>923</v>
      </c>
      <c r="EI394">
        <v>45000</v>
      </c>
      <c r="EJ394" t="s">
        <v>783</v>
      </c>
      <c r="EK394" t="s">
        <v>3834</v>
      </c>
      <c r="EL394" t="s">
        <v>3835</v>
      </c>
      <c r="EM394" t="s">
        <v>3836</v>
      </c>
      <c r="EN394">
        <v>6.76485E-2</v>
      </c>
      <c r="ET394" t="s">
        <v>782</v>
      </c>
      <c r="EU394">
        <v>324.98</v>
      </c>
      <c r="EV394" t="s">
        <v>25</v>
      </c>
      <c r="EW394" t="s">
        <v>36</v>
      </c>
      <c r="EX394" t="s">
        <v>27</v>
      </c>
      <c r="EY394">
        <v>0.78389500000000001</v>
      </c>
      <c r="EZ394" t="s">
        <v>28</v>
      </c>
      <c r="FA394">
        <v>500757</v>
      </c>
      <c r="FB394" t="s">
        <v>29</v>
      </c>
      <c r="FC394">
        <v>0.109833614296</v>
      </c>
      <c r="FD394" t="s">
        <v>30</v>
      </c>
      <c r="FE394">
        <v>55000</v>
      </c>
      <c r="FF394" t="s">
        <v>923</v>
      </c>
      <c r="FG394">
        <v>55000</v>
      </c>
      <c r="FH394" t="s">
        <v>783</v>
      </c>
      <c r="FI394" t="s">
        <v>4416</v>
      </c>
      <c r="FJ394" t="s">
        <v>4417</v>
      </c>
      <c r="FK394" t="s">
        <v>4418</v>
      </c>
      <c r="FL394">
        <v>7.0555499999999993E-2</v>
      </c>
      <c r="FR394" t="s">
        <v>782</v>
      </c>
      <c r="FS394">
        <v>349.74599999999998</v>
      </c>
      <c r="FT394" t="s">
        <v>25</v>
      </c>
      <c r="FU394" t="s">
        <v>36</v>
      </c>
      <c r="FV394" t="s">
        <v>27</v>
      </c>
      <c r="FW394">
        <v>0.75597300000000001</v>
      </c>
      <c r="FX394" t="s">
        <v>28</v>
      </c>
      <c r="FY394">
        <v>500306</v>
      </c>
      <c r="FZ394" t="s">
        <v>29</v>
      </c>
      <c r="GA394">
        <v>1.998776712E-3</v>
      </c>
      <c r="GB394" t="s">
        <v>30</v>
      </c>
      <c r="GC394">
        <v>1000</v>
      </c>
      <c r="GD394" t="s">
        <v>923</v>
      </c>
      <c r="GE394">
        <v>1000</v>
      </c>
      <c r="GF394" t="s">
        <v>783</v>
      </c>
      <c r="GG394" t="s">
        <v>5200</v>
      </c>
      <c r="GH394" t="s">
        <v>5201</v>
      </c>
      <c r="GI394" t="s">
        <v>5202</v>
      </c>
      <c r="GJ394">
        <v>0.110694</v>
      </c>
      <c r="GP394" t="s">
        <v>782</v>
      </c>
      <c r="GQ394">
        <v>330.45800000000003</v>
      </c>
      <c r="GR394" t="s">
        <v>25</v>
      </c>
      <c r="GS394" t="s">
        <v>36</v>
      </c>
      <c r="GT394" t="s">
        <v>27</v>
      </c>
      <c r="GU394">
        <v>0.78055699999999995</v>
      </c>
      <c r="GV394" t="s">
        <v>28</v>
      </c>
      <c r="GW394">
        <v>496678</v>
      </c>
      <c r="GX394" t="s">
        <v>29</v>
      </c>
      <c r="GY394">
        <v>2.0133751416E-2</v>
      </c>
      <c r="GZ394" t="s">
        <v>30</v>
      </c>
      <c r="HA394">
        <v>10000</v>
      </c>
      <c r="HB394" t="s">
        <v>923</v>
      </c>
      <c r="HC394">
        <v>10000</v>
      </c>
      <c r="HD394" t="s">
        <v>783</v>
      </c>
      <c r="HE394" t="s">
        <v>5798</v>
      </c>
      <c r="HF394" t="s">
        <v>5799</v>
      </c>
      <c r="HG394" t="s">
        <v>5800</v>
      </c>
      <c r="HH394">
        <v>6.2773599999999999E-2</v>
      </c>
      <c r="HN394" t="s">
        <v>782</v>
      </c>
      <c r="HO394">
        <v>327.37599999999998</v>
      </c>
      <c r="HP394" t="s">
        <v>25</v>
      </c>
      <c r="HQ394" t="s">
        <v>36</v>
      </c>
      <c r="HR394" t="s">
        <v>27</v>
      </c>
      <c r="HS394">
        <v>0.78107499999999996</v>
      </c>
      <c r="HT394" t="s">
        <v>28</v>
      </c>
      <c r="HU394">
        <v>500689</v>
      </c>
      <c r="HV394" t="s">
        <v>29</v>
      </c>
      <c r="HW394">
        <v>0.12982108641599999</v>
      </c>
      <c r="HX394" t="s">
        <v>30</v>
      </c>
      <c r="HY394">
        <v>65000</v>
      </c>
      <c r="HZ394" t="s">
        <v>923</v>
      </c>
      <c r="IA394">
        <v>65000</v>
      </c>
      <c r="IB394" t="s">
        <v>783</v>
      </c>
      <c r="IC394" t="s">
        <v>6384</v>
      </c>
      <c r="ID394" t="s">
        <v>6385</v>
      </c>
      <c r="IE394" t="s">
        <v>6386</v>
      </c>
      <c r="IF394">
        <v>7.0838499999999999E-2</v>
      </c>
    </row>
    <row r="395" spans="6:240">
      <c r="F395" t="s">
        <v>787</v>
      </c>
      <c r="G395">
        <v>607.80799999999999</v>
      </c>
      <c r="H395" t="s">
        <v>25</v>
      </c>
      <c r="I395" t="s">
        <v>757</v>
      </c>
      <c r="J395" t="s">
        <v>27</v>
      </c>
      <c r="K395">
        <v>0.797485</v>
      </c>
      <c r="L395" t="s">
        <v>28</v>
      </c>
      <c r="M395">
        <v>258696</v>
      </c>
      <c r="N395" t="s">
        <v>29</v>
      </c>
      <c r="O395">
        <v>1.1596642935E-2</v>
      </c>
      <c r="P395" t="s">
        <v>30</v>
      </c>
      <c r="Q395">
        <v>3000</v>
      </c>
      <c r="R395" t="s">
        <v>923</v>
      </c>
      <c r="S395">
        <v>3000</v>
      </c>
      <c r="T395" t="s">
        <v>788</v>
      </c>
      <c r="U395" t="s">
        <v>5005</v>
      </c>
      <c r="V395" t="s">
        <v>5006</v>
      </c>
      <c r="W395" t="s">
        <v>5007</v>
      </c>
      <c r="X395">
        <v>4.1801100000000001E-2</v>
      </c>
      <c r="AD395" t="s">
        <v>787</v>
      </c>
      <c r="AE395">
        <v>629.50199999999995</v>
      </c>
      <c r="AF395" t="s">
        <v>25</v>
      </c>
      <c r="AG395" t="s">
        <v>757</v>
      </c>
      <c r="AH395" t="s">
        <v>27</v>
      </c>
      <c r="AI395">
        <v>0.80056000000000005</v>
      </c>
      <c r="AJ395" t="s">
        <v>28</v>
      </c>
      <c r="AK395">
        <v>247865</v>
      </c>
      <c r="AL395" t="s">
        <v>29</v>
      </c>
      <c r="AM395">
        <v>2.0172275055000001E-2</v>
      </c>
      <c r="AN395" t="s">
        <v>30</v>
      </c>
      <c r="AO395">
        <v>5000</v>
      </c>
      <c r="AP395" t="s">
        <v>923</v>
      </c>
      <c r="AQ395">
        <v>5000</v>
      </c>
      <c r="AR395" t="s">
        <v>788</v>
      </c>
      <c r="AS395" t="s">
        <v>1481</v>
      </c>
      <c r="AT395" t="s">
        <v>1482</v>
      </c>
      <c r="AU395" t="s">
        <v>1483</v>
      </c>
      <c r="AV395">
        <v>9.0868500000000005E-2</v>
      </c>
      <c r="BB395" t="s">
        <v>787</v>
      </c>
      <c r="BC395">
        <v>666.50300000000004</v>
      </c>
      <c r="BD395" t="s">
        <v>25</v>
      </c>
      <c r="BE395" t="s">
        <v>757</v>
      </c>
      <c r="BF395" t="s">
        <v>27</v>
      </c>
      <c r="BG395">
        <v>0.77046700000000001</v>
      </c>
      <c r="BH395" t="s">
        <v>28</v>
      </c>
      <c r="BI395">
        <v>252749</v>
      </c>
      <c r="BJ395" t="s">
        <v>29</v>
      </c>
      <c r="BK395">
        <v>5.9347321784999997E-2</v>
      </c>
      <c r="BL395" t="s">
        <v>30</v>
      </c>
      <c r="BM395">
        <v>15000</v>
      </c>
      <c r="BN395" t="s">
        <v>923</v>
      </c>
      <c r="BO395">
        <v>15000</v>
      </c>
      <c r="BP395" t="s">
        <v>788</v>
      </c>
      <c r="BQ395" t="s">
        <v>2060</v>
      </c>
      <c r="BR395" t="s">
        <v>2061</v>
      </c>
      <c r="BS395" t="s">
        <v>2062</v>
      </c>
      <c r="BT395">
        <v>7.5825100000000006E-2</v>
      </c>
      <c r="BZ395" t="s">
        <v>787</v>
      </c>
      <c r="CA395">
        <v>658.99</v>
      </c>
      <c r="CB395" t="s">
        <v>25</v>
      </c>
      <c r="CC395" t="s">
        <v>757</v>
      </c>
      <c r="CD395" t="s">
        <v>27</v>
      </c>
      <c r="CE395">
        <v>0.77560899999999999</v>
      </c>
      <c r="CF395" t="s">
        <v>28</v>
      </c>
      <c r="CG395">
        <v>252252</v>
      </c>
      <c r="CH395" t="s">
        <v>29</v>
      </c>
      <c r="CI395">
        <v>9.9107070704999994E-2</v>
      </c>
      <c r="CJ395" t="s">
        <v>30</v>
      </c>
      <c r="CK395">
        <v>25000</v>
      </c>
      <c r="CL395" t="s">
        <v>923</v>
      </c>
      <c r="CM395">
        <v>25000</v>
      </c>
      <c r="CN395" t="s">
        <v>788</v>
      </c>
      <c r="CO395" t="s">
        <v>2654</v>
      </c>
      <c r="CP395" t="s">
        <v>2655</v>
      </c>
      <c r="CQ395" t="s">
        <v>2656</v>
      </c>
      <c r="CR395">
        <v>7.3534799999999997E-2</v>
      </c>
      <c r="CX395" t="s">
        <v>787</v>
      </c>
      <c r="CY395">
        <v>661.38800000000003</v>
      </c>
      <c r="CZ395" t="s">
        <v>25</v>
      </c>
      <c r="DA395" t="s">
        <v>757</v>
      </c>
      <c r="DB395" t="s">
        <v>27</v>
      </c>
      <c r="DC395">
        <v>0.77344000000000002</v>
      </c>
      <c r="DD395" t="s">
        <v>28</v>
      </c>
      <c r="DE395">
        <v>252750</v>
      </c>
      <c r="DF395" t="s">
        <v>29</v>
      </c>
      <c r="DG395">
        <v>0.13847701816499999</v>
      </c>
      <c r="DH395" t="s">
        <v>30</v>
      </c>
      <c r="DI395">
        <v>35000</v>
      </c>
      <c r="DJ395" t="s">
        <v>923</v>
      </c>
      <c r="DK395">
        <v>35000</v>
      </c>
      <c r="DL395" t="s">
        <v>788</v>
      </c>
      <c r="DM395" t="s">
        <v>3243</v>
      </c>
      <c r="DN395" t="s">
        <v>3244</v>
      </c>
      <c r="DO395" t="s">
        <v>3245</v>
      </c>
      <c r="DP395">
        <v>7.1427400000000002E-2</v>
      </c>
      <c r="DV395" t="s">
        <v>787</v>
      </c>
      <c r="DW395">
        <v>653.476</v>
      </c>
      <c r="DX395" t="s">
        <v>25</v>
      </c>
      <c r="DY395" t="s">
        <v>757</v>
      </c>
      <c r="DZ395" t="s">
        <v>27</v>
      </c>
      <c r="EA395">
        <v>0.78150799999999998</v>
      </c>
      <c r="EB395" t="s">
        <v>28</v>
      </c>
      <c r="EC395">
        <v>250555</v>
      </c>
      <c r="ED395" t="s">
        <v>29</v>
      </c>
      <c r="EE395">
        <v>0.17960107219499999</v>
      </c>
      <c r="EF395" t="s">
        <v>30</v>
      </c>
      <c r="EG395">
        <v>45000</v>
      </c>
      <c r="EH395" t="s">
        <v>923</v>
      </c>
      <c r="EI395">
        <v>45000</v>
      </c>
      <c r="EJ395" t="s">
        <v>788</v>
      </c>
      <c r="EK395" t="s">
        <v>3831</v>
      </c>
      <c r="EL395" t="s">
        <v>3832</v>
      </c>
      <c r="EM395" t="s">
        <v>3833</v>
      </c>
      <c r="EN395">
        <v>6.9473900000000005E-2</v>
      </c>
      <c r="ET395" t="s">
        <v>787</v>
      </c>
      <c r="EU395">
        <v>657.19899999999996</v>
      </c>
      <c r="EV395" t="s">
        <v>25</v>
      </c>
      <c r="EW395" t="s">
        <v>757</v>
      </c>
      <c r="EX395" t="s">
        <v>27</v>
      </c>
      <c r="EY395">
        <v>0.77798299999999998</v>
      </c>
      <c r="EZ395" t="s">
        <v>28</v>
      </c>
      <c r="FA395">
        <v>251399</v>
      </c>
      <c r="FB395" t="s">
        <v>29</v>
      </c>
      <c r="FC395">
        <v>0.21877611892500001</v>
      </c>
      <c r="FD395" t="s">
        <v>30</v>
      </c>
      <c r="FE395">
        <v>55000</v>
      </c>
      <c r="FF395" t="s">
        <v>923</v>
      </c>
      <c r="FG395">
        <v>55000</v>
      </c>
      <c r="FH395" t="s">
        <v>788</v>
      </c>
      <c r="FI395" t="s">
        <v>4413</v>
      </c>
      <c r="FJ395" t="s">
        <v>4414</v>
      </c>
      <c r="FK395" t="s">
        <v>4415</v>
      </c>
      <c r="FL395">
        <v>7.3234999999999995E-2</v>
      </c>
      <c r="FR395" t="s">
        <v>787</v>
      </c>
      <c r="FS395">
        <v>695.24</v>
      </c>
      <c r="FT395" t="s">
        <v>25</v>
      </c>
      <c r="FU395" t="s">
        <v>757</v>
      </c>
      <c r="FV395" t="s">
        <v>27</v>
      </c>
      <c r="FW395">
        <v>0.73936599999999997</v>
      </c>
      <c r="FX395" t="s">
        <v>28</v>
      </c>
      <c r="FY395">
        <v>263115</v>
      </c>
      <c r="FZ395" t="s">
        <v>29</v>
      </c>
      <c r="GA395">
        <v>3.8006137350000001E-3</v>
      </c>
      <c r="GB395" t="s">
        <v>30</v>
      </c>
      <c r="GC395">
        <v>1000</v>
      </c>
      <c r="GD395" t="s">
        <v>923</v>
      </c>
      <c r="GE395">
        <v>1000</v>
      </c>
      <c r="GF395" t="s">
        <v>788</v>
      </c>
      <c r="GG395" t="s">
        <v>5197</v>
      </c>
      <c r="GH395" t="s">
        <v>5198</v>
      </c>
      <c r="GI395" t="s">
        <v>5199</v>
      </c>
      <c r="GJ395">
        <v>0.104671</v>
      </c>
      <c r="GP395" t="s">
        <v>787</v>
      </c>
      <c r="GQ395">
        <v>659.56600000000003</v>
      </c>
      <c r="GR395" t="s">
        <v>25</v>
      </c>
      <c r="GS395" t="s">
        <v>757</v>
      </c>
      <c r="GT395" t="s">
        <v>27</v>
      </c>
      <c r="GU395">
        <v>0.77355300000000005</v>
      </c>
      <c r="GV395" t="s">
        <v>28</v>
      </c>
      <c r="GW395">
        <v>253373</v>
      </c>
      <c r="GX395" t="s">
        <v>29</v>
      </c>
      <c r="GY395">
        <v>3.9467447325000002E-2</v>
      </c>
      <c r="GZ395" t="s">
        <v>30</v>
      </c>
      <c r="HA395">
        <v>10000</v>
      </c>
      <c r="HB395" t="s">
        <v>923</v>
      </c>
      <c r="HC395">
        <v>10000</v>
      </c>
      <c r="HD395" t="s">
        <v>788</v>
      </c>
      <c r="HE395" t="s">
        <v>5795</v>
      </c>
      <c r="HF395" t="s">
        <v>5796</v>
      </c>
      <c r="HG395" t="s">
        <v>5797</v>
      </c>
      <c r="HH395">
        <v>7.7219999999999997E-2</v>
      </c>
      <c r="HN395" t="s">
        <v>787</v>
      </c>
      <c r="HO395">
        <v>657.72</v>
      </c>
      <c r="HP395" t="s">
        <v>25</v>
      </c>
      <c r="HQ395" t="s">
        <v>757</v>
      </c>
      <c r="HR395" t="s">
        <v>27</v>
      </c>
      <c r="HS395">
        <v>0.77852699999999997</v>
      </c>
      <c r="HT395" t="s">
        <v>28</v>
      </c>
      <c r="HU395">
        <v>250848</v>
      </c>
      <c r="HV395" t="s">
        <v>29</v>
      </c>
      <c r="HW395">
        <v>0.259120570035</v>
      </c>
      <c r="HX395" t="s">
        <v>30</v>
      </c>
      <c r="HY395">
        <v>65000</v>
      </c>
      <c r="HZ395" t="s">
        <v>923</v>
      </c>
      <c r="IA395">
        <v>65000</v>
      </c>
      <c r="IB395" t="s">
        <v>788</v>
      </c>
      <c r="IC395" t="s">
        <v>6381</v>
      </c>
      <c r="ID395" t="s">
        <v>6382</v>
      </c>
      <c r="IE395" t="s">
        <v>6383</v>
      </c>
      <c r="IF395">
        <v>7.8114100000000006E-2</v>
      </c>
    </row>
    <row r="396" spans="6:240">
      <c r="F396" t="s">
        <v>787</v>
      </c>
      <c r="G396">
        <v>334.89299999999997</v>
      </c>
      <c r="H396" t="s">
        <v>25</v>
      </c>
      <c r="I396" t="s">
        <v>36</v>
      </c>
      <c r="J396" t="s">
        <v>27</v>
      </c>
      <c r="K396">
        <v>0.778806</v>
      </c>
      <c r="L396" t="s">
        <v>28</v>
      </c>
      <c r="M396">
        <v>492307</v>
      </c>
      <c r="N396" t="s">
        <v>29</v>
      </c>
      <c r="O396">
        <v>6.0937589999999998E-3</v>
      </c>
      <c r="P396" t="s">
        <v>30</v>
      </c>
      <c r="Q396">
        <v>3000</v>
      </c>
      <c r="R396" t="s">
        <v>923</v>
      </c>
      <c r="S396">
        <v>3000</v>
      </c>
      <c r="T396" t="s">
        <v>783</v>
      </c>
      <c r="U396" t="s">
        <v>5008</v>
      </c>
      <c r="V396" t="s">
        <v>5009</v>
      </c>
      <c r="W396" t="s">
        <v>5010</v>
      </c>
      <c r="X396">
        <v>4.64952E-2</v>
      </c>
      <c r="AD396" t="s">
        <v>787</v>
      </c>
      <c r="AE396">
        <v>331.505</v>
      </c>
      <c r="AF396" t="s">
        <v>25</v>
      </c>
      <c r="AG396" t="s">
        <v>36</v>
      </c>
      <c r="AH396" t="s">
        <v>27</v>
      </c>
      <c r="AI396">
        <v>0.77268999999999999</v>
      </c>
      <c r="AJ396" t="s">
        <v>28</v>
      </c>
      <c r="AK396">
        <v>505241</v>
      </c>
      <c r="AL396" t="s">
        <v>29</v>
      </c>
      <c r="AM396">
        <v>9.896259696E-3</v>
      </c>
      <c r="AN396" t="s">
        <v>30</v>
      </c>
      <c r="AO396">
        <v>5000</v>
      </c>
      <c r="AP396" t="s">
        <v>923</v>
      </c>
      <c r="AQ396">
        <v>5000</v>
      </c>
      <c r="AR396" t="s">
        <v>783</v>
      </c>
      <c r="AS396" t="s">
        <v>1484</v>
      </c>
      <c r="AT396" t="s">
        <v>1485</v>
      </c>
      <c r="AU396" t="s">
        <v>1486</v>
      </c>
      <c r="AV396">
        <v>6.3467800000000005E-2</v>
      </c>
      <c r="BB396" t="s">
        <v>787</v>
      </c>
      <c r="BC396">
        <v>330.92099999999999</v>
      </c>
      <c r="BD396" t="s">
        <v>25</v>
      </c>
      <c r="BE396" t="s">
        <v>36</v>
      </c>
      <c r="BF396" t="s">
        <v>27</v>
      </c>
      <c r="BG396">
        <v>0.77590700000000001</v>
      </c>
      <c r="BH396" t="s">
        <v>28</v>
      </c>
      <c r="BI396">
        <v>501945</v>
      </c>
      <c r="BJ396" t="s">
        <v>29</v>
      </c>
      <c r="BK396">
        <v>2.9883731816E-2</v>
      </c>
      <c r="BL396" t="s">
        <v>30</v>
      </c>
      <c r="BM396">
        <v>15000</v>
      </c>
      <c r="BN396" t="s">
        <v>923</v>
      </c>
      <c r="BO396">
        <v>15000</v>
      </c>
      <c r="BP396" t="s">
        <v>783</v>
      </c>
      <c r="BQ396" t="s">
        <v>2063</v>
      </c>
      <c r="BR396" t="s">
        <v>2064</v>
      </c>
      <c r="BS396" t="s">
        <v>2065</v>
      </c>
      <c r="BT396">
        <v>7.9844799999999994E-2</v>
      </c>
      <c r="BZ396" t="s">
        <v>787</v>
      </c>
      <c r="CA396">
        <v>319.71499999999997</v>
      </c>
      <c r="CB396" t="s">
        <v>25</v>
      </c>
      <c r="CC396" t="s">
        <v>36</v>
      </c>
      <c r="CD396" t="s">
        <v>27</v>
      </c>
      <c r="CE396">
        <v>0.78835599999999995</v>
      </c>
      <c r="CF396" t="s">
        <v>28</v>
      </c>
      <c r="CG396">
        <v>503259</v>
      </c>
      <c r="CH396" t="s">
        <v>29</v>
      </c>
      <c r="CI396">
        <v>4.9676198207999997E-2</v>
      </c>
      <c r="CJ396" t="s">
        <v>30</v>
      </c>
      <c r="CK396">
        <v>25000</v>
      </c>
      <c r="CL396" t="s">
        <v>923</v>
      </c>
      <c r="CM396">
        <v>25000</v>
      </c>
      <c r="CN396" t="s">
        <v>783</v>
      </c>
      <c r="CO396" t="s">
        <v>2657</v>
      </c>
      <c r="CP396" t="s">
        <v>2658</v>
      </c>
      <c r="CQ396" t="s">
        <v>2659</v>
      </c>
      <c r="CR396">
        <v>6.7018599999999998E-2</v>
      </c>
      <c r="CX396" t="s">
        <v>787</v>
      </c>
      <c r="CY396">
        <v>321.39600000000002</v>
      </c>
      <c r="CZ396" t="s">
        <v>25</v>
      </c>
      <c r="DA396" t="s">
        <v>36</v>
      </c>
      <c r="DB396" t="s">
        <v>27</v>
      </c>
      <c r="DC396">
        <v>0.78695400000000004</v>
      </c>
      <c r="DD396" t="s">
        <v>28</v>
      </c>
      <c r="DE396">
        <v>502414</v>
      </c>
      <c r="DF396" t="s">
        <v>29</v>
      </c>
      <c r="DG396">
        <v>6.9663670327999999E-2</v>
      </c>
      <c r="DH396" t="s">
        <v>30</v>
      </c>
      <c r="DI396">
        <v>35000</v>
      </c>
      <c r="DJ396" t="s">
        <v>923</v>
      </c>
      <c r="DK396">
        <v>35000</v>
      </c>
      <c r="DL396" t="s">
        <v>783</v>
      </c>
      <c r="DM396" t="s">
        <v>3246</v>
      </c>
      <c r="DN396" t="s">
        <v>3247</v>
      </c>
      <c r="DO396" t="s">
        <v>3248</v>
      </c>
      <c r="DP396">
        <v>7.1426500000000004E-2</v>
      </c>
      <c r="DV396" t="s">
        <v>787</v>
      </c>
      <c r="DW396">
        <v>322.28699999999998</v>
      </c>
      <c r="DX396" t="s">
        <v>25</v>
      </c>
      <c r="DY396" t="s">
        <v>36</v>
      </c>
      <c r="DZ396" t="s">
        <v>27</v>
      </c>
      <c r="EA396">
        <v>0.786659</v>
      </c>
      <c r="EB396" t="s">
        <v>28</v>
      </c>
      <c r="EC396">
        <v>501400</v>
      </c>
      <c r="ED396" t="s">
        <v>29</v>
      </c>
      <c r="EE396">
        <v>8.9748642311999999E-2</v>
      </c>
      <c r="EF396" t="s">
        <v>30</v>
      </c>
      <c r="EG396">
        <v>45000</v>
      </c>
      <c r="EH396" t="s">
        <v>923</v>
      </c>
      <c r="EI396">
        <v>45000</v>
      </c>
      <c r="EJ396" t="s">
        <v>783</v>
      </c>
      <c r="EK396" t="s">
        <v>3834</v>
      </c>
      <c r="EL396" t="s">
        <v>3835</v>
      </c>
      <c r="EM396" t="s">
        <v>3836</v>
      </c>
      <c r="EN396">
        <v>6.76485E-2</v>
      </c>
      <c r="ET396" t="s">
        <v>787</v>
      </c>
      <c r="EU396">
        <v>324.98</v>
      </c>
      <c r="EV396" t="s">
        <v>25</v>
      </c>
      <c r="EW396" t="s">
        <v>36</v>
      </c>
      <c r="EX396" t="s">
        <v>27</v>
      </c>
      <c r="EY396">
        <v>0.78389500000000001</v>
      </c>
      <c r="EZ396" t="s">
        <v>28</v>
      </c>
      <c r="FA396">
        <v>500757</v>
      </c>
      <c r="FB396" t="s">
        <v>29</v>
      </c>
      <c r="FC396">
        <v>0.109833614296</v>
      </c>
      <c r="FD396" t="s">
        <v>30</v>
      </c>
      <c r="FE396">
        <v>55000</v>
      </c>
      <c r="FF396" t="s">
        <v>923</v>
      </c>
      <c r="FG396">
        <v>55000</v>
      </c>
      <c r="FH396" t="s">
        <v>783</v>
      </c>
      <c r="FI396" t="s">
        <v>4416</v>
      </c>
      <c r="FJ396" t="s">
        <v>4417</v>
      </c>
      <c r="FK396" t="s">
        <v>4418</v>
      </c>
      <c r="FL396">
        <v>7.0555499999999993E-2</v>
      </c>
      <c r="FR396" t="s">
        <v>787</v>
      </c>
      <c r="FS396">
        <v>349.74599999999998</v>
      </c>
      <c r="FT396" t="s">
        <v>25</v>
      </c>
      <c r="FU396" t="s">
        <v>36</v>
      </c>
      <c r="FV396" t="s">
        <v>27</v>
      </c>
      <c r="FW396">
        <v>0.75597300000000001</v>
      </c>
      <c r="FX396" t="s">
        <v>28</v>
      </c>
      <c r="FY396">
        <v>500306</v>
      </c>
      <c r="FZ396" t="s">
        <v>29</v>
      </c>
      <c r="GA396">
        <v>1.998776712E-3</v>
      </c>
      <c r="GB396" t="s">
        <v>30</v>
      </c>
      <c r="GC396">
        <v>1000</v>
      </c>
      <c r="GD396" t="s">
        <v>923</v>
      </c>
      <c r="GE396">
        <v>1000</v>
      </c>
      <c r="GF396" t="s">
        <v>783</v>
      </c>
      <c r="GG396" t="s">
        <v>5200</v>
      </c>
      <c r="GH396" t="s">
        <v>5201</v>
      </c>
      <c r="GI396" t="s">
        <v>5202</v>
      </c>
      <c r="GJ396">
        <v>0.110694</v>
      </c>
      <c r="GP396" t="s">
        <v>787</v>
      </c>
      <c r="GQ396">
        <v>330.45800000000003</v>
      </c>
      <c r="GR396" t="s">
        <v>25</v>
      </c>
      <c r="GS396" t="s">
        <v>36</v>
      </c>
      <c r="GT396" t="s">
        <v>27</v>
      </c>
      <c r="GU396">
        <v>0.78055699999999995</v>
      </c>
      <c r="GV396" t="s">
        <v>28</v>
      </c>
      <c r="GW396">
        <v>496678</v>
      </c>
      <c r="GX396" t="s">
        <v>29</v>
      </c>
      <c r="GY396">
        <v>2.0133751416E-2</v>
      </c>
      <c r="GZ396" t="s">
        <v>30</v>
      </c>
      <c r="HA396">
        <v>10000</v>
      </c>
      <c r="HB396" t="s">
        <v>923</v>
      </c>
      <c r="HC396">
        <v>10000</v>
      </c>
      <c r="HD396" t="s">
        <v>783</v>
      </c>
      <c r="HE396" t="s">
        <v>5798</v>
      </c>
      <c r="HF396" t="s">
        <v>5799</v>
      </c>
      <c r="HG396" t="s">
        <v>5800</v>
      </c>
      <c r="HH396">
        <v>6.2773599999999999E-2</v>
      </c>
      <c r="HN396" t="s">
        <v>787</v>
      </c>
      <c r="HO396">
        <v>327.37599999999998</v>
      </c>
      <c r="HP396" t="s">
        <v>25</v>
      </c>
      <c r="HQ396" t="s">
        <v>36</v>
      </c>
      <c r="HR396" t="s">
        <v>27</v>
      </c>
      <c r="HS396">
        <v>0.78107499999999996</v>
      </c>
      <c r="HT396" t="s">
        <v>28</v>
      </c>
      <c r="HU396">
        <v>500689</v>
      </c>
      <c r="HV396" t="s">
        <v>29</v>
      </c>
      <c r="HW396">
        <v>0.12982108641599999</v>
      </c>
      <c r="HX396" t="s">
        <v>30</v>
      </c>
      <c r="HY396">
        <v>65000</v>
      </c>
      <c r="HZ396" t="s">
        <v>923</v>
      </c>
      <c r="IA396">
        <v>65000</v>
      </c>
      <c r="IB396" t="s">
        <v>783</v>
      </c>
      <c r="IC396" t="s">
        <v>6384</v>
      </c>
      <c r="ID396" t="s">
        <v>6385</v>
      </c>
      <c r="IE396" t="s">
        <v>6386</v>
      </c>
      <c r="IF396">
        <v>7.0838499999999999E-2</v>
      </c>
    </row>
    <row r="397" spans="6:240">
      <c r="F397" t="s">
        <v>777</v>
      </c>
      <c r="G397">
        <v>625.34799999999996</v>
      </c>
      <c r="H397" t="s">
        <v>25</v>
      </c>
      <c r="I397" t="s">
        <v>757</v>
      </c>
      <c r="J397" t="s">
        <v>27</v>
      </c>
      <c r="K397">
        <v>0.79279999999999995</v>
      </c>
      <c r="L397" t="s">
        <v>28</v>
      </c>
      <c r="M397">
        <v>254420</v>
      </c>
      <c r="N397" t="s">
        <v>29</v>
      </c>
      <c r="O397">
        <v>1.1791543664999999E-2</v>
      </c>
      <c r="P397" t="s">
        <v>30</v>
      </c>
      <c r="Q397">
        <v>3000</v>
      </c>
      <c r="R397" t="s">
        <v>923</v>
      </c>
      <c r="S397">
        <v>3000</v>
      </c>
      <c r="T397" t="s">
        <v>778</v>
      </c>
      <c r="U397" t="s">
        <v>5011</v>
      </c>
      <c r="V397" t="s">
        <v>5012</v>
      </c>
      <c r="W397" t="s">
        <v>5013</v>
      </c>
      <c r="X397">
        <v>8.6255600000000002E-2</v>
      </c>
      <c r="AD397" t="s">
        <v>777</v>
      </c>
      <c r="AE397">
        <v>626.68499999999995</v>
      </c>
      <c r="AF397" t="s">
        <v>25</v>
      </c>
      <c r="AG397" t="s">
        <v>757</v>
      </c>
      <c r="AH397" t="s">
        <v>27</v>
      </c>
      <c r="AI397">
        <v>0.79847199999999996</v>
      </c>
      <c r="AJ397" t="s">
        <v>28</v>
      </c>
      <c r="AK397">
        <v>250283</v>
      </c>
      <c r="AL397" t="s">
        <v>29</v>
      </c>
      <c r="AM397">
        <v>1.9977374324999998E-2</v>
      </c>
      <c r="AN397" t="s">
        <v>30</v>
      </c>
      <c r="AO397">
        <v>5000</v>
      </c>
      <c r="AP397" t="s">
        <v>923</v>
      </c>
      <c r="AQ397">
        <v>5000</v>
      </c>
      <c r="AR397" t="s">
        <v>778</v>
      </c>
      <c r="AS397" t="s">
        <v>1487</v>
      </c>
      <c r="AT397" t="s">
        <v>1488</v>
      </c>
      <c r="AU397" t="s">
        <v>1489</v>
      </c>
      <c r="AV397">
        <v>6.9090700000000005E-2</v>
      </c>
      <c r="BB397" t="s">
        <v>777</v>
      </c>
      <c r="BC397">
        <v>680.13699999999994</v>
      </c>
      <c r="BD397" t="s">
        <v>25</v>
      </c>
      <c r="BE397" t="s">
        <v>757</v>
      </c>
      <c r="BF397" t="s">
        <v>27</v>
      </c>
      <c r="BG397">
        <v>0.76395599999999997</v>
      </c>
      <c r="BH397" t="s">
        <v>28</v>
      </c>
      <c r="BI397">
        <v>251922</v>
      </c>
      <c r="BJ397" t="s">
        <v>29</v>
      </c>
      <c r="BK397">
        <v>5.9542222515E-2</v>
      </c>
      <c r="BL397" t="s">
        <v>30</v>
      </c>
      <c r="BM397">
        <v>15000</v>
      </c>
      <c r="BN397" t="s">
        <v>923</v>
      </c>
      <c r="BO397">
        <v>15000</v>
      </c>
      <c r="BP397" t="s">
        <v>778</v>
      </c>
      <c r="BQ397" t="s">
        <v>2066</v>
      </c>
      <c r="BR397" t="s">
        <v>2067</v>
      </c>
      <c r="BS397" t="s">
        <v>2068</v>
      </c>
      <c r="BT397">
        <v>9.22206E-2</v>
      </c>
      <c r="BZ397" t="s">
        <v>777</v>
      </c>
      <c r="CA397">
        <v>661.76400000000001</v>
      </c>
      <c r="CB397" t="s">
        <v>25</v>
      </c>
      <c r="CC397" t="s">
        <v>757</v>
      </c>
      <c r="CD397" t="s">
        <v>27</v>
      </c>
      <c r="CE397">
        <v>0.77853499999999998</v>
      </c>
      <c r="CF397" t="s">
        <v>28</v>
      </c>
      <c r="CG397">
        <v>249311</v>
      </c>
      <c r="CH397" t="s">
        <v>29</v>
      </c>
      <c r="CI397">
        <v>0.100276475085</v>
      </c>
      <c r="CJ397" t="s">
        <v>30</v>
      </c>
      <c r="CK397">
        <v>25000</v>
      </c>
      <c r="CL397" t="s">
        <v>923</v>
      </c>
      <c r="CM397">
        <v>25000</v>
      </c>
      <c r="CN397" t="s">
        <v>778</v>
      </c>
      <c r="CO397" t="s">
        <v>2660</v>
      </c>
      <c r="CP397" t="s">
        <v>2661</v>
      </c>
      <c r="CQ397" t="s">
        <v>2662</v>
      </c>
      <c r="CR397">
        <v>8.2936899999999994E-2</v>
      </c>
      <c r="CX397" t="s">
        <v>777</v>
      </c>
      <c r="CY397">
        <v>653.49800000000005</v>
      </c>
      <c r="CZ397" t="s">
        <v>25</v>
      </c>
      <c r="DA397" t="s">
        <v>757</v>
      </c>
      <c r="DB397" t="s">
        <v>27</v>
      </c>
      <c r="DC397">
        <v>0.78246400000000005</v>
      </c>
      <c r="DD397" t="s">
        <v>28</v>
      </c>
      <c r="DE397">
        <v>249935</v>
      </c>
      <c r="DF397" t="s">
        <v>29</v>
      </c>
      <c r="DG397">
        <v>0.14003622400499999</v>
      </c>
      <c r="DH397" t="s">
        <v>30</v>
      </c>
      <c r="DI397">
        <v>35000</v>
      </c>
      <c r="DJ397" t="s">
        <v>923</v>
      </c>
      <c r="DK397">
        <v>35000</v>
      </c>
      <c r="DL397" t="s">
        <v>778</v>
      </c>
      <c r="DM397" t="s">
        <v>3249</v>
      </c>
      <c r="DN397" t="s">
        <v>3250</v>
      </c>
      <c r="DO397" t="s">
        <v>3251</v>
      </c>
      <c r="DP397">
        <v>7.8441499999999997E-2</v>
      </c>
      <c r="DV397" t="s">
        <v>777</v>
      </c>
      <c r="DW397">
        <v>651.80999999999995</v>
      </c>
      <c r="DX397" t="s">
        <v>25</v>
      </c>
      <c r="DY397" t="s">
        <v>757</v>
      </c>
      <c r="DZ397" t="s">
        <v>27</v>
      </c>
      <c r="EA397">
        <v>0.78420199999999995</v>
      </c>
      <c r="EB397" t="s">
        <v>28</v>
      </c>
      <c r="EC397">
        <v>249472</v>
      </c>
      <c r="ED397" t="s">
        <v>29</v>
      </c>
      <c r="EE397">
        <v>0.180380675115</v>
      </c>
      <c r="EF397" t="s">
        <v>30</v>
      </c>
      <c r="EG397">
        <v>45000</v>
      </c>
      <c r="EH397" t="s">
        <v>923</v>
      </c>
      <c r="EI397">
        <v>45000</v>
      </c>
      <c r="EJ397" t="s">
        <v>778</v>
      </c>
      <c r="EK397" t="s">
        <v>3837</v>
      </c>
      <c r="EL397" t="s">
        <v>3838</v>
      </c>
      <c r="EM397" t="s">
        <v>3839</v>
      </c>
      <c r="EN397">
        <v>7.9424800000000004E-2</v>
      </c>
      <c r="ET397" t="s">
        <v>777</v>
      </c>
      <c r="EU397">
        <v>655.73299999999995</v>
      </c>
      <c r="EV397" t="s">
        <v>25</v>
      </c>
      <c r="EW397" t="s">
        <v>757</v>
      </c>
      <c r="EX397" t="s">
        <v>27</v>
      </c>
      <c r="EY397">
        <v>0.78023900000000002</v>
      </c>
      <c r="EZ397" t="s">
        <v>28</v>
      </c>
      <c r="FA397">
        <v>250506</v>
      </c>
      <c r="FB397" t="s">
        <v>29</v>
      </c>
      <c r="FC397">
        <v>0.219555721845</v>
      </c>
      <c r="FD397" t="s">
        <v>30</v>
      </c>
      <c r="FE397">
        <v>55000</v>
      </c>
      <c r="FF397" t="s">
        <v>923</v>
      </c>
      <c r="FG397">
        <v>55000</v>
      </c>
      <c r="FH397" t="s">
        <v>778</v>
      </c>
      <c r="FI397" t="s">
        <v>4419</v>
      </c>
      <c r="FJ397" t="s">
        <v>4420</v>
      </c>
      <c r="FK397" t="s">
        <v>4421</v>
      </c>
      <c r="FL397">
        <v>7.6155299999999995E-2</v>
      </c>
      <c r="FR397" t="s">
        <v>777</v>
      </c>
      <c r="FS397">
        <v>668.81299999999999</v>
      </c>
      <c r="FT397" t="s">
        <v>25</v>
      </c>
      <c r="FU397" t="s">
        <v>757</v>
      </c>
      <c r="FV397" t="s">
        <v>27</v>
      </c>
      <c r="FW397">
        <v>0.77291900000000002</v>
      </c>
      <c r="FX397" t="s">
        <v>28</v>
      </c>
      <c r="FY397">
        <v>250281</v>
      </c>
      <c r="FZ397" t="s">
        <v>29</v>
      </c>
      <c r="GA397">
        <v>3.9955144649999998E-3</v>
      </c>
      <c r="GB397" t="s">
        <v>30</v>
      </c>
      <c r="GC397">
        <v>1000</v>
      </c>
      <c r="GD397" t="s">
        <v>923</v>
      </c>
      <c r="GE397">
        <v>1000</v>
      </c>
      <c r="GF397" t="s">
        <v>778</v>
      </c>
      <c r="GG397" t="s">
        <v>5203</v>
      </c>
      <c r="GH397" t="s">
        <v>5204</v>
      </c>
      <c r="GI397" t="s">
        <v>5205</v>
      </c>
      <c r="GJ397">
        <v>5.4003900000000001E-2</v>
      </c>
      <c r="GP397" t="s">
        <v>777</v>
      </c>
      <c r="GQ397">
        <v>680.52700000000004</v>
      </c>
      <c r="GR397" t="s">
        <v>25</v>
      </c>
      <c r="GS397" t="s">
        <v>757</v>
      </c>
      <c r="GT397" t="s">
        <v>27</v>
      </c>
      <c r="GU397">
        <v>0.77089200000000002</v>
      </c>
      <c r="GV397" t="s">
        <v>28</v>
      </c>
      <c r="GW397">
        <v>247268</v>
      </c>
      <c r="GX397" t="s">
        <v>29</v>
      </c>
      <c r="GY397">
        <v>4.0441950975000002E-2</v>
      </c>
      <c r="GZ397" t="s">
        <v>30</v>
      </c>
      <c r="HA397">
        <v>10000</v>
      </c>
      <c r="HB397" t="s">
        <v>923</v>
      </c>
      <c r="HC397">
        <v>10000</v>
      </c>
      <c r="HD397" t="s">
        <v>778</v>
      </c>
      <c r="HE397" t="s">
        <v>5801</v>
      </c>
      <c r="HF397" t="s">
        <v>5802</v>
      </c>
      <c r="HG397" t="s">
        <v>5803</v>
      </c>
      <c r="HH397">
        <v>7.1708800000000003E-2</v>
      </c>
      <c r="HN397" t="s">
        <v>777</v>
      </c>
      <c r="HO397">
        <v>665.22400000000005</v>
      </c>
      <c r="HP397" t="s">
        <v>25</v>
      </c>
      <c r="HQ397" t="s">
        <v>757</v>
      </c>
      <c r="HR397" t="s">
        <v>27</v>
      </c>
      <c r="HS397">
        <v>0.77441499999999996</v>
      </c>
      <c r="HT397" t="s">
        <v>28</v>
      </c>
      <c r="HU397">
        <v>250660</v>
      </c>
      <c r="HV397" t="s">
        <v>29</v>
      </c>
      <c r="HW397">
        <v>0.259315470765</v>
      </c>
      <c r="HX397" t="s">
        <v>30</v>
      </c>
      <c r="HY397">
        <v>65000</v>
      </c>
      <c r="HZ397" t="s">
        <v>923</v>
      </c>
      <c r="IA397">
        <v>65000</v>
      </c>
      <c r="IB397" t="s">
        <v>778</v>
      </c>
      <c r="IC397" t="s">
        <v>6387</v>
      </c>
      <c r="ID397" t="s">
        <v>6388</v>
      </c>
      <c r="IE397" t="s">
        <v>6389</v>
      </c>
      <c r="IF397">
        <v>7.9467999999999997E-2</v>
      </c>
    </row>
    <row r="398" spans="6:240">
      <c r="F398" t="s">
        <v>782</v>
      </c>
      <c r="G398">
        <v>323.08800000000002</v>
      </c>
      <c r="H398" t="s">
        <v>25</v>
      </c>
      <c r="I398" t="s">
        <v>36</v>
      </c>
      <c r="J398" t="s">
        <v>27</v>
      </c>
      <c r="K398">
        <v>0.78011699999999995</v>
      </c>
      <c r="L398" t="s">
        <v>28</v>
      </c>
      <c r="M398">
        <v>508581</v>
      </c>
      <c r="N398" t="s">
        <v>29</v>
      </c>
      <c r="O398">
        <v>5.898765272E-3</v>
      </c>
      <c r="P398" t="s">
        <v>30</v>
      </c>
      <c r="Q398">
        <v>3000</v>
      </c>
      <c r="R398" t="s">
        <v>923</v>
      </c>
      <c r="S398">
        <v>3000</v>
      </c>
      <c r="T398" t="s">
        <v>783</v>
      </c>
      <c r="U398" t="s">
        <v>5014</v>
      </c>
      <c r="V398" t="s">
        <v>5015</v>
      </c>
      <c r="W398" t="s">
        <v>5016</v>
      </c>
      <c r="X398">
        <v>5.2700700000000003E-2</v>
      </c>
      <c r="AD398" t="s">
        <v>782</v>
      </c>
      <c r="AE398">
        <v>336.86500000000001</v>
      </c>
      <c r="AF398" t="s">
        <v>25</v>
      </c>
      <c r="AG398" t="s">
        <v>36</v>
      </c>
      <c r="AH398" t="s">
        <v>27</v>
      </c>
      <c r="AI398">
        <v>0.77028600000000003</v>
      </c>
      <c r="AJ398" t="s">
        <v>28</v>
      </c>
      <c r="AK398">
        <v>500312</v>
      </c>
      <c r="AL398" t="s">
        <v>29</v>
      </c>
      <c r="AM398">
        <v>9.9937625599999993E-3</v>
      </c>
      <c r="AN398" t="s">
        <v>30</v>
      </c>
      <c r="AO398">
        <v>5000</v>
      </c>
      <c r="AP398" t="s">
        <v>923</v>
      </c>
      <c r="AQ398">
        <v>5000</v>
      </c>
      <c r="AR398" t="s">
        <v>783</v>
      </c>
      <c r="AS398" t="s">
        <v>1490</v>
      </c>
      <c r="AT398" t="s">
        <v>1491</v>
      </c>
      <c r="AU398" t="s">
        <v>1492</v>
      </c>
      <c r="AV398">
        <v>7.5151899999999994E-2</v>
      </c>
      <c r="BB398" t="s">
        <v>782</v>
      </c>
      <c r="BC398">
        <v>326.36200000000002</v>
      </c>
      <c r="BD398" t="s">
        <v>25</v>
      </c>
      <c r="BE398" t="s">
        <v>36</v>
      </c>
      <c r="BF398" t="s">
        <v>27</v>
      </c>
      <c r="BG398">
        <v>0.78385300000000002</v>
      </c>
      <c r="BH398" t="s">
        <v>28</v>
      </c>
      <c r="BI398">
        <v>498691</v>
      </c>
      <c r="BJ398" t="s">
        <v>29</v>
      </c>
      <c r="BK398">
        <v>3.0078745543999998E-2</v>
      </c>
      <c r="BL398" t="s">
        <v>30</v>
      </c>
      <c r="BM398">
        <v>15000</v>
      </c>
      <c r="BN398" t="s">
        <v>923</v>
      </c>
      <c r="BO398">
        <v>15000</v>
      </c>
      <c r="BP398" t="s">
        <v>783</v>
      </c>
      <c r="BQ398" t="s">
        <v>2069</v>
      </c>
      <c r="BR398" t="s">
        <v>2070</v>
      </c>
      <c r="BS398" t="s">
        <v>2071</v>
      </c>
      <c r="BT398">
        <v>7.2615200000000005E-2</v>
      </c>
      <c r="BZ398" t="s">
        <v>782</v>
      </c>
      <c r="CA398">
        <v>327.50700000000001</v>
      </c>
      <c r="CB398" t="s">
        <v>25</v>
      </c>
      <c r="CC398" t="s">
        <v>36</v>
      </c>
      <c r="CD398" t="s">
        <v>27</v>
      </c>
      <c r="CE398">
        <v>0.78197399999999995</v>
      </c>
      <c r="CF398" t="s">
        <v>28</v>
      </c>
      <c r="CG398">
        <v>499339</v>
      </c>
      <c r="CH398" t="s">
        <v>29</v>
      </c>
      <c r="CI398">
        <v>5.0066203663999997E-2</v>
      </c>
      <c r="CJ398" t="s">
        <v>30</v>
      </c>
      <c r="CK398">
        <v>25000</v>
      </c>
      <c r="CL398" t="s">
        <v>923</v>
      </c>
      <c r="CM398">
        <v>25000</v>
      </c>
      <c r="CN398" t="s">
        <v>783</v>
      </c>
      <c r="CO398" t="s">
        <v>2663</v>
      </c>
      <c r="CP398" t="s">
        <v>2664</v>
      </c>
      <c r="CQ398" t="s">
        <v>2665</v>
      </c>
      <c r="CR398">
        <v>6.6208699999999995E-2</v>
      </c>
      <c r="CX398" t="s">
        <v>782</v>
      </c>
      <c r="CY398">
        <v>324.767</v>
      </c>
      <c r="CZ398" t="s">
        <v>25</v>
      </c>
      <c r="DA398" t="s">
        <v>36</v>
      </c>
      <c r="DB398" t="s">
        <v>27</v>
      </c>
      <c r="DC398">
        <v>0.78449999999999998</v>
      </c>
      <c r="DD398" t="s">
        <v>28</v>
      </c>
      <c r="DE398">
        <v>500313</v>
      </c>
      <c r="DF398" t="s">
        <v>29</v>
      </c>
      <c r="DG398">
        <v>6.9956175920000002E-2</v>
      </c>
      <c r="DH398" t="s">
        <v>30</v>
      </c>
      <c r="DI398">
        <v>35000</v>
      </c>
      <c r="DJ398" t="s">
        <v>923</v>
      </c>
      <c r="DK398">
        <v>35000</v>
      </c>
      <c r="DL398" t="s">
        <v>783</v>
      </c>
      <c r="DM398" t="s">
        <v>3252</v>
      </c>
      <c r="DN398" t="s">
        <v>3253</v>
      </c>
      <c r="DO398" t="s">
        <v>3254</v>
      </c>
      <c r="DP398">
        <v>6.3037800000000005E-2</v>
      </c>
      <c r="DV398" t="s">
        <v>782</v>
      </c>
      <c r="DW398">
        <v>327.79599999999999</v>
      </c>
      <c r="DX398" t="s">
        <v>25</v>
      </c>
      <c r="DY398" t="s">
        <v>36</v>
      </c>
      <c r="DZ398" t="s">
        <v>27</v>
      </c>
      <c r="EA398">
        <v>0.78044400000000003</v>
      </c>
      <c r="EB398" t="s">
        <v>28</v>
      </c>
      <c r="EC398">
        <v>500856</v>
      </c>
      <c r="ED398" t="s">
        <v>29</v>
      </c>
      <c r="EE398">
        <v>8.9846148176000007E-2</v>
      </c>
      <c r="EF398" t="s">
        <v>30</v>
      </c>
      <c r="EG398">
        <v>45000</v>
      </c>
      <c r="EH398" t="s">
        <v>923</v>
      </c>
      <c r="EI398">
        <v>45000</v>
      </c>
      <c r="EJ398" t="s">
        <v>783</v>
      </c>
      <c r="EK398" t="s">
        <v>3045</v>
      </c>
      <c r="EL398" t="s">
        <v>3840</v>
      </c>
      <c r="EM398" t="s">
        <v>3841</v>
      </c>
      <c r="EN398">
        <v>6.4444299999999996E-2</v>
      </c>
      <c r="ET398" t="s">
        <v>782</v>
      </c>
      <c r="EU398">
        <v>328.17899999999997</v>
      </c>
      <c r="EV398" t="s">
        <v>25</v>
      </c>
      <c r="EW398" t="s">
        <v>36</v>
      </c>
      <c r="EX398" t="s">
        <v>27</v>
      </c>
      <c r="EY398">
        <v>0.78006500000000001</v>
      </c>
      <c r="EZ398" t="s">
        <v>28</v>
      </c>
      <c r="FA398">
        <v>500757</v>
      </c>
      <c r="FB398" t="s">
        <v>29</v>
      </c>
      <c r="FC398">
        <v>0.109833620296</v>
      </c>
      <c r="FD398" t="s">
        <v>30</v>
      </c>
      <c r="FE398">
        <v>55000</v>
      </c>
      <c r="FF398" t="s">
        <v>923</v>
      </c>
      <c r="FG398">
        <v>55000</v>
      </c>
      <c r="FH398" t="s">
        <v>783</v>
      </c>
      <c r="FI398" t="s">
        <v>4422</v>
      </c>
      <c r="FJ398" t="s">
        <v>4423</v>
      </c>
      <c r="FK398" t="s">
        <v>4424</v>
      </c>
      <c r="FL398">
        <v>6.6880499999999996E-2</v>
      </c>
      <c r="FR398" t="s">
        <v>782</v>
      </c>
      <c r="FS398">
        <v>383.86700000000002</v>
      </c>
      <c r="FT398" t="s">
        <v>25</v>
      </c>
      <c r="FU398" t="s">
        <v>36</v>
      </c>
      <c r="FV398" t="s">
        <v>27</v>
      </c>
      <c r="FW398">
        <v>0.73898299999999995</v>
      </c>
      <c r="FX398" t="s">
        <v>28</v>
      </c>
      <c r="FY398">
        <v>477036</v>
      </c>
      <c r="FZ398" t="s">
        <v>29</v>
      </c>
      <c r="GA398">
        <v>2.0962785759999999E-3</v>
      </c>
      <c r="GB398" t="s">
        <v>30</v>
      </c>
      <c r="GC398">
        <v>1000</v>
      </c>
      <c r="GD398" t="s">
        <v>923</v>
      </c>
      <c r="GE398">
        <v>1000</v>
      </c>
      <c r="GF398" t="s">
        <v>783</v>
      </c>
      <c r="GG398" t="s">
        <v>5206</v>
      </c>
      <c r="GH398" t="s">
        <v>5207</v>
      </c>
      <c r="GI398" t="s">
        <v>5208</v>
      </c>
      <c r="GJ398">
        <v>4.86281E-2</v>
      </c>
      <c r="GP398" t="s">
        <v>782</v>
      </c>
      <c r="GQ398">
        <v>334.90499999999997</v>
      </c>
      <c r="GR398" t="s">
        <v>25</v>
      </c>
      <c r="GS398" t="s">
        <v>36</v>
      </c>
      <c r="GT398" t="s">
        <v>27</v>
      </c>
      <c r="GU398">
        <v>0.77347699999999997</v>
      </c>
      <c r="GV398" t="s">
        <v>28</v>
      </c>
      <c r="GW398">
        <v>499096</v>
      </c>
      <c r="GX398" t="s">
        <v>29</v>
      </c>
      <c r="GY398">
        <v>2.0036244551999999E-2</v>
      </c>
      <c r="GZ398" t="s">
        <v>30</v>
      </c>
      <c r="HA398">
        <v>10000</v>
      </c>
      <c r="HB398" t="s">
        <v>923</v>
      </c>
      <c r="HC398">
        <v>10000</v>
      </c>
      <c r="HD398" t="s">
        <v>783</v>
      </c>
      <c r="HE398" t="s">
        <v>5804</v>
      </c>
      <c r="HF398" t="s">
        <v>5805</v>
      </c>
      <c r="HG398" t="s">
        <v>5806</v>
      </c>
      <c r="HH398">
        <v>8.1977900000000006E-2</v>
      </c>
      <c r="HN398" t="s">
        <v>782</v>
      </c>
      <c r="HO398">
        <v>329.07400000000001</v>
      </c>
      <c r="HP398" t="s">
        <v>25</v>
      </c>
      <c r="HQ398" t="s">
        <v>36</v>
      </c>
      <c r="HR398" t="s">
        <v>27</v>
      </c>
      <c r="HS398">
        <v>0.779057</v>
      </c>
      <c r="HT398" t="s">
        <v>28</v>
      </c>
      <c r="HU398">
        <v>500689</v>
      </c>
      <c r="HV398" t="s">
        <v>29</v>
      </c>
      <c r="HW398">
        <v>0.12982109241600001</v>
      </c>
      <c r="HX398" t="s">
        <v>30</v>
      </c>
      <c r="HY398">
        <v>65000</v>
      </c>
      <c r="HZ398" t="s">
        <v>923</v>
      </c>
      <c r="IA398">
        <v>65000</v>
      </c>
      <c r="IB398" t="s">
        <v>783</v>
      </c>
      <c r="IC398" t="s">
        <v>6390</v>
      </c>
      <c r="ID398" t="s">
        <v>6391</v>
      </c>
      <c r="IE398" t="s">
        <v>6392</v>
      </c>
      <c r="IF398">
        <v>6.8636299999999997E-2</v>
      </c>
    </row>
    <row r="399" spans="6:240">
      <c r="F399" t="s">
        <v>787</v>
      </c>
      <c r="G399">
        <v>625.34799999999996</v>
      </c>
      <c r="H399" t="s">
        <v>25</v>
      </c>
      <c r="I399" t="s">
        <v>757</v>
      </c>
      <c r="J399" t="s">
        <v>27</v>
      </c>
      <c r="K399">
        <v>0.79279999999999995</v>
      </c>
      <c r="L399" t="s">
        <v>28</v>
      </c>
      <c r="M399">
        <v>254420</v>
      </c>
      <c r="N399" t="s">
        <v>29</v>
      </c>
      <c r="O399">
        <v>1.1791543664999999E-2</v>
      </c>
      <c r="P399" t="s">
        <v>30</v>
      </c>
      <c r="Q399">
        <v>3000</v>
      </c>
      <c r="R399" t="s">
        <v>923</v>
      </c>
      <c r="S399">
        <v>3000</v>
      </c>
      <c r="T399" t="s">
        <v>788</v>
      </c>
      <c r="U399" t="s">
        <v>5011</v>
      </c>
      <c r="V399" t="s">
        <v>5012</v>
      </c>
      <c r="W399" t="s">
        <v>5013</v>
      </c>
      <c r="X399">
        <v>8.6255600000000002E-2</v>
      </c>
      <c r="AD399" t="s">
        <v>787</v>
      </c>
      <c r="AE399">
        <v>626.68499999999995</v>
      </c>
      <c r="AF399" t="s">
        <v>25</v>
      </c>
      <c r="AG399" t="s">
        <v>757</v>
      </c>
      <c r="AH399" t="s">
        <v>27</v>
      </c>
      <c r="AI399">
        <v>0.79847199999999996</v>
      </c>
      <c r="AJ399" t="s">
        <v>28</v>
      </c>
      <c r="AK399">
        <v>250283</v>
      </c>
      <c r="AL399" t="s">
        <v>29</v>
      </c>
      <c r="AM399">
        <v>1.9977374324999998E-2</v>
      </c>
      <c r="AN399" t="s">
        <v>30</v>
      </c>
      <c r="AO399">
        <v>5000</v>
      </c>
      <c r="AP399" t="s">
        <v>923</v>
      </c>
      <c r="AQ399">
        <v>5000</v>
      </c>
      <c r="AR399" t="s">
        <v>788</v>
      </c>
      <c r="AS399" t="s">
        <v>1487</v>
      </c>
      <c r="AT399" t="s">
        <v>1488</v>
      </c>
      <c r="AU399" t="s">
        <v>1489</v>
      </c>
      <c r="AV399">
        <v>6.9090700000000005E-2</v>
      </c>
      <c r="BB399" t="s">
        <v>787</v>
      </c>
      <c r="BC399">
        <v>680.13699999999994</v>
      </c>
      <c r="BD399" t="s">
        <v>25</v>
      </c>
      <c r="BE399" t="s">
        <v>757</v>
      </c>
      <c r="BF399" t="s">
        <v>27</v>
      </c>
      <c r="BG399">
        <v>0.76395599999999997</v>
      </c>
      <c r="BH399" t="s">
        <v>28</v>
      </c>
      <c r="BI399">
        <v>251922</v>
      </c>
      <c r="BJ399" t="s">
        <v>29</v>
      </c>
      <c r="BK399">
        <v>5.9542222515E-2</v>
      </c>
      <c r="BL399" t="s">
        <v>30</v>
      </c>
      <c r="BM399">
        <v>15000</v>
      </c>
      <c r="BN399" t="s">
        <v>923</v>
      </c>
      <c r="BO399">
        <v>15000</v>
      </c>
      <c r="BP399" t="s">
        <v>788</v>
      </c>
      <c r="BQ399" t="s">
        <v>2066</v>
      </c>
      <c r="BR399" t="s">
        <v>2067</v>
      </c>
      <c r="BS399" t="s">
        <v>2068</v>
      </c>
      <c r="BT399">
        <v>9.22206E-2</v>
      </c>
      <c r="BZ399" t="s">
        <v>787</v>
      </c>
      <c r="CA399">
        <v>661.76400000000001</v>
      </c>
      <c r="CB399" t="s">
        <v>25</v>
      </c>
      <c r="CC399" t="s">
        <v>757</v>
      </c>
      <c r="CD399" t="s">
        <v>27</v>
      </c>
      <c r="CE399">
        <v>0.77853499999999998</v>
      </c>
      <c r="CF399" t="s">
        <v>28</v>
      </c>
      <c r="CG399">
        <v>249311</v>
      </c>
      <c r="CH399" t="s">
        <v>29</v>
      </c>
      <c r="CI399">
        <v>0.100276475085</v>
      </c>
      <c r="CJ399" t="s">
        <v>30</v>
      </c>
      <c r="CK399">
        <v>25000</v>
      </c>
      <c r="CL399" t="s">
        <v>923</v>
      </c>
      <c r="CM399">
        <v>25000</v>
      </c>
      <c r="CN399" t="s">
        <v>788</v>
      </c>
      <c r="CO399" t="s">
        <v>2660</v>
      </c>
      <c r="CP399" t="s">
        <v>2661</v>
      </c>
      <c r="CQ399" t="s">
        <v>2662</v>
      </c>
      <c r="CR399">
        <v>8.2936899999999994E-2</v>
      </c>
      <c r="CX399" t="s">
        <v>787</v>
      </c>
      <c r="CY399">
        <v>653.49800000000005</v>
      </c>
      <c r="CZ399" t="s">
        <v>25</v>
      </c>
      <c r="DA399" t="s">
        <v>757</v>
      </c>
      <c r="DB399" t="s">
        <v>27</v>
      </c>
      <c r="DC399">
        <v>0.78246400000000005</v>
      </c>
      <c r="DD399" t="s">
        <v>28</v>
      </c>
      <c r="DE399">
        <v>249935</v>
      </c>
      <c r="DF399" t="s">
        <v>29</v>
      </c>
      <c r="DG399">
        <v>0.14003622400499999</v>
      </c>
      <c r="DH399" t="s">
        <v>30</v>
      </c>
      <c r="DI399">
        <v>35000</v>
      </c>
      <c r="DJ399" t="s">
        <v>923</v>
      </c>
      <c r="DK399">
        <v>35000</v>
      </c>
      <c r="DL399" t="s">
        <v>788</v>
      </c>
      <c r="DM399" t="s">
        <v>3249</v>
      </c>
      <c r="DN399" t="s">
        <v>3250</v>
      </c>
      <c r="DO399" t="s">
        <v>3251</v>
      </c>
      <c r="DP399">
        <v>7.8441499999999997E-2</v>
      </c>
      <c r="DV399" t="s">
        <v>787</v>
      </c>
      <c r="DW399">
        <v>651.80999999999995</v>
      </c>
      <c r="DX399" t="s">
        <v>25</v>
      </c>
      <c r="DY399" t="s">
        <v>757</v>
      </c>
      <c r="DZ399" t="s">
        <v>27</v>
      </c>
      <c r="EA399">
        <v>0.78420199999999995</v>
      </c>
      <c r="EB399" t="s">
        <v>28</v>
      </c>
      <c r="EC399">
        <v>249472</v>
      </c>
      <c r="ED399" t="s">
        <v>29</v>
      </c>
      <c r="EE399">
        <v>0.180380675115</v>
      </c>
      <c r="EF399" t="s">
        <v>30</v>
      </c>
      <c r="EG399">
        <v>45000</v>
      </c>
      <c r="EH399" t="s">
        <v>923</v>
      </c>
      <c r="EI399">
        <v>45000</v>
      </c>
      <c r="EJ399" t="s">
        <v>788</v>
      </c>
      <c r="EK399" t="s">
        <v>3837</v>
      </c>
      <c r="EL399" t="s">
        <v>3838</v>
      </c>
      <c r="EM399" t="s">
        <v>3839</v>
      </c>
      <c r="EN399">
        <v>7.9424800000000004E-2</v>
      </c>
      <c r="ET399" t="s">
        <v>787</v>
      </c>
      <c r="EU399">
        <v>655.73299999999995</v>
      </c>
      <c r="EV399" t="s">
        <v>25</v>
      </c>
      <c r="EW399" t="s">
        <v>757</v>
      </c>
      <c r="EX399" t="s">
        <v>27</v>
      </c>
      <c r="EY399">
        <v>0.78023900000000002</v>
      </c>
      <c r="EZ399" t="s">
        <v>28</v>
      </c>
      <c r="FA399">
        <v>250506</v>
      </c>
      <c r="FB399" t="s">
        <v>29</v>
      </c>
      <c r="FC399">
        <v>0.219555721845</v>
      </c>
      <c r="FD399" t="s">
        <v>30</v>
      </c>
      <c r="FE399">
        <v>55000</v>
      </c>
      <c r="FF399" t="s">
        <v>923</v>
      </c>
      <c r="FG399">
        <v>55000</v>
      </c>
      <c r="FH399" t="s">
        <v>788</v>
      </c>
      <c r="FI399" t="s">
        <v>4419</v>
      </c>
      <c r="FJ399" t="s">
        <v>4420</v>
      </c>
      <c r="FK399" t="s">
        <v>4421</v>
      </c>
      <c r="FL399">
        <v>7.6155299999999995E-2</v>
      </c>
      <c r="FR399" t="s">
        <v>787</v>
      </c>
      <c r="FS399">
        <v>668.81299999999999</v>
      </c>
      <c r="FT399" t="s">
        <v>25</v>
      </c>
      <c r="FU399" t="s">
        <v>757</v>
      </c>
      <c r="FV399" t="s">
        <v>27</v>
      </c>
      <c r="FW399">
        <v>0.77291900000000002</v>
      </c>
      <c r="FX399" t="s">
        <v>28</v>
      </c>
      <c r="FY399">
        <v>250281</v>
      </c>
      <c r="FZ399" t="s">
        <v>29</v>
      </c>
      <c r="GA399">
        <v>3.9955144649999998E-3</v>
      </c>
      <c r="GB399" t="s">
        <v>30</v>
      </c>
      <c r="GC399">
        <v>1000</v>
      </c>
      <c r="GD399" t="s">
        <v>923</v>
      </c>
      <c r="GE399">
        <v>1000</v>
      </c>
      <c r="GF399" t="s">
        <v>788</v>
      </c>
      <c r="GG399" t="s">
        <v>5203</v>
      </c>
      <c r="GH399" t="s">
        <v>5204</v>
      </c>
      <c r="GI399" t="s">
        <v>5205</v>
      </c>
      <c r="GJ399">
        <v>5.4003900000000001E-2</v>
      </c>
      <c r="GP399" t="s">
        <v>787</v>
      </c>
      <c r="GQ399">
        <v>680.52700000000004</v>
      </c>
      <c r="GR399" t="s">
        <v>25</v>
      </c>
      <c r="GS399" t="s">
        <v>757</v>
      </c>
      <c r="GT399" t="s">
        <v>27</v>
      </c>
      <c r="GU399">
        <v>0.77089200000000002</v>
      </c>
      <c r="GV399" t="s">
        <v>28</v>
      </c>
      <c r="GW399">
        <v>247268</v>
      </c>
      <c r="GX399" t="s">
        <v>29</v>
      </c>
      <c r="GY399">
        <v>4.0441950975000002E-2</v>
      </c>
      <c r="GZ399" t="s">
        <v>30</v>
      </c>
      <c r="HA399">
        <v>10000</v>
      </c>
      <c r="HB399" t="s">
        <v>923</v>
      </c>
      <c r="HC399">
        <v>10000</v>
      </c>
      <c r="HD399" t="s">
        <v>788</v>
      </c>
      <c r="HE399" t="s">
        <v>5801</v>
      </c>
      <c r="HF399" t="s">
        <v>5802</v>
      </c>
      <c r="HG399" t="s">
        <v>5803</v>
      </c>
      <c r="HH399">
        <v>7.1708800000000003E-2</v>
      </c>
      <c r="HN399" t="s">
        <v>787</v>
      </c>
      <c r="HO399">
        <v>665.22400000000005</v>
      </c>
      <c r="HP399" t="s">
        <v>25</v>
      </c>
      <c r="HQ399" t="s">
        <v>757</v>
      </c>
      <c r="HR399" t="s">
        <v>27</v>
      </c>
      <c r="HS399">
        <v>0.77441499999999996</v>
      </c>
      <c r="HT399" t="s">
        <v>28</v>
      </c>
      <c r="HU399">
        <v>250660</v>
      </c>
      <c r="HV399" t="s">
        <v>29</v>
      </c>
      <c r="HW399">
        <v>0.259315470765</v>
      </c>
      <c r="HX399" t="s">
        <v>30</v>
      </c>
      <c r="HY399">
        <v>65000</v>
      </c>
      <c r="HZ399" t="s">
        <v>923</v>
      </c>
      <c r="IA399">
        <v>65000</v>
      </c>
      <c r="IB399" t="s">
        <v>788</v>
      </c>
      <c r="IC399" t="s">
        <v>6387</v>
      </c>
      <c r="ID399" t="s">
        <v>6388</v>
      </c>
      <c r="IE399" t="s">
        <v>6389</v>
      </c>
      <c r="IF399">
        <v>7.9467999999999997E-2</v>
      </c>
    </row>
    <row r="400" spans="6:240">
      <c r="F400" t="s">
        <v>787</v>
      </c>
      <c r="G400">
        <v>323.08800000000002</v>
      </c>
      <c r="H400" t="s">
        <v>25</v>
      </c>
      <c r="I400" t="s">
        <v>36</v>
      </c>
      <c r="J400" t="s">
        <v>27</v>
      </c>
      <c r="K400">
        <v>0.78011699999999995</v>
      </c>
      <c r="L400" t="s">
        <v>28</v>
      </c>
      <c r="M400">
        <v>508581</v>
      </c>
      <c r="N400" t="s">
        <v>29</v>
      </c>
      <c r="O400">
        <v>5.898765272E-3</v>
      </c>
      <c r="P400" t="s">
        <v>30</v>
      </c>
      <c r="Q400">
        <v>3000</v>
      </c>
      <c r="R400" t="s">
        <v>923</v>
      </c>
      <c r="S400">
        <v>3000</v>
      </c>
      <c r="T400" t="s">
        <v>783</v>
      </c>
      <c r="U400" t="s">
        <v>5014</v>
      </c>
      <c r="V400" t="s">
        <v>5015</v>
      </c>
      <c r="W400" t="s">
        <v>5016</v>
      </c>
      <c r="X400">
        <v>5.2700700000000003E-2</v>
      </c>
      <c r="AD400" t="s">
        <v>787</v>
      </c>
      <c r="AE400">
        <v>336.86500000000001</v>
      </c>
      <c r="AF400" t="s">
        <v>25</v>
      </c>
      <c r="AG400" t="s">
        <v>36</v>
      </c>
      <c r="AH400" t="s">
        <v>27</v>
      </c>
      <c r="AI400">
        <v>0.77028600000000003</v>
      </c>
      <c r="AJ400" t="s">
        <v>28</v>
      </c>
      <c r="AK400">
        <v>500312</v>
      </c>
      <c r="AL400" t="s">
        <v>29</v>
      </c>
      <c r="AM400">
        <v>9.9937625599999993E-3</v>
      </c>
      <c r="AN400" t="s">
        <v>30</v>
      </c>
      <c r="AO400">
        <v>5000</v>
      </c>
      <c r="AP400" t="s">
        <v>923</v>
      </c>
      <c r="AQ400">
        <v>5000</v>
      </c>
      <c r="AR400" t="s">
        <v>783</v>
      </c>
      <c r="AS400" t="s">
        <v>1490</v>
      </c>
      <c r="AT400" t="s">
        <v>1491</v>
      </c>
      <c r="AU400" t="s">
        <v>1492</v>
      </c>
      <c r="AV400">
        <v>7.5151899999999994E-2</v>
      </c>
      <c r="BB400" t="s">
        <v>787</v>
      </c>
      <c r="BC400">
        <v>326.36200000000002</v>
      </c>
      <c r="BD400" t="s">
        <v>25</v>
      </c>
      <c r="BE400" t="s">
        <v>36</v>
      </c>
      <c r="BF400" t="s">
        <v>27</v>
      </c>
      <c r="BG400">
        <v>0.78385300000000002</v>
      </c>
      <c r="BH400" t="s">
        <v>28</v>
      </c>
      <c r="BI400">
        <v>498691</v>
      </c>
      <c r="BJ400" t="s">
        <v>29</v>
      </c>
      <c r="BK400">
        <v>3.0078745543999998E-2</v>
      </c>
      <c r="BL400" t="s">
        <v>30</v>
      </c>
      <c r="BM400">
        <v>15000</v>
      </c>
      <c r="BN400" t="s">
        <v>923</v>
      </c>
      <c r="BO400">
        <v>15000</v>
      </c>
      <c r="BP400" t="s">
        <v>783</v>
      </c>
      <c r="BQ400" t="s">
        <v>2069</v>
      </c>
      <c r="BR400" t="s">
        <v>2070</v>
      </c>
      <c r="BS400" t="s">
        <v>2071</v>
      </c>
      <c r="BT400">
        <v>7.2615200000000005E-2</v>
      </c>
      <c r="BZ400" t="s">
        <v>787</v>
      </c>
      <c r="CA400">
        <v>327.50700000000001</v>
      </c>
      <c r="CB400" t="s">
        <v>25</v>
      </c>
      <c r="CC400" t="s">
        <v>36</v>
      </c>
      <c r="CD400" t="s">
        <v>27</v>
      </c>
      <c r="CE400">
        <v>0.78197399999999995</v>
      </c>
      <c r="CF400" t="s">
        <v>28</v>
      </c>
      <c r="CG400">
        <v>499339</v>
      </c>
      <c r="CH400" t="s">
        <v>29</v>
      </c>
      <c r="CI400">
        <v>5.0066203663999997E-2</v>
      </c>
      <c r="CJ400" t="s">
        <v>30</v>
      </c>
      <c r="CK400">
        <v>25000</v>
      </c>
      <c r="CL400" t="s">
        <v>923</v>
      </c>
      <c r="CM400">
        <v>25000</v>
      </c>
      <c r="CN400" t="s">
        <v>783</v>
      </c>
      <c r="CO400" t="s">
        <v>2663</v>
      </c>
      <c r="CP400" t="s">
        <v>2664</v>
      </c>
      <c r="CQ400" t="s">
        <v>2665</v>
      </c>
      <c r="CR400">
        <v>6.6208699999999995E-2</v>
      </c>
      <c r="CX400" t="s">
        <v>787</v>
      </c>
      <c r="CY400">
        <v>324.767</v>
      </c>
      <c r="CZ400" t="s">
        <v>25</v>
      </c>
      <c r="DA400" t="s">
        <v>36</v>
      </c>
      <c r="DB400" t="s">
        <v>27</v>
      </c>
      <c r="DC400">
        <v>0.78449999999999998</v>
      </c>
      <c r="DD400" t="s">
        <v>28</v>
      </c>
      <c r="DE400">
        <v>500313</v>
      </c>
      <c r="DF400" t="s">
        <v>29</v>
      </c>
      <c r="DG400">
        <v>6.9956175920000002E-2</v>
      </c>
      <c r="DH400" t="s">
        <v>30</v>
      </c>
      <c r="DI400">
        <v>35000</v>
      </c>
      <c r="DJ400" t="s">
        <v>923</v>
      </c>
      <c r="DK400">
        <v>35000</v>
      </c>
      <c r="DL400" t="s">
        <v>783</v>
      </c>
      <c r="DM400" t="s">
        <v>3252</v>
      </c>
      <c r="DN400" t="s">
        <v>3253</v>
      </c>
      <c r="DO400" t="s">
        <v>3254</v>
      </c>
      <c r="DP400">
        <v>6.3037800000000005E-2</v>
      </c>
      <c r="DV400" t="s">
        <v>787</v>
      </c>
      <c r="DW400">
        <v>327.79599999999999</v>
      </c>
      <c r="DX400" t="s">
        <v>25</v>
      </c>
      <c r="DY400" t="s">
        <v>36</v>
      </c>
      <c r="DZ400" t="s">
        <v>27</v>
      </c>
      <c r="EA400">
        <v>0.78044400000000003</v>
      </c>
      <c r="EB400" t="s">
        <v>28</v>
      </c>
      <c r="EC400">
        <v>500856</v>
      </c>
      <c r="ED400" t="s">
        <v>29</v>
      </c>
      <c r="EE400">
        <v>8.9846148176000007E-2</v>
      </c>
      <c r="EF400" t="s">
        <v>30</v>
      </c>
      <c r="EG400">
        <v>45000</v>
      </c>
      <c r="EH400" t="s">
        <v>923</v>
      </c>
      <c r="EI400">
        <v>45000</v>
      </c>
      <c r="EJ400" t="s">
        <v>783</v>
      </c>
      <c r="EK400" t="s">
        <v>3045</v>
      </c>
      <c r="EL400" t="s">
        <v>3840</v>
      </c>
      <c r="EM400" t="s">
        <v>3841</v>
      </c>
      <c r="EN400">
        <v>6.4444299999999996E-2</v>
      </c>
      <c r="ET400" t="s">
        <v>787</v>
      </c>
      <c r="EU400">
        <v>328.17899999999997</v>
      </c>
      <c r="EV400" t="s">
        <v>25</v>
      </c>
      <c r="EW400" t="s">
        <v>36</v>
      </c>
      <c r="EX400" t="s">
        <v>27</v>
      </c>
      <c r="EY400">
        <v>0.78006500000000001</v>
      </c>
      <c r="EZ400" t="s">
        <v>28</v>
      </c>
      <c r="FA400">
        <v>500757</v>
      </c>
      <c r="FB400" t="s">
        <v>29</v>
      </c>
      <c r="FC400">
        <v>0.109833620296</v>
      </c>
      <c r="FD400" t="s">
        <v>30</v>
      </c>
      <c r="FE400">
        <v>55000</v>
      </c>
      <c r="FF400" t="s">
        <v>923</v>
      </c>
      <c r="FG400">
        <v>55000</v>
      </c>
      <c r="FH400" t="s">
        <v>783</v>
      </c>
      <c r="FI400" t="s">
        <v>4422</v>
      </c>
      <c r="FJ400" t="s">
        <v>4423</v>
      </c>
      <c r="FK400" t="s">
        <v>4424</v>
      </c>
      <c r="FL400">
        <v>6.6880499999999996E-2</v>
      </c>
      <c r="FR400" t="s">
        <v>787</v>
      </c>
      <c r="FS400">
        <v>383.86700000000002</v>
      </c>
      <c r="FT400" t="s">
        <v>25</v>
      </c>
      <c r="FU400" t="s">
        <v>36</v>
      </c>
      <c r="FV400" t="s">
        <v>27</v>
      </c>
      <c r="FW400">
        <v>0.73898299999999995</v>
      </c>
      <c r="FX400" t="s">
        <v>28</v>
      </c>
      <c r="FY400">
        <v>477036</v>
      </c>
      <c r="FZ400" t="s">
        <v>29</v>
      </c>
      <c r="GA400">
        <v>2.0962785759999999E-3</v>
      </c>
      <c r="GB400" t="s">
        <v>30</v>
      </c>
      <c r="GC400">
        <v>1000</v>
      </c>
      <c r="GD400" t="s">
        <v>923</v>
      </c>
      <c r="GE400">
        <v>1000</v>
      </c>
      <c r="GF400" t="s">
        <v>783</v>
      </c>
      <c r="GG400" t="s">
        <v>5206</v>
      </c>
      <c r="GH400" t="s">
        <v>5207</v>
      </c>
      <c r="GI400" t="s">
        <v>5208</v>
      </c>
      <c r="GJ400">
        <v>4.86281E-2</v>
      </c>
      <c r="GP400" t="s">
        <v>787</v>
      </c>
      <c r="GQ400">
        <v>334.90499999999997</v>
      </c>
      <c r="GR400" t="s">
        <v>25</v>
      </c>
      <c r="GS400" t="s">
        <v>36</v>
      </c>
      <c r="GT400" t="s">
        <v>27</v>
      </c>
      <c r="GU400">
        <v>0.77347699999999997</v>
      </c>
      <c r="GV400" t="s">
        <v>28</v>
      </c>
      <c r="GW400">
        <v>499096</v>
      </c>
      <c r="GX400" t="s">
        <v>29</v>
      </c>
      <c r="GY400">
        <v>2.0036244551999999E-2</v>
      </c>
      <c r="GZ400" t="s">
        <v>30</v>
      </c>
      <c r="HA400">
        <v>10000</v>
      </c>
      <c r="HB400" t="s">
        <v>923</v>
      </c>
      <c r="HC400">
        <v>10000</v>
      </c>
      <c r="HD400" t="s">
        <v>783</v>
      </c>
      <c r="HE400" t="s">
        <v>5804</v>
      </c>
      <c r="HF400" t="s">
        <v>5805</v>
      </c>
      <c r="HG400" t="s">
        <v>5806</v>
      </c>
      <c r="HH400">
        <v>8.1977900000000006E-2</v>
      </c>
      <c r="HN400" t="s">
        <v>787</v>
      </c>
      <c r="HO400">
        <v>329.07400000000001</v>
      </c>
      <c r="HP400" t="s">
        <v>25</v>
      </c>
      <c r="HQ400" t="s">
        <v>36</v>
      </c>
      <c r="HR400" t="s">
        <v>27</v>
      </c>
      <c r="HS400">
        <v>0.779057</v>
      </c>
      <c r="HT400" t="s">
        <v>28</v>
      </c>
      <c r="HU400">
        <v>500689</v>
      </c>
      <c r="HV400" t="s">
        <v>29</v>
      </c>
      <c r="HW400">
        <v>0.12982109241600001</v>
      </c>
      <c r="HX400" t="s">
        <v>30</v>
      </c>
      <c r="HY400">
        <v>65000</v>
      </c>
      <c r="HZ400" t="s">
        <v>923</v>
      </c>
      <c r="IA400">
        <v>65000</v>
      </c>
      <c r="IB400" t="s">
        <v>783</v>
      </c>
      <c r="IC400" t="s">
        <v>6390</v>
      </c>
      <c r="ID400" t="s">
        <v>6391</v>
      </c>
      <c r="IE400" t="s">
        <v>6392</v>
      </c>
      <c r="IF400">
        <v>6.8636299999999997E-2</v>
      </c>
    </row>
    <row r="401" spans="6:240">
      <c r="F401" t="s">
        <v>777</v>
      </c>
      <c r="G401">
        <v>652.05600000000004</v>
      </c>
      <c r="H401" t="s">
        <v>25</v>
      </c>
      <c r="I401" t="s">
        <v>757</v>
      </c>
      <c r="J401" t="s">
        <v>27</v>
      </c>
      <c r="K401">
        <v>0.78278400000000004</v>
      </c>
      <c r="L401" t="s">
        <v>28</v>
      </c>
      <c r="M401">
        <v>250283</v>
      </c>
      <c r="N401" t="s">
        <v>29</v>
      </c>
      <c r="O401">
        <v>1.1986444395E-2</v>
      </c>
      <c r="P401" t="s">
        <v>30</v>
      </c>
      <c r="Q401">
        <v>3000</v>
      </c>
      <c r="R401" t="s">
        <v>923</v>
      </c>
      <c r="S401">
        <v>3000</v>
      </c>
      <c r="T401" t="s">
        <v>778</v>
      </c>
      <c r="U401" t="s">
        <v>5017</v>
      </c>
      <c r="V401" t="s">
        <v>5018</v>
      </c>
      <c r="W401" t="s">
        <v>5019</v>
      </c>
      <c r="X401">
        <v>6.72156E-2</v>
      </c>
      <c r="AD401" t="s">
        <v>777</v>
      </c>
      <c r="AE401">
        <v>665.43899999999996</v>
      </c>
      <c r="AF401" t="s">
        <v>25</v>
      </c>
      <c r="AG401" t="s">
        <v>757</v>
      </c>
      <c r="AH401" t="s">
        <v>27</v>
      </c>
      <c r="AI401">
        <v>0.77487200000000001</v>
      </c>
      <c r="AJ401" t="s">
        <v>28</v>
      </c>
      <c r="AK401">
        <v>250283</v>
      </c>
      <c r="AL401" t="s">
        <v>29</v>
      </c>
      <c r="AM401">
        <v>1.9977374324999998E-2</v>
      </c>
      <c r="AN401" t="s">
        <v>30</v>
      </c>
      <c r="AO401">
        <v>5000</v>
      </c>
      <c r="AP401" t="s">
        <v>923</v>
      </c>
      <c r="AQ401">
        <v>5000</v>
      </c>
      <c r="AR401" t="s">
        <v>778</v>
      </c>
      <c r="AS401" t="s">
        <v>1493</v>
      </c>
      <c r="AT401" t="s">
        <v>1494</v>
      </c>
      <c r="AU401" t="s">
        <v>1495</v>
      </c>
      <c r="AV401">
        <v>6.5786899999999995E-2</v>
      </c>
      <c r="BB401" t="s">
        <v>777</v>
      </c>
      <c r="BC401">
        <v>666.34299999999996</v>
      </c>
      <c r="BD401" t="s">
        <v>25</v>
      </c>
      <c r="BE401" t="s">
        <v>757</v>
      </c>
      <c r="BF401" t="s">
        <v>27</v>
      </c>
      <c r="BG401">
        <v>0.77182399999999995</v>
      </c>
      <c r="BH401" t="s">
        <v>28</v>
      </c>
      <c r="BI401">
        <v>251922</v>
      </c>
      <c r="BJ401" t="s">
        <v>29</v>
      </c>
      <c r="BK401">
        <v>5.9542222515E-2</v>
      </c>
      <c r="BL401" t="s">
        <v>30</v>
      </c>
      <c r="BM401">
        <v>15000</v>
      </c>
      <c r="BN401" t="s">
        <v>923</v>
      </c>
      <c r="BO401">
        <v>15000</v>
      </c>
      <c r="BP401" t="s">
        <v>778</v>
      </c>
      <c r="BQ401" t="s">
        <v>2072</v>
      </c>
      <c r="BR401" t="s">
        <v>2073</v>
      </c>
      <c r="BS401" t="s">
        <v>2074</v>
      </c>
      <c r="BT401">
        <v>8.8176400000000002E-2</v>
      </c>
      <c r="BZ401" t="s">
        <v>777</v>
      </c>
      <c r="CA401">
        <v>653.12900000000002</v>
      </c>
      <c r="CB401" t="s">
        <v>25</v>
      </c>
      <c r="CC401" t="s">
        <v>757</v>
      </c>
      <c r="CD401" t="s">
        <v>27</v>
      </c>
      <c r="CE401">
        <v>0.78594600000000003</v>
      </c>
      <c r="CF401" t="s">
        <v>28</v>
      </c>
      <c r="CG401">
        <v>247865</v>
      </c>
      <c r="CH401" t="s">
        <v>29</v>
      </c>
      <c r="CI401">
        <v>0.10086117727500001</v>
      </c>
      <c r="CJ401" t="s">
        <v>30</v>
      </c>
      <c r="CK401">
        <v>25000</v>
      </c>
      <c r="CL401" t="s">
        <v>923</v>
      </c>
      <c r="CM401">
        <v>25000</v>
      </c>
      <c r="CN401" t="s">
        <v>778</v>
      </c>
      <c r="CO401" t="s">
        <v>2666</v>
      </c>
      <c r="CP401" t="s">
        <v>2667</v>
      </c>
      <c r="CQ401" t="s">
        <v>2668</v>
      </c>
      <c r="CR401">
        <v>7.7771599999999996E-2</v>
      </c>
      <c r="CX401" t="s">
        <v>777</v>
      </c>
      <c r="CY401">
        <v>659.37</v>
      </c>
      <c r="CZ401" t="s">
        <v>25</v>
      </c>
      <c r="DA401" t="s">
        <v>757</v>
      </c>
      <c r="DB401" t="s">
        <v>27</v>
      </c>
      <c r="DC401">
        <v>0.778972</v>
      </c>
      <c r="DD401" t="s">
        <v>28</v>
      </c>
      <c r="DE401">
        <v>249935</v>
      </c>
      <c r="DF401" t="s">
        <v>29</v>
      </c>
      <c r="DG401">
        <v>0.14003622400499999</v>
      </c>
      <c r="DH401" t="s">
        <v>30</v>
      </c>
      <c r="DI401">
        <v>35000</v>
      </c>
      <c r="DJ401" t="s">
        <v>923</v>
      </c>
      <c r="DK401">
        <v>35000</v>
      </c>
      <c r="DL401" t="s">
        <v>778</v>
      </c>
      <c r="DM401" t="s">
        <v>3255</v>
      </c>
      <c r="DN401" t="s">
        <v>3256</v>
      </c>
      <c r="DO401" t="s">
        <v>3257</v>
      </c>
      <c r="DP401">
        <v>7.1259799999999998E-2</v>
      </c>
      <c r="DV401" t="s">
        <v>777</v>
      </c>
      <c r="DW401">
        <v>661.60199999999998</v>
      </c>
      <c r="DX401" t="s">
        <v>25</v>
      </c>
      <c r="DY401" t="s">
        <v>757</v>
      </c>
      <c r="DZ401" t="s">
        <v>27</v>
      </c>
      <c r="EA401">
        <v>0.776694</v>
      </c>
      <c r="EB401" t="s">
        <v>28</v>
      </c>
      <c r="EC401">
        <v>250555</v>
      </c>
      <c r="ED401" t="s">
        <v>29</v>
      </c>
      <c r="EE401">
        <v>0.17960107219499999</v>
      </c>
      <c r="EF401" t="s">
        <v>30</v>
      </c>
      <c r="EG401">
        <v>45000</v>
      </c>
      <c r="EH401" t="s">
        <v>923</v>
      </c>
      <c r="EI401">
        <v>45000</v>
      </c>
      <c r="EJ401" t="s">
        <v>778</v>
      </c>
      <c r="EK401" t="s">
        <v>3842</v>
      </c>
      <c r="EL401" t="s">
        <v>3843</v>
      </c>
      <c r="EM401" t="s">
        <v>3844</v>
      </c>
      <c r="EN401">
        <v>6.7475099999999996E-2</v>
      </c>
      <c r="ET401" t="s">
        <v>777</v>
      </c>
      <c r="EU401">
        <v>653.09199999999998</v>
      </c>
      <c r="EV401" t="s">
        <v>25</v>
      </c>
      <c r="EW401" t="s">
        <v>757</v>
      </c>
      <c r="EX401" t="s">
        <v>27</v>
      </c>
      <c r="EY401">
        <v>0.78250799999999998</v>
      </c>
      <c r="EZ401" t="s">
        <v>28</v>
      </c>
      <c r="FA401">
        <v>250062</v>
      </c>
      <c r="FB401" t="s">
        <v>29</v>
      </c>
      <c r="FC401">
        <v>0.219945523305</v>
      </c>
      <c r="FD401" t="s">
        <v>30</v>
      </c>
      <c r="FE401">
        <v>55000</v>
      </c>
      <c r="FF401" t="s">
        <v>923</v>
      </c>
      <c r="FG401">
        <v>55000</v>
      </c>
      <c r="FH401" t="s">
        <v>778</v>
      </c>
      <c r="FI401" t="s">
        <v>4425</v>
      </c>
      <c r="FJ401" t="s">
        <v>4426</v>
      </c>
      <c r="FK401" t="s">
        <v>4427</v>
      </c>
      <c r="FL401">
        <v>6.9101399999999993E-2</v>
      </c>
      <c r="FR401" t="s">
        <v>777</v>
      </c>
      <c r="FS401">
        <v>747.70699999999999</v>
      </c>
      <c r="FT401" t="s">
        <v>25</v>
      </c>
      <c r="FU401" t="s">
        <v>757</v>
      </c>
      <c r="FV401" t="s">
        <v>27</v>
      </c>
      <c r="FW401">
        <v>0.73100500000000002</v>
      </c>
      <c r="FX401" t="s">
        <v>28</v>
      </c>
      <c r="FY401">
        <v>250281</v>
      </c>
      <c r="FZ401" t="s">
        <v>29</v>
      </c>
      <c r="GA401">
        <v>3.9955144649999998E-3</v>
      </c>
      <c r="GB401" t="s">
        <v>30</v>
      </c>
      <c r="GC401">
        <v>1000</v>
      </c>
      <c r="GD401" t="s">
        <v>923</v>
      </c>
      <c r="GE401">
        <v>1000</v>
      </c>
      <c r="GF401" t="s">
        <v>778</v>
      </c>
      <c r="GG401" t="s">
        <v>5209</v>
      </c>
      <c r="GH401" t="s">
        <v>5210</v>
      </c>
      <c r="GI401" t="s">
        <v>5211</v>
      </c>
      <c r="GJ401">
        <v>0.12740199999999999</v>
      </c>
      <c r="GP401" t="s">
        <v>777</v>
      </c>
      <c r="GQ401">
        <v>642.93100000000004</v>
      </c>
      <c r="GR401" t="s">
        <v>25</v>
      </c>
      <c r="GS401" t="s">
        <v>757</v>
      </c>
      <c r="GT401" t="s">
        <v>27</v>
      </c>
      <c r="GU401">
        <v>0.78927899999999995</v>
      </c>
      <c r="GV401" t="s">
        <v>28</v>
      </c>
      <c r="GW401">
        <v>249674</v>
      </c>
      <c r="GX401" t="s">
        <v>29</v>
      </c>
      <c r="GY401">
        <v>4.0052149515000003E-2</v>
      </c>
      <c r="GZ401" t="s">
        <v>30</v>
      </c>
      <c r="HA401">
        <v>10000</v>
      </c>
      <c r="HB401" t="s">
        <v>923</v>
      </c>
      <c r="HC401">
        <v>10000</v>
      </c>
      <c r="HD401" t="s">
        <v>778</v>
      </c>
      <c r="HE401" t="s">
        <v>5807</v>
      </c>
      <c r="HF401" t="s">
        <v>5808</v>
      </c>
      <c r="HG401" t="s">
        <v>5809</v>
      </c>
      <c r="HH401">
        <v>7.3033100000000004E-2</v>
      </c>
      <c r="HN401" t="s">
        <v>777</v>
      </c>
      <c r="HO401">
        <v>658.66600000000005</v>
      </c>
      <c r="HP401" t="s">
        <v>25</v>
      </c>
      <c r="HQ401" t="s">
        <v>757</v>
      </c>
      <c r="HR401" t="s">
        <v>27</v>
      </c>
      <c r="HS401">
        <v>0.78059599999999996</v>
      </c>
      <c r="HT401" t="s">
        <v>28</v>
      </c>
      <c r="HU401">
        <v>249162</v>
      </c>
      <c r="HV401" t="s">
        <v>29</v>
      </c>
      <c r="HW401">
        <v>0.26087467660500002</v>
      </c>
      <c r="HX401" t="s">
        <v>30</v>
      </c>
      <c r="HY401">
        <v>65000</v>
      </c>
      <c r="HZ401" t="s">
        <v>923</v>
      </c>
      <c r="IA401">
        <v>65000</v>
      </c>
      <c r="IB401" t="s">
        <v>778</v>
      </c>
      <c r="IC401" t="s">
        <v>6393</v>
      </c>
      <c r="ID401" t="s">
        <v>6394</v>
      </c>
      <c r="IE401" t="s">
        <v>6395</v>
      </c>
      <c r="IF401">
        <v>7.4132000000000003E-2</v>
      </c>
    </row>
    <row r="402" spans="6:240">
      <c r="F402" t="s">
        <v>782</v>
      </c>
      <c r="G402">
        <v>328.96300000000002</v>
      </c>
      <c r="H402" t="s">
        <v>25</v>
      </c>
      <c r="I402" t="s">
        <v>36</v>
      </c>
      <c r="J402" t="s">
        <v>27</v>
      </c>
      <c r="K402">
        <v>0.77948300000000004</v>
      </c>
      <c r="L402" t="s">
        <v>28</v>
      </c>
      <c r="M402">
        <v>500311</v>
      </c>
      <c r="N402" t="s">
        <v>29</v>
      </c>
      <c r="O402">
        <v>5.9962681360000002E-3</v>
      </c>
      <c r="P402" t="s">
        <v>30</v>
      </c>
      <c r="Q402">
        <v>3000</v>
      </c>
      <c r="R402" t="s">
        <v>923</v>
      </c>
      <c r="S402">
        <v>3000</v>
      </c>
      <c r="T402" t="s">
        <v>783</v>
      </c>
      <c r="U402" t="s">
        <v>5020</v>
      </c>
      <c r="V402" t="s">
        <v>5021</v>
      </c>
      <c r="W402" t="s">
        <v>5022</v>
      </c>
      <c r="X402">
        <v>7.4175699999999997E-2</v>
      </c>
      <c r="AD402" t="s">
        <v>782</v>
      </c>
      <c r="AE402">
        <v>332.48200000000003</v>
      </c>
      <c r="AF402" t="s">
        <v>25</v>
      </c>
      <c r="AG402" t="s">
        <v>36</v>
      </c>
      <c r="AH402" t="s">
        <v>27</v>
      </c>
      <c r="AI402">
        <v>0.77155499999999999</v>
      </c>
      <c r="AJ402" t="s">
        <v>28</v>
      </c>
      <c r="AK402">
        <v>505241</v>
      </c>
      <c r="AL402" t="s">
        <v>29</v>
      </c>
      <c r="AM402">
        <v>9.8962626960000001E-3</v>
      </c>
      <c r="AN402" t="s">
        <v>30</v>
      </c>
      <c r="AO402">
        <v>5000</v>
      </c>
      <c r="AP402" t="s">
        <v>923</v>
      </c>
      <c r="AQ402">
        <v>5000</v>
      </c>
      <c r="AR402" t="s">
        <v>783</v>
      </c>
      <c r="AS402" t="s">
        <v>1496</v>
      </c>
      <c r="AT402" t="s">
        <v>1497</v>
      </c>
      <c r="AU402" t="s">
        <v>1498</v>
      </c>
      <c r="AV402">
        <v>5.0067100000000003E-2</v>
      </c>
      <c r="BB402" t="s">
        <v>782</v>
      </c>
      <c r="BC402">
        <v>338.43700000000001</v>
      </c>
      <c r="BD402" t="s">
        <v>25</v>
      </c>
      <c r="BE402" t="s">
        <v>36</v>
      </c>
      <c r="BF402" t="s">
        <v>27</v>
      </c>
      <c r="BG402">
        <v>0.77223299999999995</v>
      </c>
      <c r="BH402" t="s">
        <v>28</v>
      </c>
      <c r="BI402">
        <v>495479</v>
      </c>
      <c r="BJ402" t="s">
        <v>29</v>
      </c>
      <c r="BK402">
        <v>3.0273737272000001E-2</v>
      </c>
      <c r="BL402" t="s">
        <v>30</v>
      </c>
      <c r="BM402">
        <v>15000</v>
      </c>
      <c r="BN402" t="s">
        <v>923</v>
      </c>
      <c r="BO402">
        <v>15000</v>
      </c>
      <c r="BP402" t="s">
        <v>783</v>
      </c>
      <c r="BQ402" t="s">
        <v>2075</v>
      </c>
      <c r="BR402" t="s">
        <v>2076</v>
      </c>
      <c r="BS402" t="s">
        <v>2077</v>
      </c>
      <c r="BT402">
        <v>7.5479400000000002E-2</v>
      </c>
      <c r="BZ402" t="s">
        <v>782</v>
      </c>
      <c r="CA402">
        <v>332.96300000000002</v>
      </c>
      <c r="CB402" t="s">
        <v>25</v>
      </c>
      <c r="CC402" t="s">
        <v>36</v>
      </c>
      <c r="CD402" t="s">
        <v>27</v>
      </c>
      <c r="CE402">
        <v>0.77554000000000001</v>
      </c>
      <c r="CF402" t="s">
        <v>28</v>
      </c>
      <c r="CG402">
        <v>499339</v>
      </c>
      <c r="CH402" t="s">
        <v>29</v>
      </c>
      <c r="CI402">
        <v>5.0066206664000003E-2</v>
      </c>
      <c r="CJ402" t="s">
        <v>30</v>
      </c>
      <c r="CK402">
        <v>25000</v>
      </c>
      <c r="CL402" t="s">
        <v>923</v>
      </c>
      <c r="CM402">
        <v>25000</v>
      </c>
      <c r="CN402" t="s">
        <v>783</v>
      </c>
      <c r="CO402" t="s">
        <v>2669</v>
      </c>
      <c r="CP402" t="s">
        <v>2670</v>
      </c>
      <c r="CQ402" t="s">
        <v>2671</v>
      </c>
      <c r="CR402">
        <v>8.0306199999999994E-2</v>
      </c>
      <c r="CX402" t="s">
        <v>782</v>
      </c>
      <c r="CY402">
        <v>330.99799999999999</v>
      </c>
      <c r="CZ402" t="s">
        <v>25</v>
      </c>
      <c r="DA402" t="s">
        <v>36</v>
      </c>
      <c r="DB402" t="s">
        <v>27</v>
      </c>
      <c r="DC402">
        <v>0.77708200000000005</v>
      </c>
      <c r="DD402" t="s">
        <v>28</v>
      </c>
      <c r="DE402">
        <v>500313</v>
      </c>
      <c r="DF402" t="s">
        <v>29</v>
      </c>
      <c r="DG402">
        <v>6.9956178920000001E-2</v>
      </c>
      <c r="DH402" t="s">
        <v>30</v>
      </c>
      <c r="DI402">
        <v>35000</v>
      </c>
      <c r="DJ402" t="s">
        <v>923</v>
      </c>
      <c r="DK402">
        <v>35000</v>
      </c>
      <c r="DL402" t="s">
        <v>783</v>
      </c>
      <c r="DM402" t="s">
        <v>3258</v>
      </c>
      <c r="DN402" t="s">
        <v>3259</v>
      </c>
      <c r="DO402" t="s">
        <v>3260</v>
      </c>
      <c r="DP402">
        <v>7.7832600000000002E-2</v>
      </c>
      <c r="DV402" t="s">
        <v>782</v>
      </c>
      <c r="DW402">
        <v>332.64499999999998</v>
      </c>
      <c r="DX402" t="s">
        <v>25</v>
      </c>
      <c r="DY402" t="s">
        <v>36</v>
      </c>
      <c r="DZ402" t="s">
        <v>27</v>
      </c>
      <c r="EA402">
        <v>0.77515400000000001</v>
      </c>
      <c r="EB402" t="s">
        <v>28</v>
      </c>
      <c r="EC402">
        <v>500313</v>
      </c>
      <c r="ED402" t="s">
        <v>29</v>
      </c>
      <c r="EE402">
        <v>8.9943651040000003E-2</v>
      </c>
      <c r="EF402" t="s">
        <v>30</v>
      </c>
      <c r="EG402">
        <v>45000</v>
      </c>
      <c r="EH402" t="s">
        <v>923</v>
      </c>
      <c r="EI402">
        <v>45000</v>
      </c>
      <c r="EJ402" t="s">
        <v>783</v>
      </c>
      <c r="EK402" t="s">
        <v>3845</v>
      </c>
      <c r="EL402" t="s">
        <v>3846</v>
      </c>
      <c r="EM402" t="s">
        <v>3847</v>
      </c>
      <c r="EN402">
        <v>7.7470700000000003E-2</v>
      </c>
      <c r="ET402" t="s">
        <v>782</v>
      </c>
      <c r="EU402">
        <v>331.73399999999998</v>
      </c>
      <c r="EV402" t="s">
        <v>25</v>
      </c>
      <c r="EW402" t="s">
        <v>36</v>
      </c>
      <c r="EX402" t="s">
        <v>27</v>
      </c>
      <c r="EY402">
        <v>0.77621899999999999</v>
      </c>
      <c r="EZ402" t="s">
        <v>28</v>
      </c>
      <c r="FA402">
        <v>500313</v>
      </c>
      <c r="FB402" t="s">
        <v>29</v>
      </c>
      <c r="FC402">
        <v>0.10993112316</v>
      </c>
      <c r="FD402" t="s">
        <v>30</v>
      </c>
      <c r="FE402">
        <v>55000</v>
      </c>
      <c r="FF402" t="s">
        <v>923</v>
      </c>
      <c r="FG402">
        <v>55000</v>
      </c>
      <c r="FH402" t="s">
        <v>783</v>
      </c>
      <c r="FI402" t="s">
        <v>4428</v>
      </c>
      <c r="FJ402" t="s">
        <v>4429</v>
      </c>
      <c r="FK402" t="s">
        <v>4430</v>
      </c>
      <c r="FL402">
        <v>7.7019299999999999E-2</v>
      </c>
      <c r="FR402" t="s">
        <v>782</v>
      </c>
      <c r="FS402">
        <v>334.226</v>
      </c>
      <c r="FT402" t="s">
        <v>25</v>
      </c>
      <c r="FU402" t="s">
        <v>36</v>
      </c>
      <c r="FV402" t="s">
        <v>27</v>
      </c>
      <c r="FW402">
        <v>0.77332299999999998</v>
      </c>
      <c r="FX402" t="s">
        <v>28</v>
      </c>
      <c r="FY402">
        <v>500309</v>
      </c>
      <c r="FZ402" t="s">
        <v>29</v>
      </c>
      <c r="GA402">
        <v>1.9987657120000002E-3</v>
      </c>
      <c r="GB402" t="s">
        <v>30</v>
      </c>
      <c r="GC402">
        <v>1000</v>
      </c>
      <c r="GD402" t="s">
        <v>923</v>
      </c>
      <c r="GE402">
        <v>1000</v>
      </c>
      <c r="GF402" t="s">
        <v>783</v>
      </c>
      <c r="GG402" t="s">
        <v>5212</v>
      </c>
      <c r="GH402" t="s">
        <v>5213</v>
      </c>
      <c r="GI402" t="s">
        <v>5214</v>
      </c>
      <c r="GJ402">
        <v>8.2533200000000001E-2</v>
      </c>
      <c r="GP402" t="s">
        <v>782</v>
      </c>
      <c r="GQ402">
        <v>319.73099999999999</v>
      </c>
      <c r="GR402" t="s">
        <v>25</v>
      </c>
      <c r="GS402" t="s">
        <v>36</v>
      </c>
      <c r="GT402" t="s">
        <v>27</v>
      </c>
      <c r="GU402">
        <v>0.78969100000000003</v>
      </c>
      <c r="GV402" t="s">
        <v>28</v>
      </c>
      <c r="GW402">
        <v>501536</v>
      </c>
      <c r="GX402" t="s">
        <v>29</v>
      </c>
      <c r="GY402">
        <v>1.9938752688000001E-2</v>
      </c>
      <c r="GZ402" t="s">
        <v>30</v>
      </c>
      <c r="HA402">
        <v>10000</v>
      </c>
      <c r="HB402" t="s">
        <v>923</v>
      </c>
      <c r="HC402">
        <v>10000</v>
      </c>
      <c r="HD402" t="s">
        <v>783</v>
      </c>
      <c r="HE402" t="s">
        <v>5810</v>
      </c>
      <c r="HF402" t="s">
        <v>5811</v>
      </c>
      <c r="HG402" t="s">
        <v>1911</v>
      </c>
      <c r="HH402">
        <v>7.2982199999999997E-2</v>
      </c>
      <c r="HN402" t="s">
        <v>782</v>
      </c>
      <c r="HO402">
        <v>331.678</v>
      </c>
      <c r="HP402" t="s">
        <v>25</v>
      </c>
      <c r="HQ402" t="s">
        <v>36</v>
      </c>
      <c r="HR402" t="s">
        <v>27</v>
      </c>
      <c r="HS402">
        <v>0.77657500000000002</v>
      </c>
      <c r="HT402" t="s">
        <v>28</v>
      </c>
      <c r="HU402">
        <v>499938</v>
      </c>
      <c r="HV402" t="s">
        <v>29</v>
      </c>
      <c r="HW402">
        <v>0.130016095144</v>
      </c>
      <c r="HX402" t="s">
        <v>30</v>
      </c>
      <c r="HY402">
        <v>65000</v>
      </c>
      <c r="HZ402" t="s">
        <v>923</v>
      </c>
      <c r="IA402">
        <v>65000</v>
      </c>
      <c r="IB402" t="s">
        <v>783</v>
      </c>
      <c r="IC402" t="s">
        <v>6396</v>
      </c>
      <c r="ID402" t="s">
        <v>6397</v>
      </c>
      <c r="IE402" t="s">
        <v>6398</v>
      </c>
      <c r="IF402">
        <v>7.7988000000000002E-2</v>
      </c>
    </row>
    <row r="403" spans="6:240">
      <c r="F403" t="s">
        <v>787</v>
      </c>
      <c r="G403">
        <v>652.05600000000004</v>
      </c>
      <c r="H403" t="s">
        <v>25</v>
      </c>
      <c r="I403" t="s">
        <v>757</v>
      </c>
      <c r="J403" t="s">
        <v>27</v>
      </c>
      <c r="K403">
        <v>0.78278400000000004</v>
      </c>
      <c r="L403" t="s">
        <v>28</v>
      </c>
      <c r="M403">
        <v>250283</v>
      </c>
      <c r="N403" t="s">
        <v>29</v>
      </c>
      <c r="O403">
        <v>1.1986444395E-2</v>
      </c>
      <c r="P403" t="s">
        <v>30</v>
      </c>
      <c r="Q403">
        <v>3000</v>
      </c>
      <c r="R403" t="s">
        <v>923</v>
      </c>
      <c r="S403">
        <v>3000</v>
      </c>
      <c r="T403" t="s">
        <v>788</v>
      </c>
      <c r="U403" t="s">
        <v>5017</v>
      </c>
      <c r="V403" t="s">
        <v>5018</v>
      </c>
      <c r="W403" t="s">
        <v>5019</v>
      </c>
      <c r="X403">
        <v>6.72156E-2</v>
      </c>
      <c r="AD403" t="s">
        <v>787</v>
      </c>
      <c r="AE403">
        <v>665.43899999999996</v>
      </c>
      <c r="AF403" t="s">
        <v>25</v>
      </c>
      <c r="AG403" t="s">
        <v>757</v>
      </c>
      <c r="AH403" t="s">
        <v>27</v>
      </c>
      <c r="AI403">
        <v>0.77487200000000001</v>
      </c>
      <c r="AJ403" t="s">
        <v>28</v>
      </c>
      <c r="AK403">
        <v>250283</v>
      </c>
      <c r="AL403" t="s">
        <v>29</v>
      </c>
      <c r="AM403">
        <v>1.9977374324999998E-2</v>
      </c>
      <c r="AN403" t="s">
        <v>30</v>
      </c>
      <c r="AO403">
        <v>5000</v>
      </c>
      <c r="AP403" t="s">
        <v>923</v>
      </c>
      <c r="AQ403">
        <v>5000</v>
      </c>
      <c r="AR403" t="s">
        <v>788</v>
      </c>
      <c r="AS403" t="s">
        <v>1493</v>
      </c>
      <c r="AT403" t="s">
        <v>1494</v>
      </c>
      <c r="AU403" t="s">
        <v>1495</v>
      </c>
      <c r="AV403">
        <v>6.5786899999999995E-2</v>
      </c>
      <c r="BB403" t="s">
        <v>787</v>
      </c>
      <c r="BC403">
        <v>666.34299999999996</v>
      </c>
      <c r="BD403" t="s">
        <v>25</v>
      </c>
      <c r="BE403" t="s">
        <v>757</v>
      </c>
      <c r="BF403" t="s">
        <v>27</v>
      </c>
      <c r="BG403">
        <v>0.77182399999999995</v>
      </c>
      <c r="BH403" t="s">
        <v>28</v>
      </c>
      <c r="BI403">
        <v>251922</v>
      </c>
      <c r="BJ403" t="s">
        <v>29</v>
      </c>
      <c r="BK403">
        <v>5.9542222515E-2</v>
      </c>
      <c r="BL403" t="s">
        <v>30</v>
      </c>
      <c r="BM403">
        <v>15000</v>
      </c>
      <c r="BN403" t="s">
        <v>923</v>
      </c>
      <c r="BO403">
        <v>15000</v>
      </c>
      <c r="BP403" t="s">
        <v>788</v>
      </c>
      <c r="BQ403" t="s">
        <v>2072</v>
      </c>
      <c r="BR403" t="s">
        <v>2073</v>
      </c>
      <c r="BS403" t="s">
        <v>2074</v>
      </c>
      <c r="BT403">
        <v>8.8176400000000002E-2</v>
      </c>
      <c r="BZ403" t="s">
        <v>787</v>
      </c>
      <c r="CA403">
        <v>653.12900000000002</v>
      </c>
      <c r="CB403" t="s">
        <v>25</v>
      </c>
      <c r="CC403" t="s">
        <v>757</v>
      </c>
      <c r="CD403" t="s">
        <v>27</v>
      </c>
      <c r="CE403">
        <v>0.78594600000000003</v>
      </c>
      <c r="CF403" t="s">
        <v>28</v>
      </c>
      <c r="CG403">
        <v>247865</v>
      </c>
      <c r="CH403" t="s">
        <v>29</v>
      </c>
      <c r="CI403">
        <v>0.10086117727500001</v>
      </c>
      <c r="CJ403" t="s">
        <v>30</v>
      </c>
      <c r="CK403">
        <v>25000</v>
      </c>
      <c r="CL403" t="s">
        <v>923</v>
      </c>
      <c r="CM403">
        <v>25000</v>
      </c>
      <c r="CN403" t="s">
        <v>788</v>
      </c>
      <c r="CO403" t="s">
        <v>2666</v>
      </c>
      <c r="CP403" t="s">
        <v>2667</v>
      </c>
      <c r="CQ403" t="s">
        <v>2668</v>
      </c>
      <c r="CR403">
        <v>7.7771599999999996E-2</v>
      </c>
      <c r="CX403" t="s">
        <v>787</v>
      </c>
      <c r="CY403">
        <v>659.37</v>
      </c>
      <c r="CZ403" t="s">
        <v>25</v>
      </c>
      <c r="DA403" t="s">
        <v>757</v>
      </c>
      <c r="DB403" t="s">
        <v>27</v>
      </c>
      <c r="DC403">
        <v>0.778972</v>
      </c>
      <c r="DD403" t="s">
        <v>28</v>
      </c>
      <c r="DE403">
        <v>249935</v>
      </c>
      <c r="DF403" t="s">
        <v>29</v>
      </c>
      <c r="DG403">
        <v>0.14003622400499999</v>
      </c>
      <c r="DH403" t="s">
        <v>30</v>
      </c>
      <c r="DI403">
        <v>35000</v>
      </c>
      <c r="DJ403" t="s">
        <v>923</v>
      </c>
      <c r="DK403">
        <v>35000</v>
      </c>
      <c r="DL403" t="s">
        <v>788</v>
      </c>
      <c r="DM403" t="s">
        <v>3255</v>
      </c>
      <c r="DN403" t="s">
        <v>3256</v>
      </c>
      <c r="DO403" t="s">
        <v>3257</v>
      </c>
      <c r="DP403">
        <v>7.1259799999999998E-2</v>
      </c>
      <c r="DV403" t="s">
        <v>787</v>
      </c>
      <c r="DW403">
        <v>661.60199999999998</v>
      </c>
      <c r="DX403" t="s">
        <v>25</v>
      </c>
      <c r="DY403" t="s">
        <v>757</v>
      </c>
      <c r="DZ403" t="s">
        <v>27</v>
      </c>
      <c r="EA403">
        <v>0.776694</v>
      </c>
      <c r="EB403" t="s">
        <v>28</v>
      </c>
      <c r="EC403">
        <v>250555</v>
      </c>
      <c r="ED403" t="s">
        <v>29</v>
      </c>
      <c r="EE403">
        <v>0.17960107219499999</v>
      </c>
      <c r="EF403" t="s">
        <v>30</v>
      </c>
      <c r="EG403">
        <v>45000</v>
      </c>
      <c r="EH403" t="s">
        <v>923</v>
      </c>
      <c r="EI403">
        <v>45000</v>
      </c>
      <c r="EJ403" t="s">
        <v>788</v>
      </c>
      <c r="EK403" t="s">
        <v>3842</v>
      </c>
      <c r="EL403" t="s">
        <v>3843</v>
      </c>
      <c r="EM403" t="s">
        <v>3844</v>
      </c>
      <c r="EN403">
        <v>6.7475099999999996E-2</v>
      </c>
      <c r="ET403" t="s">
        <v>787</v>
      </c>
      <c r="EU403">
        <v>653.09199999999998</v>
      </c>
      <c r="EV403" t="s">
        <v>25</v>
      </c>
      <c r="EW403" t="s">
        <v>757</v>
      </c>
      <c r="EX403" t="s">
        <v>27</v>
      </c>
      <c r="EY403">
        <v>0.78250799999999998</v>
      </c>
      <c r="EZ403" t="s">
        <v>28</v>
      </c>
      <c r="FA403">
        <v>250062</v>
      </c>
      <c r="FB403" t="s">
        <v>29</v>
      </c>
      <c r="FC403">
        <v>0.219945523305</v>
      </c>
      <c r="FD403" t="s">
        <v>30</v>
      </c>
      <c r="FE403">
        <v>55000</v>
      </c>
      <c r="FF403" t="s">
        <v>923</v>
      </c>
      <c r="FG403">
        <v>55000</v>
      </c>
      <c r="FH403" t="s">
        <v>788</v>
      </c>
      <c r="FI403" t="s">
        <v>4425</v>
      </c>
      <c r="FJ403" t="s">
        <v>4426</v>
      </c>
      <c r="FK403" t="s">
        <v>4427</v>
      </c>
      <c r="FL403">
        <v>6.9101399999999993E-2</v>
      </c>
      <c r="FR403" t="s">
        <v>787</v>
      </c>
      <c r="FS403">
        <v>747.70699999999999</v>
      </c>
      <c r="FT403" t="s">
        <v>25</v>
      </c>
      <c r="FU403" t="s">
        <v>757</v>
      </c>
      <c r="FV403" t="s">
        <v>27</v>
      </c>
      <c r="FW403">
        <v>0.73100500000000002</v>
      </c>
      <c r="FX403" t="s">
        <v>28</v>
      </c>
      <c r="FY403">
        <v>250281</v>
      </c>
      <c r="FZ403" t="s">
        <v>29</v>
      </c>
      <c r="GA403">
        <v>3.9955144649999998E-3</v>
      </c>
      <c r="GB403" t="s">
        <v>30</v>
      </c>
      <c r="GC403">
        <v>1000</v>
      </c>
      <c r="GD403" t="s">
        <v>923</v>
      </c>
      <c r="GE403">
        <v>1000</v>
      </c>
      <c r="GF403" t="s">
        <v>788</v>
      </c>
      <c r="GG403" t="s">
        <v>5209</v>
      </c>
      <c r="GH403" t="s">
        <v>5210</v>
      </c>
      <c r="GI403" t="s">
        <v>5211</v>
      </c>
      <c r="GJ403">
        <v>0.12740199999999999</v>
      </c>
      <c r="GP403" t="s">
        <v>787</v>
      </c>
      <c r="GQ403">
        <v>642.93100000000004</v>
      </c>
      <c r="GR403" t="s">
        <v>25</v>
      </c>
      <c r="GS403" t="s">
        <v>757</v>
      </c>
      <c r="GT403" t="s">
        <v>27</v>
      </c>
      <c r="GU403">
        <v>0.78927899999999995</v>
      </c>
      <c r="GV403" t="s">
        <v>28</v>
      </c>
      <c r="GW403">
        <v>249674</v>
      </c>
      <c r="GX403" t="s">
        <v>29</v>
      </c>
      <c r="GY403">
        <v>4.0052149515000003E-2</v>
      </c>
      <c r="GZ403" t="s">
        <v>30</v>
      </c>
      <c r="HA403">
        <v>10000</v>
      </c>
      <c r="HB403" t="s">
        <v>923</v>
      </c>
      <c r="HC403">
        <v>10000</v>
      </c>
      <c r="HD403" t="s">
        <v>788</v>
      </c>
      <c r="HE403" t="s">
        <v>5807</v>
      </c>
      <c r="HF403" t="s">
        <v>5808</v>
      </c>
      <c r="HG403" t="s">
        <v>5809</v>
      </c>
      <c r="HH403">
        <v>7.3033100000000004E-2</v>
      </c>
      <c r="HN403" t="s">
        <v>787</v>
      </c>
      <c r="HO403">
        <v>658.66600000000005</v>
      </c>
      <c r="HP403" t="s">
        <v>25</v>
      </c>
      <c r="HQ403" t="s">
        <v>757</v>
      </c>
      <c r="HR403" t="s">
        <v>27</v>
      </c>
      <c r="HS403">
        <v>0.78059599999999996</v>
      </c>
      <c r="HT403" t="s">
        <v>28</v>
      </c>
      <c r="HU403">
        <v>249162</v>
      </c>
      <c r="HV403" t="s">
        <v>29</v>
      </c>
      <c r="HW403">
        <v>0.26087467660500002</v>
      </c>
      <c r="HX403" t="s">
        <v>30</v>
      </c>
      <c r="HY403">
        <v>65000</v>
      </c>
      <c r="HZ403" t="s">
        <v>923</v>
      </c>
      <c r="IA403">
        <v>65000</v>
      </c>
      <c r="IB403" t="s">
        <v>788</v>
      </c>
      <c r="IC403" t="s">
        <v>6393</v>
      </c>
      <c r="ID403" t="s">
        <v>6394</v>
      </c>
      <c r="IE403" t="s">
        <v>6395</v>
      </c>
      <c r="IF403">
        <v>7.4132000000000003E-2</v>
      </c>
    </row>
    <row r="404" spans="6:240">
      <c r="F404" t="s">
        <v>787</v>
      </c>
      <c r="G404">
        <v>328.96300000000002</v>
      </c>
      <c r="H404" t="s">
        <v>25</v>
      </c>
      <c r="I404" t="s">
        <v>36</v>
      </c>
      <c r="J404" t="s">
        <v>27</v>
      </c>
      <c r="K404">
        <v>0.77948300000000004</v>
      </c>
      <c r="L404" t="s">
        <v>28</v>
      </c>
      <c r="M404">
        <v>500311</v>
      </c>
      <c r="N404" t="s">
        <v>29</v>
      </c>
      <c r="O404">
        <v>5.9962681360000002E-3</v>
      </c>
      <c r="P404" t="s">
        <v>30</v>
      </c>
      <c r="Q404">
        <v>3000</v>
      </c>
      <c r="R404" t="s">
        <v>923</v>
      </c>
      <c r="S404">
        <v>3000</v>
      </c>
      <c r="T404" t="s">
        <v>783</v>
      </c>
      <c r="U404" t="s">
        <v>5020</v>
      </c>
      <c r="V404" t="s">
        <v>5021</v>
      </c>
      <c r="W404" t="s">
        <v>5022</v>
      </c>
      <c r="X404">
        <v>7.4175699999999997E-2</v>
      </c>
      <c r="AD404" t="s">
        <v>787</v>
      </c>
      <c r="AE404">
        <v>332.48200000000003</v>
      </c>
      <c r="AF404" t="s">
        <v>25</v>
      </c>
      <c r="AG404" t="s">
        <v>36</v>
      </c>
      <c r="AH404" t="s">
        <v>27</v>
      </c>
      <c r="AI404">
        <v>0.77155499999999999</v>
      </c>
      <c r="AJ404" t="s">
        <v>28</v>
      </c>
      <c r="AK404">
        <v>505241</v>
      </c>
      <c r="AL404" t="s">
        <v>29</v>
      </c>
      <c r="AM404">
        <v>9.8962626960000001E-3</v>
      </c>
      <c r="AN404" t="s">
        <v>30</v>
      </c>
      <c r="AO404">
        <v>5000</v>
      </c>
      <c r="AP404" t="s">
        <v>923</v>
      </c>
      <c r="AQ404">
        <v>5000</v>
      </c>
      <c r="AR404" t="s">
        <v>783</v>
      </c>
      <c r="AS404" t="s">
        <v>1496</v>
      </c>
      <c r="AT404" t="s">
        <v>1497</v>
      </c>
      <c r="AU404" t="s">
        <v>1498</v>
      </c>
      <c r="AV404">
        <v>5.0067100000000003E-2</v>
      </c>
      <c r="BB404" t="s">
        <v>787</v>
      </c>
      <c r="BC404">
        <v>338.43700000000001</v>
      </c>
      <c r="BD404" t="s">
        <v>25</v>
      </c>
      <c r="BE404" t="s">
        <v>36</v>
      </c>
      <c r="BF404" t="s">
        <v>27</v>
      </c>
      <c r="BG404">
        <v>0.77223299999999995</v>
      </c>
      <c r="BH404" t="s">
        <v>28</v>
      </c>
      <c r="BI404">
        <v>495479</v>
      </c>
      <c r="BJ404" t="s">
        <v>29</v>
      </c>
      <c r="BK404">
        <v>3.0273737272000001E-2</v>
      </c>
      <c r="BL404" t="s">
        <v>30</v>
      </c>
      <c r="BM404">
        <v>15000</v>
      </c>
      <c r="BN404" t="s">
        <v>923</v>
      </c>
      <c r="BO404">
        <v>15000</v>
      </c>
      <c r="BP404" t="s">
        <v>783</v>
      </c>
      <c r="BQ404" t="s">
        <v>2075</v>
      </c>
      <c r="BR404" t="s">
        <v>2076</v>
      </c>
      <c r="BS404" t="s">
        <v>2077</v>
      </c>
      <c r="BT404">
        <v>7.5479400000000002E-2</v>
      </c>
      <c r="BZ404" t="s">
        <v>787</v>
      </c>
      <c r="CA404">
        <v>332.96300000000002</v>
      </c>
      <c r="CB404" t="s">
        <v>25</v>
      </c>
      <c r="CC404" t="s">
        <v>36</v>
      </c>
      <c r="CD404" t="s">
        <v>27</v>
      </c>
      <c r="CE404">
        <v>0.77554000000000001</v>
      </c>
      <c r="CF404" t="s">
        <v>28</v>
      </c>
      <c r="CG404">
        <v>499339</v>
      </c>
      <c r="CH404" t="s">
        <v>29</v>
      </c>
      <c r="CI404">
        <v>5.0066206664000003E-2</v>
      </c>
      <c r="CJ404" t="s">
        <v>30</v>
      </c>
      <c r="CK404">
        <v>25000</v>
      </c>
      <c r="CL404" t="s">
        <v>923</v>
      </c>
      <c r="CM404">
        <v>25000</v>
      </c>
      <c r="CN404" t="s">
        <v>783</v>
      </c>
      <c r="CO404" t="s">
        <v>2669</v>
      </c>
      <c r="CP404" t="s">
        <v>2670</v>
      </c>
      <c r="CQ404" t="s">
        <v>2671</v>
      </c>
      <c r="CR404">
        <v>8.0306199999999994E-2</v>
      </c>
      <c r="CX404" t="s">
        <v>787</v>
      </c>
      <c r="CY404">
        <v>330.99799999999999</v>
      </c>
      <c r="CZ404" t="s">
        <v>25</v>
      </c>
      <c r="DA404" t="s">
        <v>36</v>
      </c>
      <c r="DB404" t="s">
        <v>27</v>
      </c>
      <c r="DC404">
        <v>0.77708200000000005</v>
      </c>
      <c r="DD404" t="s">
        <v>28</v>
      </c>
      <c r="DE404">
        <v>500313</v>
      </c>
      <c r="DF404" t="s">
        <v>29</v>
      </c>
      <c r="DG404">
        <v>6.9956178920000001E-2</v>
      </c>
      <c r="DH404" t="s">
        <v>30</v>
      </c>
      <c r="DI404">
        <v>35000</v>
      </c>
      <c r="DJ404" t="s">
        <v>923</v>
      </c>
      <c r="DK404">
        <v>35000</v>
      </c>
      <c r="DL404" t="s">
        <v>783</v>
      </c>
      <c r="DM404" t="s">
        <v>3258</v>
      </c>
      <c r="DN404" t="s">
        <v>3259</v>
      </c>
      <c r="DO404" t="s">
        <v>3260</v>
      </c>
      <c r="DP404">
        <v>7.7832600000000002E-2</v>
      </c>
      <c r="DV404" t="s">
        <v>787</v>
      </c>
      <c r="DW404">
        <v>332.64499999999998</v>
      </c>
      <c r="DX404" t="s">
        <v>25</v>
      </c>
      <c r="DY404" t="s">
        <v>36</v>
      </c>
      <c r="DZ404" t="s">
        <v>27</v>
      </c>
      <c r="EA404">
        <v>0.77515400000000001</v>
      </c>
      <c r="EB404" t="s">
        <v>28</v>
      </c>
      <c r="EC404">
        <v>500313</v>
      </c>
      <c r="ED404" t="s">
        <v>29</v>
      </c>
      <c r="EE404">
        <v>8.9943651040000003E-2</v>
      </c>
      <c r="EF404" t="s">
        <v>30</v>
      </c>
      <c r="EG404">
        <v>45000</v>
      </c>
      <c r="EH404" t="s">
        <v>923</v>
      </c>
      <c r="EI404">
        <v>45000</v>
      </c>
      <c r="EJ404" t="s">
        <v>783</v>
      </c>
      <c r="EK404" t="s">
        <v>3845</v>
      </c>
      <c r="EL404" t="s">
        <v>3846</v>
      </c>
      <c r="EM404" t="s">
        <v>3847</v>
      </c>
      <c r="EN404">
        <v>7.7470700000000003E-2</v>
      </c>
      <c r="ET404" t="s">
        <v>787</v>
      </c>
      <c r="EU404">
        <v>331.73399999999998</v>
      </c>
      <c r="EV404" t="s">
        <v>25</v>
      </c>
      <c r="EW404" t="s">
        <v>36</v>
      </c>
      <c r="EX404" t="s">
        <v>27</v>
      </c>
      <c r="EY404">
        <v>0.77621899999999999</v>
      </c>
      <c r="EZ404" t="s">
        <v>28</v>
      </c>
      <c r="FA404">
        <v>500313</v>
      </c>
      <c r="FB404" t="s">
        <v>29</v>
      </c>
      <c r="FC404">
        <v>0.10993112316</v>
      </c>
      <c r="FD404" t="s">
        <v>30</v>
      </c>
      <c r="FE404">
        <v>55000</v>
      </c>
      <c r="FF404" t="s">
        <v>923</v>
      </c>
      <c r="FG404">
        <v>55000</v>
      </c>
      <c r="FH404" t="s">
        <v>783</v>
      </c>
      <c r="FI404" t="s">
        <v>4428</v>
      </c>
      <c r="FJ404" t="s">
        <v>4429</v>
      </c>
      <c r="FK404" t="s">
        <v>4430</v>
      </c>
      <c r="FL404">
        <v>7.7019299999999999E-2</v>
      </c>
      <c r="FR404" t="s">
        <v>787</v>
      </c>
      <c r="FS404">
        <v>334.226</v>
      </c>
      <c r="FT404" t="s">
        <v>25</v>
      </c>
      <c r="FU404" t="s">
        <v>36</v>
      </c>
      <c r="FV404" t="s">
        <v>27</v>
      </c>
      <c r="FW404">
        <v>0.77332299999999998</v>
      </c>
      <c r="FX404" t="s">
        <v>28</v>
      </c>
      <c r="FY404">
        <v>500309</v>
      </c>
      <c r="FZ404" t="s">
        <v>29</v>
      </c>
      <c r="GA404">
        <v>1.9987657120000002E-3</v>
      </c>
      <c r="GB404" t="s">
        <v>30</v>
      </c>
      <c r="GC404">
        <v>1000</v>
      </c>
      <c r="GD404" t="s">
        <v>923</v>
      </c>
      <c r="GE404">
        <v>1000</v>
      </c>
      <c r="GF404" t="s">
        <v>783</v>
      </c>
      <c r="GG404" t="s">
        <v>5212</v>
      </c>
      <c r="GH404" t="s">
        <v>5213</v>
      </c>
      <c r="GI404" t="s">
        <v>5214</v>
      </c>
      <c r="GJ404">
        <v>8.2533200000000001E-2</v>
      </c>
      <c r="GP404" t="s">
        <v>787</v>
      </c>
      <c r="GQ404">
        <v>319.73099999999999</v>
      </c>
      <c r="GR404" t="s">
        <v>25</v>
      </c>
      <c r="GS404" t="s">
        <v>36</v>
      </c>
      <c r="GT404" t="s">
        <v>27</v>
      </c>
      <c r="GU404">
        <v>0.78969100000000003</v>
      </c>
      <c r="GV404" t="s">
        <v>28</v>
      </c>
      <c r="GW404">
        <v>501536</v>
      </c>
      <c r="GX404" t="s">
        <v>29</v>
      </c>
      <c r="GY404">
        <v>1.9938752688000001E-2</v>
      </c>
      <c r="GZ404" t="s">
        <v>30</v>
      </c>
      <c r="HA404">
        <v>10000</v>
      </c>
      <c r="HB404" t="s">
        <v>923</v>
      </c>
      <c r="HC404">
        <v>10000</v>
      </c>
      <c r="HD404" t="s">
        <v>783</v>
      </c>
      <c r="HE404" t="s">
        <v>5810</v>
      </c>
      <c r="HF404" t="s">
        <v>5811</v>
      </c>
      <c r="HG404" t="s">
        <v>1911</v>
      </c>
      <c r="HH404">
        <v>7.2982199999999997E-2</v>
      </c>
      <c r="HN404" t="s">
        <v>787</v>
      </c>
      <c r="HO404">
        <v>331.678</v>
      </c>
      <c r="HP404" t="s">
        <v>25</v>
      </c>
      <c r="HQ404" t="s">
        <v>36</v>
      </c>
      <c r="HR404" t="s">
        <v>27</v>
      </c>
      <c r="HS404">
        <v>0.77657500000000002</v>
      </c>
      <c r="HT404" t="s">
        <v>28</v>
      </c>
      <c r="HU404">
        <v>499938</v>
      </c>
      <c r="HV404" t="s">
        <v>29</v>
      </c>
      <c r="HW404">
        <v>0.130016095144</v>
      </c>
      <c r="HX404" t="s">
        <v>30</v>
      </c>
      <c r="HY404">
        <v>65000</v>
      </c>
      <c r="HZ404" t="s">
        <v>923</v>
      </c>
      <c r="IA404">
        <v>65000</v>
      </c>
      <c r="IB404" t="s">
        <v>783</v>
      </c>
      <c r="IC404" t="s">
        <v>6396</v>
      </c>
      <c r="ID404" t="s">
        <v>6397</v>
      </c>
      <c r="IE404" t="s">
        <v>6398</v>
      </c>
      <c r="IF404">
        <v>7.7988000000000002E-2</v>
      </c>
    </row>
    <row r="405" spans="6:240">
      <c r="F405" t="s">
        <v>777</v>
      </c>
      <c r="G405">
        <v>643.43499999999995</v>
      </c>
      <c r="H405" t="s">
        <v>25</v>
      </c>
      <c r="I405" t="s">
        <v>757</v>
      </c>
      <c r="J405" t="s">
        <v>27</v>
      </c>
      <c r="K405">
        <v>0.78801100000000002</v>
      </c>
      <c r="L405" t="s">
        <v>28</v>
      </c>
      <c r="M405">
        <v>250283</v>
      </c>
      <c r="N405" t="s">
        <v>29</v>
      </c>
      <c r="O405">
        <v>1.1986444395E-2</v>
      </c>
      <c r="P405" t="s">
        <v>30</v>
      </c>
      <c r="Q405">
        <v>3000</v>
      </c>
      <c r="R405" t="s">
        <v>923</v>
      </c>
      <c r="S405">
        <v>3000</v>
      </c>
      <c r="T405" t="s">
        <v>778</v>
      </c>
      <c r="U405" t="s">
        <v>5023</v>
      </c>
      <c r="V405" t="s">
        <v>5024</v>
      </c>
      <c r="W405" t="s">
        <v>5025</v>
      </c>
      <c r="X405">
        <v>4.2497300000000002E-2</v>
      </c>
      <c r="AD405" t="s">
        <v>777</v>
      </c>
      <c r="AE405">
        <v>714.95799999999997</v>
      </c>
      <c r="AF405" t="s">
        <v>25</v>
      </c>
      <c r="AG405" t="s">
        <v>757</v>
      </c>
      <c r="AH405" t="s">
        <v>27</v>
      </c>
      <c r="AI405">
        <v>0.74022699999999997</v>
      </c>
      <c r="AJ405" t="s">
        <v>28</v>
      </c>
      <c r="AK405">
        <v>255264</v>
      </c>
      <c r="AL405" t="s">
        <v>29</v>
      </c>
      <c r="AM405">
        <v>1.9587572865E-2</v>
      </c>
      <c r="AN405" t="s">
        <v>30</v>
      </c>
      <c r="AO405">
        <v>5000</v>
      </c>
      <c r="AP405" t="s">
        <v>923</v>
      </c>
      <c r="AQ405">
        <v>5000</v>
      </c>
      <c r="AR405" t="s">
        <v>778</v>
      </c>
      <c r="AS405" t="s">
        <v>1499</v>
      </c>
      <c r="AT405" t="s">
        <v>1500</v>
      </c>
      <c r="AU405" t="s">
        <v>1501</v>
      </c>
      <c r="AV405">
        <v>8.8566699999999998E-2</v>
      </c>
      <c r="BB405" t="s">
        <v>777</v>
      </c>
      <c r="BC405">
        <v>672.63900000000001</v>
      </c>
      <c r="BD405" t="s">
        <v>25</v>
      </c>
      <c r="BE405" t="s">
        <v>757</v>
      </c>
      <c r="BF405" t="s">
        <v>27</v>
      </c>
      <c r="BG405">
        <v>0.77446400000000004</v>
      </c>
      <c r="BH405" t="s">
        <v>28</v>
      </c>
      <c r="BI405">
        <v>247865</v>
      </c>
      <c r="BJ405" t="s">
        <v>29</v>
      </c>
      <c r="BK405">
        <v>6.0516726165E-2</v>
      </c>
      <c r="BL405" t="s">
        <v>30</v>
      </c>
      <c r="BM405">
        <v>15000</v>
      </c>
      <c r="BN405" t="s">
        <v>923</v>
      </c>
      <c r="BO405">
        <v>15000</v>
      </c>
      <c r="BP405" t="s">
        <v>778</v>
      </c>
      <c r="BQ405" t="s">
        <v>2078</v>
      </c>
      <c r="BR405" t="s">
        <v>2079</v>
      </c>
      <c r="BS405" t="s">
        <v>2080</v>
      </c>
      <c r="BT405">
        <v>7.5017399999999998E-2</v>
      </c>
      <c r="BZ405" t="s">
        <v>777</v>
      </c>
      <c r="CA405">
        <v>669.96699999999998</v>
      </c>
      <c r="CB405" t="s">
        <v>25</v>
      </c>
      <c r="CC405" t="s">
        <v>757</v>
      </c>
      <c r="CD405" t="s">
        <v>27</v>
      </c>
      <c r="CE405">
        <v>0.77224800000000005</v>
      </c>
      <c r="CF405" t="s">
        <v>28</v>
      </c>
      <c r="CG405">
        <v>250284</v>
      </c>
      <c r="CH405" t="s">
        <v>29</v>
      </c>
      <c r="CI405">
        <v>9.9886673625000005E-2</v>
      </c>
      <c r="CJ405" t="s">
        <v>30</v>
      </c>
      <c r="CK405">
        <v>25000</v>
      </c>
      <c r="CL405" t="s">
        <v>923</v>
      </c>
      <c r="CM405">
        <v>25000</v>
      </c>
      <c r="CN405" t="s">
        <v>778</v>
      </c>
      <c r="CO405" t="s">
        <v>2672</v>
      </c>
      <c r="CP405" t="s">
        <v>2673</v>
      </c>
      <c r="CQ405" t="s">
        <v>2674</v>
      </c>
      <c r="CR405">
        <v>6.7411100000000002E-2</v>
      </c>
      <c r="CX405" t="s">
        <v>777</v>
      </c>
      <c r="CY405">
        <v>668.94500000000005</v>
      </c>
      <c r="CZ405" t="s">
        <v>25</v>
      </c>
      <c r="DA405" t="s">
        <v>757</v>
      </c>
      <c r="DB405" t="s">
        <v>27</v>
      </c>
      <c r="DC405">
        <v>0.77229999999999999</v>
      </c>
      <c r="DD405" t="s">
        <v>28</v>
      </c>
      <c r="DE405">
        <v>250633</v>
      </c>
      <c r="DF405" t="s">
        <v>29</v>
      </c>
      <c r="DG405">
        <v>0.13964642254500001</v>
      </c>
      <c r="DH405" t="s">
        <v>30</v>
      </c>
      <c r="DI405">
        <v>35000</v>
      </c>
      <c r="DJ405" t="s">
        <v>923</v>
      </c>
      <c r="DK405">
        <v>35000</v>
      </c>
      <c r="DL405" t="s">
        <v>778</v>
      </c>
      <c r="DM405" t="s">
        <v>3261</v>
      </c>
      <c r="DN405" t="s">
        <v>3262</v>
      </c>
      <c r="DO405" t="s">
        <v>3263</v>
      </c>
      <c r="DP405">
        <v>7.6295699999999994E-2</v>
      </c>
      <c r="DV405" t="s">
        <v>777</v>
      </c>
      <c r="DW405">
        <v>660.80799999999999</v>
      </c>
      <c r="DX405" t="s">
        <v>25</v>
      </c>
      <c r="DY405" t="s">
        <v>757</v>
      </c>
      <c r="DZ405" t="s">
        <v>27</v>
      </c>
      <c r="EA405">
        <v>0.778003</v>
      </c>
      <c r="EB405" t="s">
        <v>28</v>
      </c>
      <c r="EC405">
        <v>250013</v>
      </c>
      <c r="ED405" t="s">
        <v>29</v>
      </c>
      <c r="EE405">
        <v>0.17999087365499999</v>
      </c>
      <c r="EF405" t="s">
        <v>30</v>
      </c>
      <c r="EG405">
        <v>45000</v>
      </c>
      <c r="EH405" t="s">
        <v>923</v>
      </c>
      <c r="EI405">
        <v>45000</v>
      </c>
      <c r="EJ405" t="s">
        <v>778</v>
      </c>
      <c r="EK405" t="s">
        <v>3848</v>
      </c>
      <c r="EL405" t="s">
        <v>3849</v>
      </c>
      <c r="EM405" t="s">
        <v>3850</v>
      </c>
      <c r="EN405">
        <v>7.2538000000000005E-2</v>
      </c>
      <c r="ET405" t="s">
        <v>777</v>
      </c>
      <c r="EU405">
        <v>666.51900000000001</v>
      </c>
      <c r="EV405" t="s">
        <v>25</v>
      </c>
      <c r="EW405" t="s">
        <v>757</v>
      </c>
      <c r="EX405" t="s">
        <v>27</v>
      </c>
      <c r="EY405">
        <v>0.77321300000000004</v>
      </c>
      <c r="EZ405" t="s">
        <v>28</v>
      </c>
      <c r="FA405">
        <v>250951</v>
      </c>
      <c r="FB405" t="s">
        <v>29</v>
      </c>
      <c r="FC405">
        <v>0.21916592038499999</v>
      </c>
      <c r="FD405" t="s">
        <v>30</v>
      </c>
      <c r="FE405">
        <v>55000</v>
      </c>
      <c r="FF405" t="s">
        <v>923</v>
      </c>
      <c r="FG405">
        <v>55000</v>
      </c>
      <c r="FH405" t="s">
        <v>778</v>
      </c>
      <c r="FI405" t="s">
        <v>4431</v>
      </c>
      <c r="FJ405" t="s">
        <v>4432</v>
      </c>
      <c r="FK405" t="s">
        <v>4433</v>
      </c>
      <c r="FL405">
        <v>7.5500999999999999E-2</v>
      </c>
      <c r="FR405" t="s">
        <v>777</v>
      </c>
      <c r="FS405">
        <v>634.005</v>
      </c>
      <c r="FT405" t="s">
        <v>25</v>
      </c>
      <c r="FU405" t="s">
        <v>757</v>
      </c>
      <c r="FV405" t="s">
        <v>27</v>
      </c>
      <c r="FW405">
        <v>0.79385300000000003</v>
      </c>
      <c r="FX405" t="s">
        <v>28</v>
      </c>
      <c r="FY405">
        <v>250281</v>
      </c>
      <c r="FZ405" t="s">
        <v>29</v>
      </c>
      <c r="GA405">
        <v>3.9955144649999998E-3</v>
      </c>
      <c r="GB405" t="s">
        <v>30</v>
      </c>
      <c r="GC405">
        <v>1000</v>
      </c>
      <c r="GD405" t="s">
        <v>923</v>
      </c>
      <c r="GE405">
        <v>1000</v>
      </c>
      <c r="GF405" t="s">
        <v>778</v>
      </c>
      <c r="GG405" t="s">
        <v>5215</v>
      </c>
      <c r="GH405" t="s">
        <v>5216</v>
      </c>
      <c r="GI405" t="s">
        <v>5217</v>
      </c>
      <c r="GJ405">
        <v>0.11212999999999999</v>
      </c>
      <c r="GP405" t="s">
        <v>777</v>
      </c>
      <c r="GQ405">
        <v>650.45799999999997</v>
      </c>
      <c r="GR405" t="s">
        <v>25</v>
      </c>
      <c r="GS405" t="s">
        <v>757</v>
      </c>
      <c r="GT405" t="s">
        <v>27</v>
      </c>
      <c r="GU405">
        <v>0.78087200000000001</v>
      </c>
      <c r="GV405" t="s">
        <v>28</v>
      </c>
      <c r="GW405">
        <v>252128</v>
      </c>
      <c r="GX405" t="s">
        <v>29</v>
      </c>
      <c r="GY405">
        <v>3.9662348054999998E-2</v>
      </c>
      <c r="GZ405" t="s">
        <v>30</v>
      </c>
      <c r="HA405">
        <v>10000</v>
      </c>
      <c r="HB405" t="s">
        <v>923</v>
      </c>
      <c r="HC405">
        <v>10000</v>
      </c>
      <c r="HD405" t="s">
        <v>778</v>
      </c>
      <c r="HE405" t="s">
        <v>5812</v>
      </c>
      <c r="HF405" t="s">
        <v>5813</v>
      </c>
      <c r="HG405" t="s">
        <v>5814</v>
      </c>
      <c r="HH405">
        <v>6.1569100000000002E-2</v>
      </c>
      <c r="HN405" t="s">
        <v>777</v>
      </c>
      <c r="HO405">
        <v>664.38900000000001</v>
      </c>
      <c r="HP405" t="s">
        <v>25</v>
      </c>
      <c r="HQ405" t="s">
        <v>757</v>
      </c>
      <c r="HR405" t="s">
        <v>27</v>
      </c>
      <c r="HS405">
        <v>0.776065</v>
      </c>
      <c r="HT405" t="s">
        <v>28</v>
      </c>
      <c r="HU405">
        <v>249909</v>
      </c>
      <c r="HV405" t="s">
        <v>29</v>
      </c>
      <c r="HW405">
        <v>0.26009507368500001</v>
      </c>
      <c r="HX405" t="s">
        <v>30</v>
      </c>
      <c r="HY405">
        <v>65000</v>
      </c>
      <c r="HZ405" t="s">
        <v>923</v>
      </c>
      <c r="IA405">
        <v>65000</v>
      </c>
      <c r="IB405" t="s">
        <v>778</v>
      </c>
      <c r="IC405" t="s">
        <v>6399</v>
      </c>
      <c r="ID405" t="s">
        <v>6400</v>
      </c>
      <c r="IE405" t="s">
        <v>6401</v>
      </c>
      <c r="IF405">
        <v>7.71395E-2</v>
      </c>
    </row>
    <row r="406" spans="6:240">
      <c r="F406" t="s">
        <v>782</v>
      </c>
      <c r="G406">
        <v>337.27699999999999</v>
      </c>
      <c r="H406" t="s">
        <v>25</v>
      </c>
      <c r="I406" t="s">
        <v>36</v>
      </c>
      <c r="J406" t="s">
        <v>27</v>
      </c>
      <c r="K406">
        <v>0.76353000000000004</v>
      </c>
      <c r="L406" t="s">
        <v>28</v>
      </c>
      <c r="M406">
        <v>508581</v>
      </c>
      <c r="N406" t="s">
        <v>29</v>
      </c>
      <c r="O406">
        <v>5.8987682720000002E-3</v>
      </c>
      <c r="P406" t="s">
        <v>30</v>
      </c>
      <c r="Q406">
        <v>3000</v>
      </c>
      <c r="R406" t="s">
        <v>923</v>
      </c>
      <c r="S406">
        <v>3000</v>
      </c>
      <c r="T406" t="s">
        <v>783</v>
      </c>
      <c r="U406" t="s">
        <v>5026</v>
      </c>
      <c r="V406" t="s">
        <v>5027</v>
      </c>
      <c r="W406" t="s">
        <v>5028</v>
      </c>
      <c r="X406">
        <v>6.16844E-2</v>
      </c>
      <c r="AD406" t="s">
        <v>782</v>
      </c>
      <c r="AE406">
        <v>324.29899999999998</v>
      </c>
      <c r="AF406" t="s">
        <v>25</v>
      </c>
      <c r="AG406" t="s">
        <v>36</v>
      </c>
      <c r="AH406" t="s">
        <v>27</v>
      </c>
      <c r="AI406">
        <v>0.78122800000000003</v>
      </c>
      <c r="AJ406" t="s">
        <v>28</v>
      </c>
      <c r="AK406">
        <v>505241</v>
      </c>
      <c r="AL406" t="s">
        <v>29</v>
      </c>
      <c r="AM406">
        <v>9.8962736959999995E-3</v>
      </c>
      <c r="AN406" t="s">
        <v>30</v>
      </c>
      <c r="AO406">
        <v>5000</v>
      </c>
      <c r="AP406" t="s">
        <v>923</v>
      </c>
      <c r="AQ406">
        <v>5000</v>
      </c>
      <c r="AR406" t="s">
        <v>783</v>
      </c>
      <c r="AS406" t="s">
        <v>1502</v>
      </c>
      <c r="AT406" t="s">
        <v>1503</v>
      </c>
      <c r="AU406" t="s">
        <v>1504</v>
      </c>
      <c r="AV406">
        <v>6.5188499999999996E-2</v>
      </c>
      <c r="BB406" t="s">
        <v>782</v>
      </c>
      <c r="BC406">
        <v>338.16300000000001</v>
      </c>
      <c r="BD406" t="s">
        <v>25</v>
      </c>
      <c r="BE406" t="s">
        <v>36</v>
      </c>
      <c r="BF406" t="s">
        <v>27</v>
      </c>
      <c r="BG406">
        <v>0.77005299999999999</v>
      </c>
      <c r="BH406" t="s">
        <v>28</v>
      </c>
      <c r="BI406">
        <v>498691</v>
      </c>
      <c r="BJ406" t="s">
        <v>29</v>
      </c>
      <c r="BK406">
        <v>3.0078730543999999E-2</v>
      </c>
      <c r="BL406" t="s">
        <v>30</v>
      </c>
      <c r="BM406">
        <v>15000</v>
      </c>
      <c r="BN406" t="s">
        <v>923</v>
      </c>
      <c r="BO406">
        <v>15000</v>
      </c>
      <c r="BP406" t="s">
        <v>783</v>
      </c>
      <c r="BQ406" t="s">
        <v>2081</v>
      </c>
      <c r="BR406" t="s">
        <v>2082</v>
      </c>
      <c r="BS406" t="s">
        <v>2083</v>
      </c>
      <c r="BT406">
        <v>7.8650800000000007E-2</v>
      </c>
      <c r="BZ406" t="s">
        <v>782</v>
      </c>
      <c r="CA406">
        <v>334.24599999999998</v>
      </c>
      <c r="CB406" t="s">
        <v>25</v>
      </c>
      <c r="CC406" t="s">
        <v>36</v>
      </c>
      <c r="CD406" t="s">
        <v>27</v>
      </c>
      <c r="CE406">
        <v>0.77405000000000002</v>
      </c>
      <c r="CF406" t="s">
        <v>28</v>
      </c>
      <c r="CG406">
        <v>499339</v>
      </c>
      <c r="CH406" t="s">
        <v>29</v>
      </c>
      <c r="CI406">
        <v>5.0066206664000003E-2</v>
      </c>
      <c r="CJ406" t="s">
        <v>30</v>
      </c>
      <c r="CK406">
        <v>25000</v>
      </c>
      <c r="CL406" t="s">
        <v>923</v>
      </c>
      <c r="CM406">
        <v>25000</v>
      </c>
      <c r="CN406" t="s">
        <v>783</v>
      </c>
      <c r="CO406" t="s">
        <v>2675</v>
      </c>
      <c r="CP406" t="s">
        <v>2676</v>
      </c>
      <c r="CQ406" t="s">
        <v>2677</v>
      </c>
      <c r="CR406">
        <v>6.6709299999999999E-2</v>
      </c>
      <c r="CX406" t="s">
        <v>782</v>
      </c>
      <c r="CY406">
        <v>331.44499999999999</v>
      </c>
      <c r="CZ406" t="s">
        <v>25</v>
      </c>
      <c r="DA406" t="s">
        <v>36</v>
      </c>
      <c r="DB406" t="s">
        <v>27</v>
      </c>
      <c r="DC406">
        <v>0.77709799999999996</v>
      </c>
      <c r="DD406" t="s">
        <v>28</v>
      </c>
      <c r="DE406">
        <v>499617</v>
      </c>
      <c r="DF406" t="s">
        <v>29</v>
      </c>
      <c r="DG406">
        <v>7.0053678783999998E-2</v>
      </c>
      <c r="DH406" t="s">
        <v>30</v>
      </c>
      <c r="DI406">
        <v>35000</v>
      </c>
      <c r="DJ406" t="s">
        <v>923</v>
      </c>
      <c r="DK406">
        <v>35000</v>
      </c>
      <c r="DL406" t="s">
        <v>783</v>
      </c>
      <c r="DM406" t="s">
        <v>3264</v>
      </c>
      <c r="DN406" t="s">
        <v>3265</v>
      </c>
      <c r="DO406" t="s">
        <v>3266</v>
      </c>
      <c r="DP406">
        <v>7.0095599999999994E-2</v>
      </c>
      <c r="DV406" t="s">
        <v>782</v>
      </c>
      <c r="DW406">
        <v>329.4</v>
      </c>
      <c r="DX406" t="s">
        <v>25</v>
      </c>
      <c r="DY406" t="s">
        <v>36</v>
      </c>
      <c r="DZ406" t="s">
        <v>27</v>
      </c>
      <c r="EA406">
        <v>0.77938600000000002</v>
      </c>
      <c r="EB406" t="s">
        <v>28</v>
      </c>
      <c r="EC406">
        <v>499771</v>
      </c>
      <c r="ED406" t="s">
        <v>29</v>
      </c>
      <c r="EE406">
        <v>9.0041150904E-2</v>
      </c>
      <c r="EF406" t="s">
        <v>30</v>
      </c>
      <c r="EG406">
        <v>45000</v>
      </c>
      <c r="EH406" t="s">
        <v>923</v>
      </c>
      <c r="EI406">
        <v>45000</v>
      </c>
      <c r="EJ406" t="s">
        <v>783</v>
      </c>
      <c r="EK406" t="s">
        <v>3851</v>
      </c>
      <c r="EL406" t="s">
        <v>3852</v>
      </c>
      <c r="EM406" t="s">
        <v>3853</v>
      </c>
      <c r="EN406">
        <v>7.02097E-2</v>
      </c>
      <c r="ET406" t="s">
        <v>782</v>
      </c>
      <c r="EU406">
        <v>331.375</v>
      </c>
      <c r="EV406" t="s">
        <v>25</v>
      </c>
      <c r="EW406" t="s">
        <v>36</v>
      </c>
      <c r="EX406" t="s">
        <v>27</v>
      </c>
      <c r="EY406">
        <v>0.77801500000000001</v>
      </c>
      <c r="EZ406" t="s">
        <v>28</v>
      </c>
      <c r="FA406">
        <v>498545</v>
      </c>
      <c r="FB406" t="s">
        <v>29</v>
      </c>
      <c r="FC406">
        <v>0.11032112261599999</v>
      </c>
      <c r="FD406" t="s">
        <v>30</v>
      </c>
      <c r="FE406">
        <v>55000</v>
      </c>
      <c r="FF406" t="s">
        <v>923</v>
      </c>
      <c r="FG406">
        <v>55000</v>
      </c>
      <c r="FH406" t="s">
        <v>783</v>
      </c>
      <c r="FI406" t="s">
        <v>4434</v>
      </c>
      <c r="FJ406" t="s">
        <v>4435</v>
      </c>
      <c r="FK406" t="s">
        <v>4436</v>
      </c>
      <c r="FL406">
        <v>7.2779300000000005E-2</v>
      </c>
      <c r="FR406" t="s">
        <v>782</v>
      </c>
      <c r="FS406">
        <v>375.661</v>
      </c>
      <c r="FT406" t="s">
        <v>25</v>
      </c>
      <c r="FU406" t="s">
        <v>36</v>
      </c>
      <c r="FV406" t="s">
        <v>27</v>
      </c>
      <c r="FW406">
        <v>0.72942799999999997</v>
      </c>
      <c r="FX406" t="s">
        <v>28</v>
      </c>
      <c r="FY406">
        <v>500310</v>
      </c>
      <c r="FZ406" t="s">
        <v>29</v>
      </c>
      <c r="GA406">
        <v>1.9987607119999998E-3</v>
      </c>
      <c r="GB406" t="s">
        <v>30</v>
      </c>
      <c r="GC406">
        <v>1000</v>
      </c>
      <c r="GD406" t="s">
        <v>923</v>
      </c>
      <c r="GE406">
        <v>1000</v>
      </c>
      <c r="GF406" t="s">
        <v>783</v>
      </c>
      <c r="GG406" t="s">
        <v>5218</v>
      </c>
      <c r="GH406" t="s">
        <v>5219</v>
      </c>
      <c r="GI406" t="s">
        <v>5220</v>
      </c>
      <c r="GJ406">
        <v>4.3768000000000001E-2</v>
      </c>
      <c r="GP406" t="s">
        <v>782</v>
      </c>
      <c r="GQ406">
        <v>321.74400000000003</v>
      </c>
      <c r="GR406" t="s">
        <v>25</v>
      </c>
      <c r="GS406" t="s">
        <v>36</v>
      </c>
      <c r="GT406" t="s">
        <v>27</v>
      </c>
      <c r="GU406">
        <v>0.78528900000000001</v>
      </c>
      <c r="GV406" t="s">
        <v>28</v>
      </c>
      <c r="GW406">
        <v>504001</v>
      </c>
      <c r="GX406" t="s">
        <v>29</v>
      </c>
      <c r="GY406">
        <v>1.9841248823999999E-2</v>
      </c>
      <c r="GZ406" t="s">
        <v>30</v>
      </c>
      <c r="HA406">
        <v>10000</v>
      </c>
      <c r="HB406" t="s">
        <v>923</v>
      </c>
      <c r="HC406">
        <v>10000</v>
      </c>
      <c r="HD406" t="s">
        <v>783</v>
      </c>
      <c r="HE406" t="s">
        <v>5815</v>
      </c>
      <c r="HF406" t="s">
        <v>5816</v>
      </c>
      <c r="HG406" t="s">
        <v>5817</v>
      </c>
      <c r="HH406">
        <v>5.83213E-2</v>
      </c>
      <c r="HN406" t="s">
        <v>782</v>
      </c>
      <c r="HO406">
        <v>330.00700000000001</v>
      </c>
      <c r="HP406" t="s">
        <v>25</v>
      </c>
      <c r="HQ406" t="s">
        <v>36</v>
      </c>
      <c r="HR406" t="s">
        <v>27</v>
      </c>
      <c r="HS406">
        <v>0.77941400000000005</v>
      </c>
      <c r="HT406" t="s">
        <v>28</v>
      </c>
      <c r="HU406">
        <v>498816</v>
      </c>
      <c r="HV406" t="s">
        <v>29</v>
      </c>
      <c r="HW406">
        <v>0.13030859473600001</v>
      </c>
      <c r="HX406" t="s">
        <v>30</v>
      </c>
      <c r="HY406">
        <v>65000</v>
      </c>
      <c r="HZ406" t="s">
        <v>923</v>
      </c>
      <c r="IA406">
        <v>65000</v>
      </c>
      <c r="IB406" t="s">
        <v>783</v>
      </c>
      <c r="IC406" t="s">
        <v>6402</v>
      </c>
      <c r="ID406" t="s">
        <v>6403</v>
      </c>
      <c r="IE406" t="s">
        <v>6404</v>
      </c>
      <c r="IF406">
        <v>7.3058399999999996E-2</v>
      </c>
    </row>
    <row r="407" spans="6:240">
      <c r="F407" t="s">
        <v>787</v>
      </c>
      <c r="G407">
        <v>643.43499999999995</v>
      </c>
      <c r="H407" t="s">
        <v>25</v>
      </c>
      <c r="I407" t="s">
        <v>757</v>
      </c>
      <c r="J407" t="s">
        <v>27</v>
      </c>
      <c r="K407">
        <v>0.78801100000000002</v>
      </c>
      <c r="L407" t="s">
        <v>28</v>
      </c>
      <c r="M407">
        <v>250283</v>
      </c>
      <c r="N407" t="s">
        <v>29</v>
      </c>
      <c r="O407">
        <v>1.1986444395E-2</v>
      </c>
      <c r="P407" t="s">
        <v>30</v>
      </c>
      <c r="Q407">
        <v>3000</v>
      </c>
      <c r="R407" t="s">
        <v>923</v>
      </c>
      <c r="S407">
        <v>3000</v>
      </c>
      <c r="T407" t="s">
        <v>788</v>
      </c>
      <c r="U407" t="s">
        <v>5023</v>
      </c>
      <c r="V407" t="s">
        <v>5024</v>
      </c>
      <c r="W407" t="s">
        <v>5025</v>
      </c>
      <c r="X407">
        <v>4.2497300000000002E-2</v>
      </c>
      <c r="AD407" t="s">
        <v>787</v>
      </c>
      <c r="AE407">
        <v>714.95799999999997</v>
      </c>
      <c r="AF407" t="s">
        <v>25</v>
      </c>
      <c r="AG407" t="s">
        <v>757</v>
      </c>
      <c r="AH407" t="s">
        <v>27</v>
      </c>
      <c r="AI407">
        <v>0.74022699999999997</v>
      </c>
      <c r="AJ407" t="s">
        <v>28</v>
      </c>
      <c r="AK407">
        <v>255264</v>
      </c>
      <c r="AL407" t="s">
        <v>29</v>
      </c>
      <c r="AM407">
        <v>1.9587572865E-2</v>
      </c>
      <c r="AN407" t="s">
        <v>30</v>
      </c>
      <c r="AO407">
        <v>5000</v>
      </c>
      <c r="AP407" t="s">
        <v>923</v>
      </c>
      <c r="AQ407">
        <v>5000</v>
      </c>
      <c r="AR407" t="s">
        <v>788</v>
      </c>
      <c r="AS407" t="s">
        <v>1499</v>
      </c>
      <c r="AT407" t="s">
        <v>1500</v>
      </c>
      <c r="AU407" t="s">
        <v>1501</v>
      </c>
      <c r="AV407">
        <v>8.8566699999999998E-2</v>
      </c>
      <c r="BB407" t="s">
        <v>787</v>
      </c>
      <c r="BC407">
        <v>672.63900000000001</v>
      </c>
      <c r="BD407" t="s">
        <v>25</v>
      </c>
      <c r="BE407" t="s">
        <v>757</v>
      </c>
      <c r="BF407" t="s">
        <v>27</v>
      </c>
      <c r="BG407">
        <v>0.77446400000000004</v>
      </c>
      <c r="BH407" t="s">
        <v>28</v>
      </c>
      <c r="BI407">
        <v>247865</v>
      </c>
      <c r="BJ407" t="s">
        <v>29</v>
      </c>
      <c r="BK407">
        <v>6.0516726165E-2</v>
      </c>
      <c r="BL407" t="s">
        <v>30</v>
      </c>
      <c r="BM407">
        <v>15000</v>
      </c>
      <c r="BN407" t="s">
        <v>923</v>
      </c>
      <c r="BO407">
        <v>15000</v>
      </c>
      <c r="BP407" t="s">
        <v>788</v>
      </c>
      <c r="BQ407" t="s">
        <v>2078</v>
      </c>
      <c r="BR407" t="s">
        <v>2079</v>
      </c>
      <c r="BS407" t="s">
        <v>2080</v>
      </c>
      <c r="BT407">
        <v>7.5017399999999998E-2</v>
      </c>
      <c r="BZ407" t="s">
        <v>787</v>
      </c>
      <c r="CA407">
        <v>669.96699999999998</v>
      </c>
      <c r="CB407" t="s">
        <v>25</v>
      </c>
      <c r="CC407" t="s">
        <v>757</v>
      </c>
      <c r="CD407" t="s">
        <v>27</v>
      </c>
      <c r="CE407">
        <v>0.77224800000000005</v>
      </c>
      <c r="CF407" t="s">
        <v>28</v>
      </c>
      <c r="CG407">
        <v>250284</v>
      </c>
      <c r="CH407" t="s">
        <v>29</v>
      </c>
      <c r="CI407">
        <v>9.9886673625000005E-2</v>
      </c>
      <c r="CJ407" t="s">
        <v>30</v>
      </c>
      <c r="CK407">
        <v>25000</v>
      </c>
      <c r="CL407" t="s">
        <v>923</v>
      </c>
      <c r="CM407">
        <v>25000</v>
      </c>
      <c r="CN407" t="s">
        <v>788</v>
      </c>
      <c r="CO407" t="s">
        <v>2672</v>
      </c>
      <c r="CP407" t="s">
        <v>2673</v>
      </c>
      <c r="CQ407" t="s">
        <v>2674</v>
      </c>
      <c r="CR407">
        <v>6.7411100000000002E-2</v>
      </c>
      <c r="CX407" t="s">
        <v>787</v>
      </c>
      <c r="CY407">
        <v>668.94500000000005</v>
      </c>
      <c r="CZ407" t="s">
        <v>25</v>
      </c>
      <c r="DA407" t="s">
        <v>757</v>
      </c>
      <c r="DB407" t="s">
        <v>27</v>
      </c>
      <c r="DC407">
        <v>0.77229999999999999</v>
      </c>
      <c r="DD407" t="s">
        <v>28</v>
      </c>
      <c r="DE407">
        <v>250633</v>
      </c>
      <c r="DF407" t="s">
        <v>29</v>
      </c>
      <c r="DG407">
        <v>0.13964642254500001</v>
      </c>
      <c r="DH407" t="s">
        <v>30</v>
      </c>
      <c r="DI407">
        <v>35000</v>
      </c>
      <c r="DJ407" t="s">
        <v>923</v>
      </c>
      <c r="DK407">
        <v>35000</v>
      </c>
      <c r="DL407" t="s">
        <v>788</v>
      </c>
      <c r="DM407" t="s">
        <v>3261</v>
      </c>
      <c r="DN407" t="s">
        <v>3262</v>
      </c>
      <c r="DO407" t="s">
        <v>3263</v>
      </c>
      <c r="DP407">
        <v>7.6295699999999994E-2</v>
      </c>
      <c r="DV407" t="s">
        <v>787</v>
      </c>
      <c r="DW407">
        <v>660.80799999999999</v>
      </c>
      <c r="DX407" t="s">
        <v>25</v>
      </c>
      <c r="DY407" t="s">
        <v>757</v>
      </c>
      <c r="DZ407" t="s">
        <v>27</v>
      </c>
      <c r="EA407">
        <v>0.778003</v>
      </c>
      <c r="EB407" t="s">
        <v>28</v>
      </c>
      <c r="EC407">
        <v>250013</v>
      </c>
      <c r="ED407" t="s">
        <v>29</v>
      </c>
      <c r="EE407">
        <v>0.17999087365499999</v>
      </c>
      <c r="EF407" t="s">
        <v>30</v>
      </c>
      <c r="EG407">
        <v>45000</v>
      </c>
      <c r="EH407" t="s">
        <v>923</v>
      </c>
      <c r="EI407">
        <v>45000</v>
      </c>
      <c r="EJ407" t="s">
        <v>788</v>
      </c>
      <c r="EK407" t="s">
        <v>3848</v>
      </c>
      <c r="EL407" t="s">
        <v>3849</v>
      </c>
      <c r="EM407" t="s">
        <v>3850</v>
      </c>
      <c r="EN407">
        <v>7.2538000000000005E-2</v>
      </c>
      <c r="ET407" t="s">
        <v>787</v>
      </c>
      <c r="EU407">
        <v>666.51900000000001</v>
      </c>
      <c r="EV407" t="s">
        <v>25</v>
      </c>
      <c r="EW407" t="s">
        <v>757</v>
      </c>
      <c r="EX407" t="s">
        <v>27</v>
      </c>
      <c r="EY407">
        <v>0.77321300000000004</v>
      </c>
      <c r="EZ407" t="s">
        <v>28</v>
      </c>
      <c r="FA407">
        <v>250951</v>
      </c>
      <c r="FB407" t="s">
        <v>29</v>
      </c>
      <c r="FC407">
        <v>0.21916592038499999</v>
      </c>
      <c r="FD407" t="s">
        <v>30</v>
      </c>
      <c r="FE407">
        <v>55000</v>
      </c>
      <c r="FF407" t="s">
        <v>923</v>
      </c>
      <c r="FG407">
        <v>55000</v>
      </c>
      <c r="FH407" t="s">
        <v>788</v>
      </c>
      <c r="FI407" t="s">
        <v>4431</v>
      </c>
      <c r="FJ407" t="s">
        <v>4432</v>
      </c>
      <c r="FK407" t="s">
        <v>4433</v>
      </c>
      <c r="FL407">
        <v>7.5500999999999999E-2</v>
      </c>
      <c r="FR407" t="s">
        <v>787</v>
      </c>
      <c r="FS407">
        <v>634.005</v>
      </c>
      <c r="FT407" t="s">
        <v>25</v>
      </c>
      <c r="FU407" t="s">
        <v>757</v>
      </c>
      <c r="FV407" t="s">
        <v>27</v>
      </c>
      <c r="FW407">
        <v>0.79385300000000003</v>
      </c>
      <c r="FX407" t="s">
        <v>28</v>
      </c>
      <c r="FY407">
        <v>250281</v>
      </c>
      <c r="FZ407" t="s">
        <v>29</v>
      </c>
      <c r="GA407">
        <v>3.9955144649999998E-3</v>
      </c>
      <c r="GB407" t="s">
        <v>30</v>
      </c>
      <c r="GC407">
        <v>1000</v>
      </c>
      <c r="GD407" t="s">
        <v>923</v>
      </c>
      <c r="GE407">
        <v>1000</v>
      </c>
      <c r="GF407" t="s">
        <v>788</v>
      </c>
      <c r="GG407" t="s">
        <v>5215</v>
      </c>
      <c r="GH407" t="s">
        <v>5216</v>
      </c>
      <c r="GI407" t="s">
        <v>5217</v>
      </c>
      <c r="GJ407">
        <v>0.11212999999999999</v>
      </c>
      <c r="GP407" t="s">
        <v>787</v>
      </c>
      <c r="GQ407">
        <v>650.45799999999997</v>
      </c>
      <c r="GR407" t="s">
        <v>25</v>
      </c>
      <c r="GS407" t="s">
        <v>757</v>
      </c>
      <c r="GT407" t="s">
        <v>27</v>
      </c>
      <c r="GU407">
        <v>0.78087200000000001</v>
      </c>
      <c r="GV407" t="s">
        <v>28</v>
      </c>
      <c r="GW407">
        <v>252128</v>
      </c>
      <c r="GX407" t="s">
        <v>29</v>
      </c>
      <c r="GY407">
        <v>3.9662348054999998E-2</v>
      </c>
      <c r="GZ407" t="s">
        <v>30</v>
      </c>
      <c r="HA407">
        <v>10000</v>
      </c>
      <c r="HB407" t="s">
        <v>923</v>
      </c>
      <c r="HC407">
        <v>10000</v>
      </c>
      <c r="HD407" t="s">
        <v>788</v>
      </c>
      <c r="HE407" t="s">
        <v>5812</v>
      </c>
      <c r="HF407" t="s">
        <v>5813</v>
      </c>
      <c r="HG407" t="s">
        <v>5814</v>
      </c>
      <c r="HH407">
        <v>6.1569100000000002E-2</v>
      </c>
      <c r="HN407" t="s">
        <v>787</v>
      </c>
      <c r="HO407">
        <v>664.38900000000001</v>
      </c>
      <c r="HP407" t="s">
        <v>25</v>
      </c>
      <c r="HQ407" t="s">
        <v>757</v>
      </c>
      <c r="HR407" t="s">
        <v>27</v>
      </c>
      <c r="HS407">
        <v>0.776065</v>
      </c>
      <c r="HT407" t="s">
        <v>28</v>
      </c>
      <c r="HU407">
        <v>249909</v>
      </c>
      <c r="HV407" t="s">
        <v>29</v>
      </c>
      <c r="HW407">
        <v>0.26009507368500001</v>
      </c>
      <c r="HX407" t="s">
        <v>30</v>
      </c>
      <c r="HY407">
        <v>65000</v>
      </c>
      <c r="HZ407" t="s">
        <v>923</v>
      </c>
      <c r="IA407">
        <v>65000</v>
      </c>
      <c r="IB407" t="s">
        <v>788</v>
      </c>
      <c r="IC407" t="s">
        <v>6399</v>
      </c>
      <c r="ID407" t="s">
        <v>6400</v>
      </c>
      <c r="IE407" t="s">
        <v>6401</v>
      </c>
      <c r="IF407">
        <v>7.71395E-2</v>
      </c>
    </row>
    <row r="408" spans="6:240">
      <c r="F408" t="s">
        <v>787</v>
      </c>
      <c r="G408">
        <v>337.27699999999999</v>
      </c>
      <c r="H408" t="s">
        <v>25</v>
      </c>
      <c r="I408" t="s">
        <v>36</v>
      </c>
      <c r="J408" t="s">
        <v>27</v>
      </c>
      <c r="K408">
        <v>0.76353000000000004</v>
      </c>
      <c r="L408" t="s">
        <v>28</v>
      </c>
      <c r="M408">
        <v>508581</v>
      </c>
      <c r="N408" t="s">
        <v>29</v>
      </c>
      <c r="O408">
        <v>5.8987682720000002E-3</v>
      </c>
      <c r="P408" t="s">
        <v>30</v>
      </c>
      <c r="Q408">
        <v>3000</v>
      </c>
      <c r="R408" t="s">
        <v>923</v>
      </c>
      <c r="S408">
        <v>3000</v>
      </c>
      <c r="T408" t="s">
        <v>783</v>
      </c>
      <c r="U408" t="s">
        <v>5026</v>
      </c>
      <c r="V408" t="s">
        <v>5027</v>
      </c>
      <c r="W408" t="s">
        <v>5028</v>
      </c>
      <c r="X408">
        <v>6.16844E-2</v>
      </c>
      <c r="AD408" t="s">
        <v>787</v>
      </c>
      <c r="AE408">
        <v>324.29899999999998</v>
      </c>
      <c r="AF408" t="s">
        <v>25</v>
      </c>
      <c r="AG408" t="s">
        <v>36</v>
      </c>
      <c r="AH408" t="s">
        <v>27</v>
      </c>
      <c r="AI408">
        <v>0.78122800000000003</v>
      </c>
      <c r="AJ408" t="s">
        <v>28</v>
      </c>
      <c r="AK408">
        <v>505241</v>
      </c>
      <c r="AL408" t="s">
        <v>29</v>
      </c>
      <c r="AM408">
        <v>9.8962736959999995E-3</v>
      </c>
      <c r="AN408" t="s">
        <v>30</v>
      </c>
      <c r="AO408">
        <v>5000</v>
      </c>
      <c r="AP408" t="s">
        <v>923</v>
      </c>
      <c r="AQ408">
        <v>5000</v>
      </c>
      <c r="AR408" t="s">
        <v>783</v>
      </c>
      <c r="AS408" t="s">
        <v>1502</v>
      </c>
      <c r="AT408" t="s">
        <v>1503</v>
      </c>
      <c r="AU408" t="s">
        <v>1504</v>
      </c>
      <c r="AV408">
        <v>6.5188499999999996E-2</v>
      </c>
      <c r="BB408" t="s">
        <v>787</v>
      </c>
      <c r="BC408">
        <v>338.16300000000001</v>
      </c>
      <c r="BD408" t="s">
        <v>25</v>
      </c>
      <c r="BE408" t="s">
        <v>36</v>
      </c>
      <c r="BF408" t="s">
        <v>27</v>
      </c>
      <c r="BG408">
        <v>0.77005299999999999</v>
      </c>
      <c r="BH408" t="s">
        <v>28</v>
      </c>
      <c r="BI408">
        <v>498691</v>
      </c>
      <c r="BJ408" t="s">
        <v>29</v>
      </c>
      <c r="BK408">
        <v>3.0078730543999999E-2</v>
      </c>
      <c r="BL408" t="s">
        <v>30</v>
      </c>
      <c r="BM408">
        <v>15000</v>
      </c>
      <c r="BN408" t="s">
        <v>923</v>
      </c>
      <c r="BO408">
        <v>15000</v>
      </c>
      <c r="BP408" t="s">
        <v>783</v>
      </c>
      <c r="BQ408" t="s">
        <v>2081</v>
      </c>
      <c r="BR408" t="s">
        <v>2082</v>
      </c>
      <c r="BS408" t="s">
        <v>2083</v>
      </c>
      <c r="BT408">
        <v>7.8650800000000007E-2</v>
      </c>
      <c r="BZ408" t="s">
        <v>787</v>
      </c>
      <c r="CA408">
        <v>334.24599999999998</v>
      </c>
      <c r="CB408" t="s">
        <v>25</v>
      </c>
      <c r="CC408" t="s">
        <v>36</v>
      </c>
      <c r="CD408" t="s">
        <v>27</v>
      </c>
      <c r="CE408">
        <v>0.77405000000000002</v>
      </c>
      <c r="CF408" t="s">
        <v>28</v>
      </c>
      <c r="CG408">
        <v>499339</v>
      </c>
      <c r="CH408" t="s">
        <v>29</v>
      </c>
      <c r="CI408">
        <v>5.0066206664000003E-2</v>
      </c>
      <c r="CJ408" t="s">
        <v>30</v>
      </c>
      <c r="CK408">
        <v>25000</v>
      </c>
      <c r="CL408" t="s">
        <v>923</v>
      </c>
      <c r="CM408">
        <v>25000</v>
      </c>
      <c r="CN408" t="s">
        <v>783</v>
      </c>
      <c r="CO408" t="s">
        <v>2675</v>
      </c>
      <c r="CP408" t="s">
        <v>2676</v>
      </c>
      <c r="CQ408" t="s">
        <v>2677</v>
      </c>
      <c r="CR408">
        <v>6.6709299999999999E-2</v>
      </c>
      <c r="CX408" t="s">
        <v>787</v>
      </c>
      <c r="CY408">
        <v>331.44499999999999</v>
      </c>
      <c r="CZ408" t="s">
        <v>25</v>
      </c>
      <c r="DA408" t="s">
        <v>36</v>
      </c>
      <c r="DB408" t="s">
        <v>27</v>
      </c>
      <c r="DC408">
        <v>0.77709799999999996</v>
      </c>
      <c r="DD408" t="s">
        <v>28</v>
      </c>
      <c r="DE408">
        <v>499617</v>
      </c>
      <c r="DF408" t="s">
        <v>29</v>
      </c>
      <c r="DG408">
        <v>7.0053678783999998E-2</v>
      </c>
      <c r="DH408" t="s">
        <v>30</v>
      </c>
      <c r="DI408">
        <v>35000</v>
      </c>
      <c r="DJ408" t="s">
        <v>923</v>
      </c>
      <c r="DK408">
        <v>35000</v>
      </c>
      <c r="DL408" t="s">
        <v>783</v>
      </c>
      <c r="DM408" t="s">
        <v>3264</v>
      </c>
      <c r="DN408" t="s">
        <v>3265</v>
      </c>
      <c r="DO408" t="s">
        <v>3266</v>
      </c>
      <c r="DP408">
        <v>7.0095599999999994E-2</v>
      </c>
      <c r="DV408" t="s">
        <v>787</v>
      </c>
      <c r="DW408">
        <v>329.4</v>
      </c>
      <c r="DX408" t="s">
        <v>25</v>
      </c>
      <c r="DY408" t="s">
        <v>36</v>
      </c>
      <c r="DZ408" t="s">
        <v>27</v>
      </c>
      <c r="EA408">
        <v>0.77938600000000002</v>
      </c>
      <c r="EB408" t="s">
        <v>28</v>
      </c>
      <c r="EC408">
        <v>499771</v>
      </c>
      <c r="ED408" t="s">
        <v>29</v>
      </c>
      <c r="EE408">
        <v>9.0041150904E-2</v>
      </c>
      <c r="EF408" t="s">
        <v>30</v>
      </c>
      <c r="EG408">
        <v>45000</v>
      </c>
      <c r="EH408" t="s">
        <v>923</v>
      </c>
      <c r="EI408">
        <v>45000</v>
      </c>
      <c r="EJ408" t="s">
        <v>783</v>
      </c>
      <c r="EK408" t="s">
        <v>3851</v>
      </c>
      <c r="EL408" t="s">
        <v>3852</v>
      </c>
      <c r="EM408" t="s">
        <v>3853</v>
      </c>
      <c r="EN408">
        <v>7.02097E-2</v>
      </c>
      <c r="ET408" t="s">
        <v>787</v>
      </c>
      <c r="EU408">
        <v>331.375</v>
      </c>
      <c r="EV408" t="s">
        <v>25</v>
      </c>
      <c r="EW408" t="s">
        <v>36</v>
      </c>
      <c r="EX408" t="s">
        <v>27</v>
      </c>
      <c r="EY408">
        <v>0.77801500000000001</v>
      </c>
      <c r="EZ408" t="s">
        <v>28</v>
      </c>
      <c r="FA408">
        <v>498545</v>
      </c>
      <c r="FB408" t="s">
        <v>29</v>
      </c>
      <c r="FC408">
        <v>0.11032112261599999</v>
      </c>
      <c r="FD408" t="s">
        <v>30</v>
      </c>
      <c r="FE408">
        <v>55000</v>
      </c>
      <c r="FF408" t="s">
        <v>923</v>
      </c>
      <c r="FG408">
        <v>55000</v>
      </c>
      <c r="FH408" t="s">
        <v>783</v>
      </c>
      <c r="FI408" t="s">
        <v>4434</v>
      </c>
      <c r="FJ408" t="s">
        <v>4435</v>
      </c>
      <c r="FK408" t="s">
        <v>4436</v>
      </c>
      <c r="FL408">
        <v>7.2779300000000005E-2</v>
      </c>
      <c r="FR408" t="s">
        <v>787</v>
      </c>
      <c r="FS408">
        <v>375.661</v>
      </c>
      <c r="FT408" t="s">
        <v>25</v>
      </c>
      <c r="FU408" t="s">
        <v>36</v>
      </c>
      <c r="FV408" t="s">
        <v>27</v>
      </c>
      <c r="FW408">
        <v>0.72942799999999997</v>
      </c>
      <c r="FX408" t="s">
        <v>28</v>
      </c>
      <c r="FY408">
        <v>500310</v>
      </c>
      <c r="FZ408" t="s">
        <v>29</v>
      </c>
      <c r="GA408">
        <v>1.9987607119999998E-3</v>
      </c>
      <c r="GB408" t="s">
        <v>30</v>
      </c>
      <c r="GC408">
        <v>1000</v>
      </c>
      <c r="GD408" t="s">
        <v>923</v>
      </c>
      <c r="GE408">
        <v>1000</v>
      </c>
      <c r="GF408" t="s">
        <v>783</v>
      </c>
      <c r="GG408" t="s">
        <v>5218</v>
      </c>
      <c r="GH408" t="s">
        <v>5219</v>
      </c>
      <c r="GI408" t="s">
        <v>5220</v>
      </c>
      <c r="GJ408">
        <v>4.3768000000000001E-2</v>
      </c>
      <c r="GP408" t="s">
        <v>787</v>
      </c>
      <c r="GQ408">
        <v>321.74400000000003</v>
      </c>
      <c r="GR408" t="s">
        <v>25</v>
      </c>
      <c r="GS408" t="s">
        <v>36</v>
      </c>
      <c r="GT408" t="s">
        <v>27</v>
      </c>
      <c r="GU408">
        <v>0.78528900000000001</v>
      </c>
      <c r="GV408" t="s">
        <v>28</v>
      </c>
      <c r="GW408">
        <v>504001</v>
      </c>
      <c r="GX408" t="s">
        <v>29</v>
      </c>
      <c r="GY408">
        <v>1.9841248823999999E-2</v>
      </c>
      <c r="GZ408" t="s">
        <v>30</v>
      </c>
      <c r="HA408">
        <v>10000</v>
      </c>
      <c r="HB408" t="s">
        <v>923</v>
      </c>
      <c r="HC408">
        <v>10000</v>
      </c>
      <c r="HD408" t="s">
        <v>783</v>
      </c>
      <c r="HE408" t="s">
        <v>5815</v>
      </c>
      <c r="HF408" t="s">
        <v>5816</v>
      </c>
      <c r="HG408" t="s">
        <v>5817</v>
      </c>
      <c r="HH408">
        <v>5.83213E-2</v>
      </c>
      <c r="HN408" t="s">
        <v>787</v>
      </c>
      <c r="HO408">
        <v>330.00700000000001</v>
      </c>
      <c r="HP408" t="s">
        <v>25</v>
      </c>
      <c r="HQ408" t="s">
        <v>36</v>
      </c>
      <c r="HR408" t="s">
        <v>27</v>
      </c>
      <c r="HS408">
        <v>0.77941400000000005</v>
      </c>
      <c r="HT408" t="s">
        <v>28</v>
      </c>
      <c r="HU408">
        <v>498816</v>
      </c>
      <c r="HV408" t="s">
        <v>29</v>
      </c>
      <c r="HW408">
        <v>0.13030859473600001</v>
      </c>
      <c r="HX408" t="s">
        <v>30</v>
      </c>
      <c r="HY408">
        <v>65000</v>
      </c>
      <c r="HZ408" t="s">
        <v>923</v>
      </c>
      <c r="IA408">
        <v>65000</v>
      </c>
      <c r="IB408" t="s">
        <v>783</v>
      </c>
      <c r="IC408" t="s">
        <v>6402</v>
      </c>
      <c r="ID408" t="s">
        <v>6403</v>
      </c>
      <c r="IE408" t="s">
        <v>6404</v>
      </c>
      <c r="IF408">
        <v>7.3058399999999996E-2</v>
      </c>
    </row>
    <row r="409" spans="6:240">
      <c r="F409" t="s">
        <v>777</v>
      </c>
      <c r="G409">
        <v>695.47799999999995</v>
      </c>
      <c r="H409" t="s">
        <v>25</v>
      </c>
      <c r="I409" t="s">
        <v>757</v>
      </c>
      <c r="J409" t="s">
        <v>27</v>
      </c>
      <c r="K409">
        <v>0.75795400000000002</v>
      </c>
      <c r="L409" t="s">
        <v>28</v>
      </c>
      <c r="M409">
        <v>250283</v>
      </c>
      <c r="N409" t="s">
        <v>29</v>
      </c>
      <c r="O409">
        <v>1.1986444395E-2</v>
      </c>
      <c r="P409" t="s">
        <v>30</v>
      </c>
      <c r="Q409">
        <v>3000</v>
      </c>
      <c r="R409" t="s">
        <v>923</v>
      </c>
      <c r="S409">
        <v>3000</v>
      </c>
      <c r="T409" t="s">
        <v>778</v>
      </c>
      <c r="U409" t="s">
        <v>5029</v>
      </c>
      <c r="V409" t="s">
        <v>5030</v>
      </c>
      <c r="W409" t="s">
        <v>5031</v>
      </c>
      <c r="X409">
        <v>9.0343000000000007E-2</v>
      </c>
      <c r="AD409" t="s">
        <v>777</v>
      </c>
      <c r="AE409">
        <v>652.20000000000005</v>
      </c>
      <c r="AF409" t="s">
        <v>25</v>
      </c>
      <c r="AG409" t="s">
        <v>757</v>
      </c>
      <c r="AH409" t="s">
        <v>27</v>
      </c>
      <c r="AI409">
        <v>0.78650600000000004</v>
      </c>
      <c r="AJ409" t="s">
        <v>28</v>
      </c>
      <c r="AK409">
        <v>247865</v>
      </c>
      <c r="AL409" t="s">
        <v>29</v>
      </c>
      <c r="AM409">
        <v>2.0172275055000001E-2</v>
      </c>
      <c r="AN409" t="s">
        <v>30</v>
      </c>
      <c r="AO409">
        <v>5000</v>
      </c>
      <c r="AP409" t="s">
        <v>923</v>
      </c>
      <c r="AQ409">
        <v>5000</v>
      </c>
      <c r="AR409" t="s">
        <v>778</v>
      </c>
      <c r="AS409" t="s">
        <v>1505</v>
      </c>
      <c r="AT409" t="s">
        <v>1506</v>
      </c>
      <c r="AU409" t="s">
        <v>1507</v>
      </c>
      <c r="AV409">
        <v>6.5084199999999995E-2</v>
      </c>
      <c r="BB409" t="s">
        <v>777</v>
      </c>
      <c r="BC409">
        <v>655.42200000000003</v>
      </c>
      <c r="BD409" t="s">
        <v>25</v>
      </c>
      <c r="BE409" t="s">
        <v>757</v>
      </c>
      <c r="BF409" t="s">
        <v>27</v>
      </c>
      <c r="BG409">
        <v>0.78330599999999995</v>
      </c>
      <c r="BH409" t="s">
        <v>28</v>
      </c>
      <c r="BI409">
        <v>248666</v>
      </c>
      <c r="BJ409" t="s">
        <v>29</v>
      </c>
      <c r="BK409">
        <v>6.0321825434999997E-2</v>
      </c>
      <c r="BL409" t="s">
        <v>30</v>
      </c>
      <c r="BM409">
        <v>15000</v>
      </c>
      <c r="BN409" t="s">
        <v>923</v>
      </c>
      <c r="BO409">
        <v>15000</v>
      </c>
      <c r="BP409" t="s">
        <v>778</v>
      </c>
      <c r="BQ409" t="s">
        <v>2084</v>
      </c>
      <c r="BR409" t="s">
        <v>2085</v>
      </c>
      <c r="BS409" t="s">
        <v>2086</v>
      </c>
      <c r="BT409">
        <v>6.9477200000000003E-2</v>
      </c>
      <c r="BZ409" t="s">
        <v>777</v>
      </c>
      <c r="CA409">
        <v>673.65</v>
      </c>
      <c r="CB409" t="s">
        <v>25</v>
      </c>
      <c r="CC409" t="s">
        <v>757</v>
      </c>
      <c r="CD409" t="s">
        <v>27</v>
      </c>
      <c r="CE409">
        <v>0.76636899999999997</v>
      </c>
      <c r="CF409" t="s">
        <v>28</v>
      </c>
      <c r="CG409">
        <v>252749</v>
      </c>
      <c r="CH409" t="s">
        <v>29</v>
      </c>
      <c r="CI409">
        <v>9.8912169975000006E-2</v>
      </c>
      <c r="CJ409" t="s">
        <v>30</v>
      </c>
      <c r="CK409">
        <v>25000</v>
      </c>
      <c r="CL409" t="s">
        <v>923</v>
      </c>
      <c r="CM409">
        <v>25000</v>
      </c>
      <c r="CN409" t="s">
        <v>778</v>
      </c>
      <c r="CO409" t="s">
        <v>2678</v>
      </c>
      <c r="CP409" t="s">
        <v>2679</v>
      </c>
      <c r="CQ409" t="s">
        <v>2680</v>
      </c>
      <c r="CR409">
        <v>7.5355199999999997E-2</v>
      </c>
      <c r="CX409" t="s">
        <v>777</v>
      </c>
      <c r="CY409">
        <v>661.42200000000003</v>
      </c>
      <c r="CZ409" t="s">
        <v>25</v>
      </c>
      <c r="DA409" t="s">
        <v>757</v>
      </c>
      <c r="DB409" t="s">
        <v>27</v>
      </c>
      <c r="DC409">
        <v>0.77559500000000003</v>
      </c>
      <c r="DD409" t="s">
        <v>28</v>
      </c>
      <c r="DE409">
        <v>251335</v>
      </c>
      <c r="DF409" t="s">
        <v>29</v>
      </c>
      <c r="DG409">
        <v>0.139256621085</v>
      </c>
      <c r="DH409" t="s">
        <v>30</v>
      </c>
      <c r="DI409">
        <v>35000</v>
      </c>
      <c r="DJ409" t="s">
        <v>923</v>
      </c>
      <c r="DK409">
        <v>35000</v>
      </c>
      <c r="DL409" t="s">
        <v>778</v>
      </c>
      <c r="DM409" t="s">
        <v>3267</v>
      </c>
      <c r="DN409" t="s">
        <v>3268</v>
      </c>
      <c r="DO409" t="s">
        <v>3269</v>
      </c>
      <c r="DP409">
        <v>7.2453699999999996E-2</v>
      </c>
      <c r="DV409" t="s">
        <v>777</v>
      </c>
      <c r="DW409">
        <v>661.01300000000003</v>
      </c>
      <c r="DX409" t="s">
        <v>25</v>
      </c>
      <c r="DY409" t="s">
        <v>757</v>
      </c>
      <c r="DZ409" t="s">
        <v>27</v>
      </c>
      <c r="EA409">
        <v>0.77703999999999995</v>
      </c>
      <c r="EB409" t="s">
        <v>28</v>
      </c>
      <c r="EC409">
        <v>250555</v>
      </c>
      <c r="ED409" t="s">
        <v>29</v>
      </c>
      <c r="EE409">
        <v>0.17960107219499999</v>
      </c>
      <c r="EF409" t="s">
        <v>30</v>
      </c>
      <c r="EG409">
        <v>45000</v>
      </c>
      <c r="EH409" t="s">
        <v>923</v>
      </c>
      <c r="EI409">
        <v>45000</v>
      </c>
      <c r="EJ409" t="s">
        <v>778</v>
      </c>
      <c r="EK409" t="s">
        <v>3854</v>
      </c>
      <c r="EL409" t="s">
        <v>3855</v>
      </c>
      <c r="EM409" t="s">
        <v>3856</v>
      </c>
      <c r="EN409">
        <v>7.1288099999999993E-2</v>
      </c>
      <c r="ET409" t="s">
        <v>777</v>
      </c>
      <c r="EU409">
        <v>660.96100000000001</v>
      </c>
      <c r="EV409" t="s">
        <v>25</v>
      </c>
      <c r="EW409" t="s">
        <v>757</v>
      </c>
      <c r="EX409" t="s">
        <v>27</v>
      </c>
      <c r="EY409">
        <v>0.77680199999999999</v>
      </c>
      <c r="EZ409" t="s">
        <v>28</v>
      </c>
      <c r="FA409">
        <v>250728</v>
      </c>
      <c r="FB409" t="s">
        <v>29</v>
      </c>
      <c r="FC409">
        <v>0.21936082111499999</v>
      </c>
      <c r="FD409" t="s">
        <v>30</v>
      </c>
      <c r="FE409">
        <v>55000</v>
      </c>
      <c r="FF409" t="s">
        <v>923</v>
      </c>
      <c r="FG409">
        <v>55000</v>
      </c>
      <c r="FH409" t="s">
        <v>778</v>
      </c>
      <c r="FI409" t="s">
        <v>4437</v>
      </c>
      <c r="FJ409" t="s">
        <v>4438</v>
      </c>
      <c r="FK409" t="s">
        <v>4439</v>
      </c>
      <c r="FL409">
        <v>7.7926300000000004E-2</v>
      </c>
      <c r="FR409" t="s">
        <v>777</v>
      </c>
      <c r="FS409">
        <v>672.48199999999997</v>
      </c>
      <c r="FT409" t="s">
        <v>25</v>
      </c>
      <c r="FU409" t="s">
        <v>757</v>
      </c>
      <c r="FV409" t="s">
        <v>27</v>
      </c>
      <c r="FW409">
        <v>0.77080800000000005</v>
      </c>
      <c r="FX409" t="s">
        <v>28</v>
      </c>
      <c r="FY409">
        <v>250281</v>
      </c>
      <c r="FZ409" t="s">
        <v>29</v>
      </c>
      <c r="GA409">
        <v>3.9955144649999998E-3</v>
      </c>
      <c r="GB409" t="s">
        <v>30</v>
      </c>
      <c r="GC409">
        <v>1000</v>
      </c>
      <c r="GD409" t="s">
        <v>923</v>
      </c>
      <c r="GE409">
        <v>1000</v>
      </c>
      <c r="GF409" t="s">
        <v>778</v>
      </c>
      <c r="GG409" t="s">
        <v>5221</v>
      </c>
      <c r="GH409" t="s">
        <v>5222</v>
      </c>
      <c r="GI409" t="s">
        <v>5223</v>
      </c>
      <c r="GJ409">
        <v>8.7682599999999999E-2</v>
      </c>
      <c r="GP409" t="s">
        <v>777</v>
      </c>
      <c r="GQ409">
        <v>673.53300000000002</v>
      </c>
      <c r="GR409" t="s">
        <v>25</v>
      </c>
      <c r="GS409" t="s">
        <v>757</v>
      </c>
      <c r="GT409" t="s">
        <v>27</v>
      </c>
      <c r="GU409">
        <v>0.769262</v>
      </c>
      <c r="GV409" t="s">
        <v>28</v>
      </c>
      <c r="GW409">
        <v>250895</v>
      </c>
      <c r="GX409" t="s">
        <v>29</v>
      </c>
      <c r="GY409">
        <v>3.9857248785E-2</v>
      </c>
      <c r="GZ409" t="s">
        <v>30</v>
      </c>
      <c r="HA409">
        <v>10000</v>
      </c>
      <c r="HB409" t="s">
        <v>923</v>
      </c>
      <c r="HC409">
        <v>10000</v>
      </c>
      <c r="HD409" t="s">
        <v>778</v>
      </c>
      <c r="HE409" t="s">
        <v>5818</v>
      </c>
      <c r="HF409" t="s">
        <v>5819</v>
      </c>
      <c r="HG409" t="s">
        <v>5820</v>
      </c>
      <c r="HH409">
        <v>7.8928999999999999E-2</v>
      </c>
      <c r="HN409" t="s">
        <v>777</v>
      </c>
      <c r="HO409">
        <v>658.45399999999995</v>
      </c>
      <c r="HP409" t="s">
        <v>25</v>
      </c>
      <c r="HQ409" t="s">
        <v>757</v>
      </c>
      <c r="HR409" t="s">
        <v>27</v>
      </c>
      <c r="HS409">
        <v>0.77780000000000005</v>
      </c>
      <c r="HT409" t="s">
        <v>28</v>
      </c>
      <c r="HU409">
        <v>251037</v>
      </c>
      <c r="HV409" t="s">
        <v>29</v>
      </c>
      <c r="HW409">
        <v>0.25892566930499999</v>
      </c>
      <c r="HX409" t="s">
        <v>30</v>
      </c>
      <c r="HY409">
        <v>65000</v>
      </c>
      <c r="HZ409" t="s">
        <v>923</v>
      </c>
      <c r="IA409">
        <v>65000</v>
      </c>
      <c r="IB409" t="s">
        <v>778</v>
      </c>
      <c r="IC409" t="s">
        <v>6405</v>
      </c>
      <c r="ID409" t="s">
        <v>6406</v>
      </c>
      <c r="IE409" t="s">
        <v>6407</v>
      </c>
      <c r="IF409">
        <v>7.0476700000000003E-2</v>
      </c>
    </row>
    <row r="410" spans="6:240">
      <c r="F410" t="s">
        <v>782</v>
      </c>
      <c r="G410">
        <v>308.88299999999998</v>
      </c>
      <c r="H410" t="s">
        <v>25</v>
      </c>
      <c r="I410" t="s">
        <v>36</v>
      </c>
      <c r="J410" t="s">
        <v>27</v>
      </c>
      <c r="K410">
        <v>0.79785300000000003</v>
      </c>
      <c r="L410" t="s">
        <v>28</v>
      </c>
      <c r="M410">
        <v>508580</v>
      </c>
      <c r="N410" t="s">
        <v>29</v>
      </c>
      <c r="O410">
        <v>5.8987792719999996E-3</v>
      </c>
      <c r="P410" t="s">
        <v>30</v>
      </c>
      <c r="Q410">
        <v>3000</v>
      </c>
      <c r="R410" t="s">
        <v>923</v>
      </c>
      <c r="S410">
        <v>3000</v>
      </c>
      <c r="T410" t="s">
        <v>783</v>
      </c>
      <c r="U410" t="s">
        <v>5032</v>
      </c>
      <c r="V410" t="s">
        <v>5033</v>
      </c>
      <c r="W410" t="s">
        <v>5034</v>
      </c>
      <c r="X410">
        <v>5.0886099999999997E-2</v>
      </c>
      <c r="AD410" t="s">
        <v>782</v>
      </c>
      <c r="AE410">
        <v>342.82100000000003</v>
      </c>
      <c r="AF410" t="s">
        <v>25</v>
      </c>
      <c r="AG410" t="s">
        <v>36</v>
      </c>
      <c r="AH410" t="s">
        <v>27</v>
      </c>
      <c r="AI410">
        <v>0.77097800000000005</v>
      </c>
      <c r="AJ410" t="s">
        <v>28</v>
      </c>
      <c r="AK410">
        <v>490737</v>
      </c>
      <c r="AL410" t="s">
        <v>29</v>
      </c>
      <c r="AM410">
        <v>1.0188766288000001E-2</v>
      </c>
      <c r="AN410" t="s">
        <v>30</v>
      </c>
      <c r="AO410">
        <v>5000</v>
      </c>
      <c r="AP410" t="s">
        <v>923</v>
      </c>
      <c r="AQ410">
        <v>5000</v>
      </c>
      <c r="AR410" t="s">
        <v>783</v>
      </c>
      <c r="AS410" t="s">
        <v>1508</v>
      </c>
      <c r="AT410" t="s">
        <v>1509</v>
      </c>
      <c r="AU410" t="s">
        <v>1510</v>
      </c>
      <c r="AV410">
        <v>8.1908499999999995E-2</v>
      </c>
      <c r="BB410" t="s">
        <v>782</v>
      </c>
      <c r="BC410">
        <v>320.149</v>
      </c>
      <c r="BD410" t="s">
        <v>25</v>
      </c>
      <c r="BE410" t="s">
        <v>36</v>
      </c>
      <c r="BF410" t="s">
        <v>27</v>
      </c>
      <c r="BG410">
        <v>0.79013900000000004</v>
      </c>
      <c r="BH410" t="s">
        <v>28</v>
      </c>
      <c r="BI410">
        <v>500313</v>
      </c>
      <c r="BJ410" t="s">
        <v>29</v>
      </c>
      <c r="BK410">
        <v>2.9981238680000001E-2</v>
      </c>
      <c r="BL410" t="s">
        <v>30</v>
      </c>
      <c r="BM410">
        <v>15000</v>
      </c>
      <c r="BN410" t="s">
        <v>923</v>
      </c>
      <c r="BO410">
        <v>15000</v>
      </c>
      <c r="BP410" t="s">
        <v>783</v>
      </c>
      <c r="BQ410" t="s">
        <v>2087</v>
      </c>
      <c r="BR410" t="s">
        <v>2088</v>
      </c>
      <c r="BS410" t="s">
        <v>2089</v>
      </c>
      <c r="BT410">
        <v>7.0155300000000004E-2</v>
      </c>
      <c r="BZ410" t="s">
        <v>782</v>
      </c>
      <c r="CA410">
        <v>329.88299999999998</v>
      </c>
      <c r="CB410" t="s">
        <v>25</v>
      </c>
      <c r="CC410" t="s">
        <v>36</v>
      </c>
      <c r="CD410" t="s">
        <v>27</v>
      </c>
      <c r="CE410">
        <v>0.77763400000000005</v>
      </c>
      <c r="CF410" t="s">
        <v>28</v>
      </c>
      <c r="CG410">
        <v>501291</v>
      </c>
      <c r="CH410" t="s">
        <v>29</v>
      </c>
      <c r="CI410">
        <v>4.9871217936000002E-2</v>
      </c>
      <c r="CJ410" t="s">
        <v>30</v>
      </c>
      <c r="CK410">
        <v>25000</v>
      </c>
      <c r="CL410" t="s">
        <v>923</v>
      </c>
      <c r="CM410">
        <v>25000</v>
      </c>
      <c r="CN410" t="s">
        <v>783</v>
      </c>
      <c r="CO410" t="s">
        <v>2681</v>
      </c>
      <c r="CP410" t="s">
        <v>2682</v>
      </c>
      <c r="CQ410" t="s">
        <v>2683</v>
      </c>
      <c r="CR410">
        <v>7.68543E-2</v>
      </c>
      <c r="CX410" t="s">
        <v>782</v>
      </c>
      <c r="CY410">
        <v>327.19499999999999</v>
      </c>
      <c r="CZ410" t="s">
        <v>25</v>
      </c>
      <c r="DA410" t="s">
        <v>36</v>
      </c>
      <c r="DB410" t="s">
        <v>27</v>
      </c>
      <c r="DC410">
        <v>0.78158399999999995</v>
      </c>
      <c r="DD410" t="s">
        <v>28</v>
      </c>
      <c r="DE410">
        <v>500313</v>
      </c>
      <c r="DF410" t="s">
        <v>29</v>
      </c>
      <c r="DG410">
        <v>6.9956189919999995E-2</v>
      </c>
      <c r="DH410" t="s">
        <v>30</v>
      </c>
      <c r="DI410">
        <v>35000</v>
      </c>
      <c r="DJ410" t="s">
        <v>923</v>
      </c>
      <c r="DK410">
        <v>35000</v>
      </c>
      <c r="DL410" t="s">
        <v>783</v>
      </c>
      <c r="DM410" t="s">
        <v>3270</v>
      </c>
      <c r="DN410" t="s">
        <v>3271</v>
      </c>
      <c r="DO410" t="s">
        <v>3272</v>
      </c>
      <c r="DP410">
        <v>7.6384599999999997E-2</v>
      </c>
      <c r="DV410" t="s">
        <v>782</v>
      </c>
      <c r="DW410">
        <v>325.99400000000003</v>
      </c>
      <c r="DX410" t="s">
        <v>25</v>
      </c>
      <c r="DY410" t="s">
        <v>36</v>
      </c>
      <c r="DZ410" t="s">
        <v>27</v>
      </c>
      <c r="EA410">
        <v>0.78217400000000004</v>
      </c>
      <c r="EB410" t="s">
        <v>28</v>
      </c>
      <c r="EC410">
        <v>501400</v>
      </c>
      <c r="ED410" t="s">
        <v>29</v>
      </c>
      <c r="EE410">
        <v>8.9748662312000002E-2</v>
      </c>
      <c r="EF410" t="s">
        <v>30</v>
      </c>
      <c r="EG410">
        <v>45000</v>
      </c>
      <c r="EH410" t="s">
        <v>923</v>
      </c>
      <c r="EI410">
        <v>45000</v>
      </c>
      <c r="EJ410" t="s">
        <v>783</v>
      </c>
      <c r="EK410" t="s">
        <v>3857</v>
      </c>
      <c r="EL410" t="s">
        <v>3858</v>
      </c>
      <c r="EM410" t="s">
        <v>3859</v>
      </c>
      <c r="EN410">
        <v>7.7126899999999998E-2</v>
      </c>
      <c r="ET410" t="s">
        <v>782</v>
      </c>
      <c r="EU410">
        <v>326.56</v>
      </c>
      <c r="EV410" t="s">
        <v>25</v>
      </c>
      <c r="EW410" t="s">
        <v>36</v>
      </c>
      <c r="EX410" t="s">
        <v>27</v>
      </c>
      <c r="EY410">
        <v>0.78130200000000005</v>
      </c>
      <c r="EZ410" t="s">
        <v>28</v>
      </c>
      <c r="FA410">
        <v>501648</v>
      </c>
      <c r="FB410" t="s">
        <v>29</v>
      </c>
      <c r="FC410">
        <v>0.10963863456800001</v>
      </c>
      <c r="FD410" t="s">
        <v>30</v>
      </c>
      <c r="FE410">
        <v>55000</v>
      </c>
      <c r="FF410" t="s">
        <v>923</v>
      </c>
      <c r="FG410">
        <v>55000</v>
      </c>
      <c r="FH410" t="s">
        <v>783</v>
      </c>
      <c r="FI410" t="s">
        <v>4440</v>
      </c>
      <c r="FJ410" t="s">
        <v>4441</v>
      </c>
      <c r="FK410" t="s">
        <v>4442</v>
      </c>
      <c r="FL410">
        <v>7.8329300000000004E-2</v>
      </c>
      <c r="FR410" t="s">
        <v>782</v>
      </c>
      <c r="FS410">
        <v>361.85399999999998</v>
      </c>
      <c r="FT410" t="s">
        <v>25</v>
      </c>
      <c r="FU410" t="s">
        <v>36</v>
      </c>
      <c r="FV410" t="s">
        <v>27</v>
      </c>
      <c r="FW410">
        <v>0.74321499999999996</v>
      </c>
      <c r="FX410" t="s">
        <v>28</v>
      </c>
      <c r="FY410">
        <v>500307</v>
      </c>
      <c r="FZ410" t="s">
        <v>29</v>
      </c>
      <c r="GA410">
        <v>1.9987717120000001E-3</v>
      </c>
      <c r="GB410" t="s">
        <v>30</v>
      </c>
      <c r="GC410">
        <v>1000</v>
      </c>
      <c r="GD410" t="s">
        <v>923</v>
      </c>
      <c r="GE410">
        <v>1000</v>
      </c>
      <c r="GF410" t="s">
        <v>783</v>
      </c>
      <c r="GG410" t="s">
        <v>5224</v>
      </c>
      <c r="GH410" t="s">
        <v>5225</v>
      </c>
      <c r="GI410" t="s">
        <v>5226</v>
      </c>
      <c r="GJ410">
        <v>0.100535</v>
      </c>
      <c r="GP410" t="s">
        <v>782</v>
      </c>
      <c r="GQ410">
        <v>338.38299999999998</v>
      </c>
      <c r="GR410" t="s">
        <v>25</v>
      </c>
      <c r="GS410" t="s">
        <v>36</v>
      </c>
      <c r="GT410" t="s">
        <v>27</v>
      </c>
      <c r="GU410">
        <v>0.76949199999999995</v>
      </c>
      <c r="GV410" t="s">
        <v>28</v>
      </c>
      <c r="GW410">
        <v>499095</v>
      </c>
      <c r="GX410" t="s">
        <v>29</v>
      </c>
      <c r="GY410">
        <v>2.0036251551999999E-2</v>
      </c>
      <c r="GZ410" t="s">
        <v>30</v>
      </c>
      <c r="HA410">
        <v>10000</v>
      </c>
      <c r="HB410" t="s">
        <v>923</v>
      </c>
      <c r="HC410">
        <v>10000</v>
      </c>
      <c r="HD410" t="s">
        <v>783</v>
      </c>
      <c r="HE410" t="s">
        <v>5821</v>
      </c>
      <c r="HF410" t="s">
        <v>5822</v>
      </c>
      <c r="HG410" t="s">
        <v>5823</v>
      </c>
      <c r="HH410">
        <v>8.1534300000000004E-2</v>
      </c>
      <c r="HN410" t="s">
        <v>782</v>
      </c>
      <c r="HO410">
        <v>326.99599999999998</v>
      </c>
      <c r="HP410" t="s">
        <v>25</v>
      </c>
      <c r="HQ410" t="s">
        <v>36</v>
      </c>
      <c r="HR410" t="s">
        <v>27</v>
      </c>
      <c r="HS410">
        <v>0.78123500000000001</v>
      </c>
      <c r="HT410" t="s">
        <v>28</v>
      </c>
      <c r="HU410">
        <v>501065</v>
      </c>
      <c r="HV410" t="s">
        <v>29</v>
      </c>
      <c r="HW410">
        <v>0.12972360655199999</v>
      </c>
      <c r="HX410" t="s">
        <v>30</v>
      </c>
      <c r="HY410">
        <v>65000</v>
      </c>
      <c r="HZ410" t="s">
        <v>923</v>
      </c>
      <c r="IA410">
        <v>65000</v>
      </c>
      <c r="IB410" t="s">
        <v>783</v>
      </c>
      <c r="IC410" t="s">
        <v>2152</v>
      </c>
      <c r="ID410" t="s">
        <v>6408</v>
      </c>
      <c r="IE410" t="s">
        <v>6409</v>
      </c>
      <c r="IF410">
        <v>7.8363100000000005E-2</v>
      </c>
    </row>
    <row r="411" spans="6:240">
      <c r="F411" t="s">
        <v>787</v>
      </c>
      <c r="G411">
        <v>695.47799999999995</v>
      </c>
      <c r="H411" t="s">
        <v>25</v>
      </c>
      <c r="I411" t="s">
        <v>757</v>
      </c>
      <c r="J411" t="s">
        <v>27</v>
      </c>
      <c r="K411">
        <v>0.75795400000000002</v>
      </c>
      <c r="L411" t="s">
        <v>28</v>
      </c>
      <c r="M411">
        <v>250283</v>
      </c>
      <c r="N411" t="s">
        <v>29</v>
      </c>
      <c r="O411">
        <v>1.1986444395E-2</v>
      </c>
      <c r="P411" t="s">
        <v>30</v>
      </c>
      <c r="Q411">
        <v>3000</v>
      </c>
      <c r="R411" t="s">
        <v>923</v>
      </c>
      <c r="S411">
        <v>3000</v>
      </c>
      <c r="T411" t="s">
        <v>788</v>
      </c>
      <c r="U411" t="s">
        <v>5029</v>
      </c>
      <c r="V411" t="s">
        <v>5030</v>
      </c>
      <c r="W411" t="s">
        <v>5031</v>
      </c>
      <c r="X411">
        <v>9.0343000000000007E-2</v>
      </c>
      <c r="AD411" t="s">
        <v>787</v>
      </c>
      <c r="AE411">
        <v>652.20000000000005</v>
      </c>
      <c r="AF411" t="s">
        <v>25</v>
      </c>
      <c r="AG411" t="s">
        <v>757</v>
      </c>
      <c r="AH411" t="s">
        <v>27</v>
      </c>
      <c r="AI411">
        <v>0.78650600000000004</v>
      </c>
      <c r="AJ411" t="s">
        <v>28</v>
      </c>
      <c r="AK411">
        <v>247865</v>
      </c>
      <c r="AL411" t="s">
        <v>29</v>
      </c>
      <c r="AM411">
        <v>2.0172275055000001E-2</v>
      </c>
      <c r="AN411" t="s">
        <v>30</v>
      </c>
      <c r="AO411">
        <v>5000</v>
      </c>
      <c r="AP411" t="s">
        <v>923</v>
      </c>
      <c r="AQ411">
        <v>5000</v>
      </c>
      <c r="AR411" t="s">
        <v>788</v>
      </c>
      <c r="AS411" t="s">
        <v>1505</v>
      </c>
      <c r="AT411" t="s">
        <v>1506</v>
      </c>
      <c r="AU411" t="s">
        <v>1507</v>
      </c>
      <c r="AV411">
        <v>6.5084199999999995E-2</v>
      </c>
      <c r="BB411" t="s">
        <v>787</v>
      </c>
      <c r="BC411">
        <v>655.42200000000003</v>
      </c>
      <c r="BD411" t="s">
        <v>25</v>
      </c>
      <c r="BE411" t="s">
        <v>757</v>
      </c>
      <c r="BF411" t="s">
        <v>27</v>
      </c>
      <c r="BG411">
        <v>0.78330599999999995</v>
      </c>
      <c r="BH411" t="s">
        <v>28</v>
      </c>
      <c r="BI411">
        <v>248666</v>
      </c>
      <c r="BJ411" t="s">
        <v>29</v>
      </c>
      <c r="BK411">
        <v>6.0321825434999997E-2</v>
      </c>
      <c r="BL411" t="s">
        <v>30</v>
      </c>
      <c r="BM411">
        <v>15000</v>
      </c>
      <c r="BN411" t="s">
        <v>923</v>
      </c>
      <c r="BO411">
        <v>15000</v>
      </c>
      <c r="BP411" t="s">
        <v>788</v>
      </c>
      <c r="BQ411" t="s">
        <v>2084</v>
      </c>
      <c r="BR411" t="s">
        <v>2085</v>
      </c>
      <c r="BS411" t="s">
        <v>2086</v>
      </c>
      <c r="BT411">
        <v>6.9477200000000003E-2</v>
      </c>
      <c r="BZ411" t="s">
        <v>787</v>
      </c>
      <c r="CA411">
        <v>673.65</v>
      </c>
      <c r="CB411" t="s">
        <v>25</v>
      </c>
      <c r="CC411" t="s">
        <v>757</v>
      </c>
      <c r="CD411" t="s">
        <v>27</v>
      </c>
      <c r="CE411">
        <v>0.76636899999999997</v>
      </c>
      <c r="CF411" t="s">
        <v>28</v>
      </c>
      <c r="CG411">
        <v>252749</v>
      </c>
      <c r="CH411" t="s">
        <v>29</v>
      </c>
      <c r="CI411">
        <v>9.8912169975000006E-2</v>
      </c>
      <c r="CJ411" t="s">
        <v>30</v>
      </c>
      <c r="CK411">
        <v>25000</v>
      </c>
      <c r="CL411" t="s">
        <v>923</v>
      </c>
      <c r="CM411">
        <v>25000</v>
      </c>
      <c r="CN411" t="s">
        <v>788</v>
      </c>
      <c r="CO411" t="s">
        <v>2678</v>
      </c>
      <c r="CP411" t="s">
        <v>2679</v>
      </c>
      <c r="CQ411" t="s">
        <v>2680</v>
      </c>
      <c r="CR411">
        <v>7.5355199999999997E-2</v>
      </c>
      <c r="CX411" t="s">
        <v>787</v>
      </c>
      <c r="CY411">
        <v>661.42200000000003</v>
      </c>
      <c r="CZ411" t="s">
        <v>25</v>
      </c>
      <c r="DA411" t="s">
        <v>757</v>
      </c>
      <c r="DB411" t="s">
        <v>27</v>
      </c>
      <c r="DC411">
        <v>0.77559500000000003</v>
      </c>
      <c r="DD411" t="s">
        <v>28</v>
      </c>
      <c r="DE411">
        <v>251335</v>
      </c>
      <c r="DF411" t="s">
        <v>29</v>
      </c>
      <c r="DG411">
        <v>0.139256621085</v>
      </c>
      <c r="DH411" t="s">
        <v>30</v>
      </c>
      <c r="DI411">
        <v>35000</v>
      </c>
      <c r="DJ411" t="s">
        <v>923</v>
      </c>
      <c r="DK411">
        <v>35000</v>
      </c>
      <c r="DL411" t="s">
        <v>788</v>
      </c>
      <c r="DM411" t="s">
        <v>3267</v>
      </c>
      <c r="DN411" t="s">
        <v>3268</v>
      </c>
      <c r="DO411" t="s">
        <v>3269</v>
      </c>
      <c r="DP411">
        <v>7.2453699999999996E-2</v>
      </c>
      <c r="DV411" t="s">
        <v>787</v>
      </c>
      <c r="DW411">
        <v>661.01300000000003</v>
      </c>
      <c r="DX411" t="s">
        <v>25</v>
      </c>
      <c r="DY411" t="s">
        <v>757</v>
      </c>
      <c r="DZ411" t="s">
        <v>27</v>
      </c>
      <c r="EA411">
        <v>0.77703999999999995</v>
      </c>
      <c r="EB411" t="s">
        <v>28</v>
      </c>
      <c r="EC411">
        <v>250555</v>
      </c>
      <c r="ED411" t="s">
        <v>29</v>
      </c>
      <c r="EE411">
        <v>0.17960107219499999</v>
      </c>
      <c r="EF411" t="s">
        <v>30</v>
      </c>
      <c r="EG411">
        <v>45000</v>
      </c>
      <c r="EH411" t="s">
        <v>923</v>
      </c>
      <c r="EI411">
        <v>45000</v>
      </c>
      <c r="EJ411" t="s">
        <v>788</v>
      </c>
      <c r="EK411" t="s">
        <v>3854</v>
      </c>
      <c r="EL411" t="s">
        <v>3855</v>
      </c>
      <c r="EM411" t="s">
        <v>3856</v>
      </c>
      <c r="EN411">
        <v>7.1288099999999993E-2</v>
      </c>
      <c r="ET411" t="s">
        <v>787</v>
      </c>
      <c r="EU411">
        <v>660.96100000000001</v>
      </c>
      <c r="EV411" t="s">
        <v>25</v>
      </c>
      <c r="EW411" t="s">
        <v>757</v>
      </c>
      <c r="EX411" t="s">
        <v>27</v>
      </c>
      <c r="EY411">
        <v>0.77680199999999999</v>
      </c>
      <c r="EZ411" t="s">
        <v>28</v>
      </c>
      <c r="FA411">
        <v>250728</v>
      </c>
      <c r="FB411" t="s">
        <v>29</v>
      </c>
      <c r="FC411">
        <v>0.21936082111499999</v>
      </c>
      <c r="FD411" t="s">
        <v>30</v>
      </c>
      <c r="FE411">
        <v>55000</v>
      </c>
      <c r="FF411" t="s">
        <v>923</v>
      </c>
      <c r="FG411">
        <v>55000</v>
      </c>
      <c r="FH411" t="s">
        <v>788</v>
      </c>
      <c r="FI411" t="s">
        <v>4437</v>
      </c>
      <c r="FJ411" t="s">
        <v>4438</v>
      </c>
      <c r="FK411" t="s">
        <v>4439</v>
      </c>
      <c r="FL411">
        <v>7.7926300000000004E-2</v>
      </c>
      <c r="FR411" t="s">
        <v>787</v>
      </c>
      <c r="FS411">
        <v>672.48199999999997</v>
      </c>
      <c r="FT411" t="s">
        <v>25</v>
      </c>
      <c r="FU411" t="s">
        <v>757</v>
      </c>
      <c r="FV411" t="s">
        <v>27</v>
      </c>
      <c r="FW411">
        <v>0.77080800000000005</v>
      </c>
      <c r="FX411" t="s">
        <v>28</v>
      </c>
      <c r="FY411">
        <v>250281</v>
      </c>
      <c r="FZ411" t="s">
        <v>29</v>
      </c>
      <c r="GA411">
        <v>3.9955144649999998E-3</v>
      </c>
      <c r="GB411" t="s">
        <v>30</v>
      </c>
      <c r="GC411">
        <v>1000</v>
      </c>
      <c r="GD411" t="s">
        <v>923</v>
      </c>
      <c r="GE411">
        <v>1000</v>
      </c>
      <c r="GF411" t="s">
        <v>788</v>
      </c>
      <c r="GG411" t="s">
        <v>5221</v>
      </c>
      <c r="GH411" t="s">
        <v>5222</v>
      </c>
      <c r="GI411" t="s">
        <v>5223</v>
      </c>
      <c r="GJ411">
        <v>8.7682599999999999E-2</v>
      </c>
      <c r="GP411" t="s">
        <v>787</v>
      </c>
      <c r="GQ411">
        <v>673.53300000000002</v>
      </c>
      <c r="GR411" t="s">
        <v>25</v>
      </c>
      <c r="GS411" t="s">
        <v>757</v>
      </c>
      <c r="GT411" t="s">
        <v>27</v>
      </c>
      <c r="GU411">
        <v>0.769262</v>
      </c>
      <c r="GV411" t="s">
        <v>28</v>
      </c>
      <c r="GW411">
        <v>250895</v>
      </c>
      <c r="GX411" t="s">
        <v>29</v>
      </c>
      <c r="GY411">
        <v>3.9857248785E-2</v>
      </c>
      <c r="GZ411" t="s">
        <v>30</v>
      </c>
      <c r="HA411">
        <v>10000</v>
      </c>
      <c r="HB411" t="s">
        <v>923</v>
      </c>
      <c r="HC411">
        <v>10000</v>
      </c>
      <c r="HD411" t="s">
        <v>788</v>
      </c>
      <c r="HE411" t="s">
        <v>5818</v>
      </c>
      <c r="HF411" t="s">
        <v>5819</v>
      </c>
      <c r="HG411" t="s">
        <v>5820</v>
      </c>
      <c r="HH411">
        <v>7.8928999999999999E-2</v>
      </c>
      <c r="HN411" t="s">
        <v>787</v>
      </c>
      <c r="HO411">
        <v>658.45399999999995</v>
      </c>
      <c r="HP411" t="s">
        <v>25</v>
      </c>
      <c r="HQ411" t="s">
        <v>757</v>
      </c>
      <c r="HR411" t="s">
        <v>27</v>
      </c>
      <c r="HS411">
        <v>0.77780000000000005</v>
      </c>
      <c r="HT411" t="s">
        <v>28</v>
      </c>
      <c r="HU411">
        <v>251037</v>
      </c>
      <c r="HV411" t="s">
        <v>29</v>
      </c>
      <c r="HW411">
        <v>0.25892566930499999</v>
      </c>
      <c r="HX411" t="s">
        <v>30</v>
      </c>
      <c r="HY411">
        <v>65000</v>
      </c>
      <c r="HZ411" t="s">
        <v>923</v>
      </c>
      <c r="IA411">
        <v>65000</v>
      </c>
      <c r="IB411" t="s">
        <v>788</v>
      </c>
      <c r="IC411" t="s">
        <v>6405</v>
      </c>
      <c r="ID411" t="s">
        <v>6406</v>
      </c>
      <c r="IE411" t="s">
        <v>6407</v>
      </c>
      <c r="IF411">
        <v>7.0476700000000003E-2</v>
      </c>
    </row>
    <row r="412" spans="6:240">
      <c r="F412" t="s">
        <v>787</v>
      </c>
      <c r="G412">
        <v>308.88299999999998</v>
      </c>
      <c r="H412" t="s">
        <v>25</v>
      </c>
      <c r="I412" t="s">
        <v>36</v>
      </c>
      <c r="J412" t="s">
        <v>27</v>
      </c>
      <c r="K412">
        <v>0.79785300000000003</v>
      </c>
      <c r="L412" t="s">
        <v>28</v>
      </c>
      <c r="M412">
        <v>508580</v>
      </c>
      <c r="N412" t="s">
        <v>29</v>
      </c>
      <c r="O412">
        <v>5.8987792719999996E-3</v>
      </c>
      <c r="P412" t="s">
        <v>30</v>
      </c>
      <c r="Q412">
        <v>3000</v>
      </c>
      <c r="R412" t="s">
        <v>923</v>
      </c>
      <c r="S412">
        <v>3000</v>
      </c>
      <c r="T412" t="s">
        <v>783</v>
      </c>
      <c r="U412" t="s">
        <v>5032</v>
      </c>
      <c r="V412" t="s">
        <v>5033</v>
      </c>
      <c r="W412" t="s">
        <v>5034</v>
      </c>
      <c r="X412">
        <v>5.0886099999999997E-2</v>
      </c>
      <c r="AD412" t="s">
        <v>787</v>
      </c>
      <c r="AE412">
        <v>342.82100000000003</v>
      </c>
      <c r="AF412" t="s">
        <v>25</v>
      </c>
      <c r="AG412" t="s">
        <v>36</v>
      </c>
      <c r="AH412" t="s">
        <v>27</v>
      </c>
      <c r="AI412">
        <v>0.77097800000000005</v>
      </c>
      <c r="AJ412" t="s">
        <v>28</v>
      </c>
      <c r="AK412">
        <v>490737</v>
      </c>
      <c r="AL412" t="s">
        <v>29</v>
      </c>
      <c r="AM412">
        <v>1.0188766288000001E-2</v>
      </c>
      <c r="AN412" t="s">
        <v>30</v>
      </c>
      <c r="AO412">
        <v>5000</v>
      </c>
      <c r="AP412" t="s">
        <v>923</v>
      </c>
      <c r="AQ412">
        <v>5000</v>
      </c>
      <c r="AR412" t="s">
        <v>783</v>
      </c>
      <c r="AS412" t="s">
        <v>1508</v>
      </c>
      <c r="AT412" t="s">
        <v>1509</v>
      </c>
      <c r="AU412" t="s">
        <v>1510</v>
      </c>
      <c r="AV412">
        <v>8.1908499999999995E-2</v>
      </c>
      <c r="BB412" t="s">
        <v>787</v>
      </c>
      <c r="BC412">
        <v>320.149</v>
      </c>
      <c r="BD412" t="s">
        <v>25</v>
      </c>
      <c r="BE412" t="s">
        <v>36</v>
      </c>
      <c r="BF412" t="s">
        <v>27</v>
      </c>
      <c r="BG412">
        <v>0.79013900000000004</v>
      </c>
      <c r="BH412" t="s">
        <v>28</v>
      </c>
      <c r="BI412">
        <v>500313</v>
      </c>
      <c r="BJ412" t="s">
        <v>29</v>
      </c>
      <c r="BK412">
        <v>2.9981238680000001E-2</v>
      </c>
      <c r="BL412" t="s">
        <v>30</v>
      </c>
      <c r="BM412">
        <v>15000</v>
      </c>
      <c r="BN412" t="s">
        <v>923</v>
      </c>
      <c r="BO412">
        <v>15000</v>
      </c>
      <c r="BP412" t="s">
        <v>783</v>
      </c>
      <c r="BQ412" t="s">
        <v>2087</v>
      </c>
      <c r="BR412" t="s">
        <v>2088</v>
      </c>
      <c r="BS412" t="s">
        <v>2089</v>
      </c>
      <c r="BT412">
        <v>7.0155300000000004E-2</v>
      </c>
      <c r="BZ412" t="s">
        <v>787</v>
      </c>
      <c r="CA412">
        <v>329.88299999999998</v>
      </c>
      <c r="CB412" t="s">
        <v>25</v>
      </c>
      <c r="CC412" t="s">
        <v>36</v>
      </c>
      <c r="CD412" t="s">
        <v>27</v>
      </c>
      <c r="CE412">
        <v>0.77763400000000005</v>
      </c>
      <c r="CF412" t="s">
        <v>28</v>
      </c>
      <c r="CG412">
        <v>501291</v>
      </c>
      <c r="CH412" t="s">
        <v>29</v>
      </c>
      <c r="CI412">
        <v>4.9871217936000002E-2</v>
      </c>
      <c r="CJ412" t="s">
        <v>30</v>
      </c>
      <c r="CK412">
        <v>25000</v>
      </c>
      <c r="CL412" t="s">
        <v>923</v>
      </c>
      <c r="CM412">
        <v>25000</v>
      </c>
      <c r="CN412" t="s">
        <v>783</v>
      </c>
      <c r="CO412" t="s">
        <v>2681</v>
      </c>
      <c r="CP412" t="s">
        <v>2682</v>
      </c>
      <c r="CQ412" t="s">
        <v>2683</v>
      </c>
      <c r="CR412">
        <v>7.68543E-2</v>
      </c>
      <c r="CX412" t="s">
        <v>787</v>
      </c>
      <c r="CY412">
        <v>327.19499999999999</v>
      </c>
      <c r="CZ412" t="s">
        <v>25</v>
      </c>
      <c r="DA412" t="s">
        <v>36</v>
      </c>
      <c r="DB412" t="s">
        <v>27</v>
      </c>
      <c r="DC412">
        <v>0.78158399999999995</v>
      </c>
      <c r="DD412" t="s">
        <v>28</v>
      </c>
      <c r="DE412">
        <v>500313</v>
      </c>
      <c r="DF412" t="s">
        <v>29</v>
      </c>
      <c r="DG412">
        <v>6.9956189919999995E-2</v>
      </c>
      <c r="DH412" t="s">
        <v>30</v>
      </c>
      <c r="DI412">
        <v>35000</v>
      </c>
      <c r="DJ412" t="s">
        <v>923</v>
      </c>
      <c r="DK412">
        <v>35000</v>
      </c>
      <c r="DL412" t="s">
        <v>783</v>
      </c>
      <c r="DM412" t="s">
        <v>3270</v>
      </c>
      <c r="DN412" t="s">
        <v>3271</v>
      </c>
      <c r="DO412" t="s">
        <v>3272</v>
      </c>
      <c r="DP412">
        <v>7.6384599999999997E-2</v>
      </c>
      <c r="DV412" t="s">
        <v>787</v>
      </c>
      <c r="DW412">
        <v>325.99400000000003</v>
      </c>
      <c r="DX412" t="s">
        <v>25</v>
      </c>
      <c r="DY412" t="s">
        <v>36</v>
      </c>
      <c r="DZ412" t="s">
        <v>27</v>
      </c>
      <c r="EA412">
        <v>0.78217400000000004</v>
      </c>
      <c r="EB412" t="s">
        <v>28</v>
      </c>
      <c r="EC412">
        <v>501400</v>
      </c>
      <c r="ED412" t="s">
        <v>29</v>
      </c>
      <c r="EE412">
        <v>8.9748662312000002E-2</v>
      </c>
      <c r="EF412" t="s">
        <v>30</v>
      </c>
      <c r="EG412">
        <v>45000</v>
      </c>
      <c r="EH412" t="s">
        <v>923</v>
      </c>
      <c r="EI412">
        <v>45000</v>
      </c>
      <c r="EJ412" t="s">
        <v>783</v>
      </c>
      <c r="EK412" t="s">
        <v>3857</v>
      </c>
      <c r="EL412" t="s">
        <v>3858</v>
      </c>
      <c r="EM412" t="s">
        <v>3859</v>
      </c>
      <c r="EN412">
        <v>7.7126899999999998E-2</v>
      </c>
      <c r="ET412" t="s">
        <v>787</v>
      </c>
      <c r="EU412">
        <v>326.56</v>
      </c>
      <c r="EV412" t="s">
        <v>25</v>
      </c>
      <c r="EW412" t="s">
        <v>36</v>
      </c>
      <c r="EX412" t="s">
        <v>27</v>
      </c>
      <c r="EY412">
        <v>0.78130200000000005</v>
      </c>
      <c r="EZ412" t="s">
        <v>28</v>
      </c>
      <c r="FA412">
        <v>501648</v>
      </c>
      <c r="FB412" t="s">
        <v>29</v>
      </c>
      <c r="FC412">
        <v>0.10963863456800001</v>
      </c>
      <c r="FD412" t="s">
        <v>30</v>
      </c>
      <c r="FE412">
        <v>55000</v>
      </c>
      <c r="FF412" t="s">
        <v>923</v>
      </c>
      <c r="FG412">
        <v>55000</v>
      </c>
      <c r="FH412" t="s">
        <v>783</v>
      </c>
      <c r="FI412" t="s">
        <v>4440</v>
      </c>
      <c r="FJ412" t="s">
        <v>4441</v>
      </c>
      <c r="FK412" t="s">
        <v>4442</v>
      </c>
      <c r="FL412">
        <v>7.8329300000000004E-2</v>
      </c>
      <c r="FR412" t="s">
        <v>787</v>
      </c>
      <c r="FS412">
        <v>361.85399999999998</v>
      </c>
      <c r="FT412" t="s">
        <v>25</v>
      </c>
      <c r="FU412" t="s">
        <v>36</v>
      </c>
      <c r="FV412" t="s">
        <v>27</v>
      </c>
      <c r="FW412">
        <v>0.74321499999999996</v>
      </c>
      <c r="FX412" t="s">
        <v>28</v>
      </c>
      <c r="FY412">
        <v>500307</v>
      </c>
      <c r="FZ412" t="s">
        <v>29</v>
      </c>
      <c r="GA412">
        <v>1.9987717120000001E-3</v>
      </c>
      <c r="GB412" t="s">
        <v>30</v>
      </c>
      <c r="GC412">
        <v>1000</v>
      </c>
      <c r="GD412" t="s">
        <v>923</v>
      </c>
      <c r="GE412">
        <v>1000</v>
      </c>
      <c r="GF412" t="s">
        <v>783</v>
      </c>
      <c r="GG412" t="s">
        <v>5224</v>
      </c>
      <c r="GH412" t="s">
        <v>5225</v>
      </c>
      <c r="GI412" t="s">
        <v>5226</v>
      </c>
      <c r="GJ412">
        <v>0.100535</v>
      </c>
      <c r="GP412" t="s">
        <v>787</v>
      </c>
      <c r="GQ412">
        <v>338.38299999999998</v>
      </c>
      <c r="GR412" t="s">
        <v>25</v>
      </c>
      <c r="GS412" t="s">
        <v>36</v>
      </c>
      <c r="GT412" t="s">
        <v>27</v>
      </c>
      <c r="GU412">
        <v>0.76949199999999995</v>
      </c>
      <c r="GV412" t="s">
        <v>28</v>
      </c>
      <c r="GW412">
        <v>499095</v>
      </c>
      <c r="GX412" t="s">
        <v>29</v>
      </c>
      <c r="GY412">
        <v>2.0036251551999999E-2</v>
      </c>
      <c r="GZ412" t="s">
        <v>30</v>
      </c>
      <c r="HA412">
        <v>10000</v>
      </c>
      <c r="HB412" t="s">
        <v>923</v>
      </c>
      <c r="HC412">
        <v>10000</v>
      </c>
      <c r="HD412" t="s">
        <v>783</v>
      </c>
      <c r="HE412" t="s">
        <v>5821</v>
      </c>
      <c r="HF412" t="s">
        <v>5822</v>
      </c>
      <c r="HG412" t="s">
        <v>5823</v>
      </c>
      <c r="HH412">
        <v>8.1534300000000004E-2</v>
      </c>
      <c r="HN412" t="s">
        <v>787</v>
      </c>
      <c r="HO412">
        <v>326.99599999999998</v>
      </c>
      <c r="HP412" t="s">
        <v>25</v>
      </c>
      <c r="HQ412" t="s">
        <v>36</v>
      </c>
      <c r="HR412" t="s">
        <v>27</v>
      </c>
      <c r="HS412">
        <v>0.78123500000000001</v>
      </c>
      <c r="HT412" t="s">
        <v>28</v>
      </c>
      <c r="HU412">
        <v>501065</v>
      </c>
      <c r="HV412" t="s">
        <v>29</v>
      </c>
      <c r="HW412">
        <v>0.12972360655199999</v>
      </c>
      <c r="HX412" t="s">
        <v>30</v>
      </c>
      <c r="HY412">
        <v>65000</v>
      </c>
      <c r="HZ412" t="s">
        <v>923</v>
      </c>
      <c r="IA412">
        <v>65000</v>
      </c>
      <c r="IB412" t="s">
        <v>783</v>
      </c>
      <c r="IC412" t="s">
        <v>2152</v>
      </c>
      <c r="ID412" t="s">
        <v>6408</v>
      </c>
      <c r="IE412" t="s">
        <v>6409</v>
      </c>
      <c r="IF412">
        <v>7.8363100000000005E-2</v>
      </c>
    </row>
    <row r="413" spans="6:240">
      <c r="F413" t="s">
        <v>777</v>
      </c>
      <c r="G413">
        <v>676.03499999999997</v>
      </c>
      <c r="H413" t="s">
        <v>25</v>
      </c>
      <c r="I413" t="s">
        <v>757</v>
      </c>
      <c r="J413" t="s">
        <v>27</v>
      </c>
      <c r="K413">
        <v>0.77500100000000005</v>
      </c>
      <c r="L413" t="s">
        <v>28</v>
      </c>
      <c r="M413">
        <v>246278</v>
      </c>
      <c r="N413" t="s">
        <v>29</v>
      </c>
      <c r="O413">
        <v>1.2181345125E-2</v>
      </c>
      <c r="P413" t="s">
        <v>30</v>
      </c>
      <c r="Q413">
        <v>3000</v>
      </c>
      <c r="R413" t="s">
        <v>923</v>
      </c>
      <c r="S413">
        <v>3000</v>
      </c>
      <c r="T413" t="s">
        <v>778</v>
      </c>
      <c r="U413" t="s">
        <v>5035</v>
      </c>
      <c r="V413" t="s">
        <v>5036</v>
      </c>
      <c r="W413" t="s">
        <v>5037</v>
      </c>
      <c r="X413">
        <v>5.9756799999999999E-2</v>
      </c>
      <c r="AD413" t="s">
        <v>777</v>
      </c>
      <c r="AE413">
        <v>659.53</v>
      </c>
      <c r="AF413" t="s">
        <v>25</v>
      </c>
      <c r="AG413" t="s">
        <v>757</v>
      </c>
      <c r="AH413" t="s">
        <v>27</v>
      </c>
      <c r="AI413">
        <v>0.78589299999999995</v>
      </c>
      <c r="AJ413" t="s">
        <v>28</v>
      </c>
      <c r="AK413">
        <v>245493</v>
      </c>
      <c r="AL413" t="s">
        <v>29</v>
      </c>
      <c r="AM413">
        <v>2.0367175785E-2</v>
      </c>
      <c r="AN413" t="s">
        <v>30</v>
      </c>
      <c r="AO413">
        <v>5000</v>
      </c>
      <c r="AP413" t="s">
        <v>923</v>
      </c>
      <c r="AQ413">
        <v>5000</v>
      </c>
      <c r="AR413" t="s">
        <v>778</v>
      </c>
      <c r="AS413" t="s">
        <v>1511</v>
      </c>
      <c r="AT413" t="s">
        <v>1512</v>
      </c>
      <c r="AU413" t="s">
        <v>1513</v>
      </c>
      <c r="AV413">
        <v>6.8748500000000004E-2</v>
      </c>
      <c r="BB413" t="s">
        <v>777</v>
      </c>
      <c r="BC413">
        <v>653.90700000000004</v>
      </c>
      <c r="BD413" t="s">
        <v>25</v>
      </c>
      <c r="BE413" t="s">
        <v>757</v>
      </c>
      <c r="BF413" t="s">
        <v>27</v>
      </c>
      <c r="BG413">
        <v>0.78040200000000004</v>
      </c>
      <c r="BH413" t="s">
        <v>28</v>
      </c>
      <c r="BI413">
        <v>251100</v>
      </c>
      <c r="BJ413" t="s">
        <v>29</v>
      </c>
      <c r="BK413">
        <v>5.9737123245000003E-2</v>
      </c>
      <c r="BL413" t="s">
        <v>30</v>
      </c>
      <c r="BM413">
        <v>15000</v>
      </c>
      <c r="BN413" t="s">
        <v>923</v>
      </c>
      <c r="BO413">
        <v>15000</v>
      </c>
      <c r="BP413" t="s">
        <v>778</v>
      </c>
      <c r="BQ413" t="s">
        <v>2090</v>
      </c>
      <c r="BR413" t="s">
        <v>2091</v>
      </c>
      <c r="BS413" t="s">
        <v>2092</v>
      </c>
      <c r="BT413">
        <v>7.9737699999999995E-2</v>
      </c>
      <c r="BZ413" t="s">
        <v>777</v>
      </c>
      <c r="CA413">
        <v>661.35199999999998</v>
      </c>
      <c r="CB413" t="s">
        <v>25</v>
      </c>
      <c r="CC413" t="s">
        <v>757</v>
      </c>
      <c r="CD413" t="s">
        <v>27</v>
      </c>
      <c r="CE413">
        <v>0.77877700000000005</v>
      </c>
      <c r="CF413" t="s">
        <v>28</v>
      </c>
      <c r="CG413">
        <v>249311</v>
      </c>
      <c r="CH413" t="s">
        <v>29</v>
      </c>
      <c r="CI413">
        <v>0.100276475085</v>
      </c>
      <c r="CJ413" t="s">
        <v>30</v>
      </c>
      <c r="CK413">
        <v>25000</v>
      </c>
      <c r="CL413" t="s">
        <v>923</v>
      </c>
      <c r="CM413">
        <v>25000</v>
      </c>
      <c r="CN413" t="s">
        <v>778</v>
      </c>
      <c r="CO413" t="s">
        <v>2684</v>
      </c>
      <c r="CP413" t="s">
        <v>2685</v>
      </c>
      <c r="CQ413" t="s">
        <v>2686</v>
      </c>
      <c r="CR413">
        <v>6.5171699999999999E-2</v>
      </c>
      <c r="CX413" t="s">
        <v>777</v>
      </c>
      <c r="CY413">
        <v>679.37599999999998</v>
      </c>
      <c r="CZ413" t="s">
        <v>25</v>
      </c>
      <c r="DA413" t="s">
        <v>757</v>
      </c>
      <c r="DB413" t="s">
        <v>27</v>
      </c>
      <c r="DC413">
        <v>0.76901699999999995</v>
      </c>
      <c r="DD413" t="s">
        <v>28</v>
      </c>
      <c r="DE413">
        <v>248896</v>
      </c>
      <c r="DF413" t="s">
        <v>29</v>
      </c>
      <c r="DG413">
        <v>0.140620926195</v>
      </c>
      <c r="DH413" t="s">
        <v>30</v>
      </c>
      <c r="DI413">
        <v>35000</v>
      </c>
      <c r="DJ413" t="s">
        <v>923</v>
      </c>
      <c r="DK413">
        <v>35000</v>
      </c>
      <c r="DL413" t="s">
        <v>778</v>
      </c>
      <c r="DM413" t="s">
        <v>3273</v>
      </c>
      <c r="DN413" t="s">
        <v>3274</v>
      </c>
      <c r="DO413" t="s">
        <v>3275</v>
      </c>
      <c r="DP413">
        <v>7.4277899999999994E-2</v>
      </c>
      <c r="DV413" t="s">
        <v>777</v>
      </c>
      <c r="DW413">
        <v>674.58799999999997</v>
      </c>
      <c r="DX413" t="s">
        <v>25</v>
      </c>
      <c r="DY413" t="s">
        <v>757</v>
      </c>
      <c r="DZ413" t="s">
        <v>27</v>
      </c>
      <c r="EA413">
        <v>0.77126499999999998</v>
      </c>
      <c r="EB413" t="s">
        <v>28</v>
      </c>
      <c r="EC413">
        <v>249203</v>
      </c>
      <c r="ED413" t="s">
        <v>29</v>
      </c>
      <c r="EE413">
        <v>0.180575575845</v>
      </c>
      <c r="EF413" t="s">
        <v>30</v>
      </c>
      <c r="EG413">
        <v>45000</v>
      </c>
      <c r="EH413" t="s">
        <v>923</v>
      </c>
      <c r="EI413">
        <v>45000</v>
      </c>
      <c r="EJ413" t="s">
        <v>778</v>
      </c>
      <c r="EK413" t="s">
        <v>1110</v>
      </c>
      <c r="EL413" t="s">
        <v>3860</v>
      </c>
      <c r="EM413" t="s">
        <v>3861</v>
      </c>
      <c r="EN413">
        <v>7.0597900000000005E-2</v>
      </c>
      <c r="ET413" t="s">
        <v>777</v>
      </c>
      <c r="EU413">
        <v>678.23099999999999</v>
      </c>
      <c r="EV413" t="s">
        <v>25</v>
      </c>
      <c r="EW413" t="s">
        <v>757</v>
      </c>
      <c r="EX413" t="s">
        <v>27</v>
      </c>
      <c r="EY413">
        <v>0.76854999999999996</v>
      </c>
      <c r="EZ413" t="s">
        <v>28</v>
      </c>
      <c r="FA413">
        <v>249620</v>
      </c>
      <c r="FB413" t="s">
        <v>29</v>
      </c>
      <c r="FC413">
        <v>0.22033532476500001</v>
      </c>
      <c r="FD413" t="s">
        <v>30</v>
      </c>
      <c r="FE413">
        <v>55000</v>
      </c>
      <c r="FF413" t="s">
        <v>923</v>
      </c>
      <c r="FG413">
        <v>55000</v>
      </c>
      <c r="FH413" t="s">
        <v>778</v>
      </c>
      <c r="FI413" t="s">
        <v>4443</v>
      </c>
      <c r="FJ413" t="s">
        <v>4444</v>
      </c>
      <c r="FK413" t="s">
        <v>4445</v>
      </c>
      <c r="FL413">
        <v>7.4240899999999999E-2</v>
      </c>
      <c r="FR413" t="s">
        <v>777</v>
      </c>
      <c r="FS413">
        <v>581.45500000000004</v>
      </c>
      <c r="FT413" t="s">
        <v>25</v>
      </c>
      <c r="FU413" t="s">
        <v>757</v>
      </c>
      <c r="FV413" t="s">
        <v>27</v>
      </c>
      <c r="FW413">
        <v>0.82894999999999996</v>
      </c>
      <c r="FX413" t="s">
        <v>28</v>
      </c>
      <c r="FY413">
        <v>250281</v>
      </c>
      <c r="FZ413" t="s">
        <v>29</v>
      </c>
      <c r="GA413">
        <v>3.9955144649999998E-3</v>
      </c>
      <c r="GB413" t="s">
        <v>30</v>
      </c>
      <c r="GC413">
        <v>1000</v>
      </c>
      <c r="GD413" t="s">
        <v>923</v>
      </c>
      <c r="GE413">
        <v>1000</v>
      </c>
      <c r="GF413" t="s">
        <v>778</v>
      </c>
      <c r="GG413" t="s">
        <v>5227</v>
      </c>
      <c r="GH413" t="s">
        <v>5228</v>
      </c>
      <c r="GI413" t="s">
        <v>5229</v>
      </c>
      <c r="GJ413">
        <v>8.0141100000000007E-2</v>
      </c>
      <c r="GP413" t="s">
        <v>777</v>
      </c>
      <c r="GQ413">
        <v>661.10400000000004</v>
      </c>
      <c r="GR413" t="s">
        <v>25</v>
      </c>
      <c r="GS413" t="s">
        <v>757</v>
      </c>
      <c r="GT413" t="s">
        <v>27</v>
      </c>
      <c r="GU413">
        <v>0.77835600000000005</v>
      </c>
      <c r="GV413" t="s">
        <v>28</v>
      </c>
      <c r="GW413">
        <v>249674</v>
      </c>
      <c r="GX413" t="s">
        <v>29</v>
      </c>
      <c r="GY413">
        <v>4.0052149515000003E-2</v>
      </c>
      <c r="GZ413" t="s">
        <v>30</v>
      </c>
      <c r="HA413">
        <v>10000</v>
      </c>
      <c r="HB413" t="s">
        <v>923</v>
      </c>
      <c r="HC413">
        <v>10000</v>
      </c>
      <c r="HD413" t="s">
        <v>778</v>
      </c>
      <c r="HE413" t="s">
        <v>5824</v>
      </c>
      <c r="HF413" t="s">
        <v>5825</v>
      </c>
      <c r="HG413" t="s">
        <v>5826</v>
      </c>
      <c r="HH413">
        <v>6.8778199999999998E-2</v>
      </c>
      <c r="HN413" t="s">
        <v>777</v>
      </c>
      <c r="HO413">
        <v>672.17600000000004</v>
      </c>
      <c r="HP413" t="s">
        <v>25</v>
      </c>
      <c r="HQ413" t="s">
        <v>757</v>
      </c>
      <c r="HR413" t="s">
        <v>27</v>
      </c>
      <c r="HS413">
        <v>0.77213500000000002</v>
      </c>
      <c r="HT413" t="s">
        <v>28</v>
      </c>
      <c r="HU413">
        <v>249535</v>
      </c>
      <c r="HV413" t="s">
        <v>29</v>
      </c>
      <c r="HW413">
        <v>0.26048487514500002</v>
      </c>
      <c r="HX413" t="s">
        <v>30</v>
      </c>
      <c r="HY413">
        <v>65000</v>
      </c>
      <c r="HZ413" t="s">
        <v>923</v>
      </c>
      <c r="IA413">
        <v>65000</v>
      </c>
      <c r="IB413" t="s">
        <v>778</v>
      </c>
      <c r="IC413" t="s">
        <v>6410</v>
      </c>
      <c r="ID413" t="s">
        <v>6411</v>
      </c>
      <c r="IE413" t="s">
        <v>6412</v>
      </c>
      <c r="IF413">
        <v>6.9819300000000001E-2</v>
      </c>
    </row>
    <row r="414" spans="6:240">
      <c r="F414" t="s">
        <v>782</v>
      </c>
      <c r="G414">
        <v>343.923</v>
      </c>
      <c r="H414" t="s">
        <v>25</v>
      </c>
      <c r="I414" t="s">
        <v>36</v>
      </c>
      <c r="J414" t="s">
        <v>27</v>
      </c>
      <c r="K414">
        <v>0.76851400000000003</v>
      </c>
      <c r="L414" t="s">
        <v>28</v>
      </c>
      <c r="M414">
        <v>492306</v>
      </c>
      <c r="N414" t="s">
        <v>29</v>
      </c>
      <c r="O414">
        <v>6.0937719999999999E-3</v>
      </c>
      <c r="P414" t="s">
        <v>30</v>
      </c>
      <c r="Q414">
        <v>3000</v>
      </c>
      <c r="R414" t="s">
        <v>923</v>
      </c>
      <c r="S414">
        <v>3000</v>
      </c>
      <c r="T414" t="s">
        <v>783</v>
      </c>
      <c r="U414" t="s">
        <v>5038</v>
      </c>
      <c r="V414" t="s">
        <v>5039</v>
      </c>
      <c r="W414" t="s">
        <v>5040</v>
      </c>
      <c r="X414">
        <v>8.8629100000000002E-2</v>
      </c>
      <c r="AD414" t="s">
        <v>782</v>
      </c>
      <c r="AE414">
        <v>364.04300000000001</v>
      </c>
      <c r="AF414" t="s">
        <v>25</v>
      </c>
      <c r="AG414" t="s">
        <v>36</v>
      </c>
      <c r="AH414" t="s">
        <v>27</v>
      </c>
      <c r="AI414">
        <v>0.74816899999999997</v>
      </c>
      <c r="AJ414" t="s">
        <v>28</v>
      </c>
      <c r="AK414">
        <v>490736</v>
      </c>
      <c r="AL414" t="s">
        <v>29</v>
      </c>
      <c r="AM414">
        <v>1.0188768288E-2</v>
      </c>
      <c r="AN414" t="s">
        <v>30</v>
      </c>
      <c r="AO414">
        <v>5000</v>
      </c>
      <c r="AP414" t="s">
        <v>923</v>
      </c>
      <c r="AQ414">
        <v>5000</v>
      </c>
      <c r="AR414" t="s">
        <v>783</v>
      </c>
      <c r="AS414" t="s">
        <v>1514</v>
      </c>
      <c r="AT414" t="s">
        <v>1515</v>
      </c>
      <c r="AU414" t="s">
        <v>1516</v>
      </c>
      <c r="AV414">
        <v>9.3649099999999999E-2</v>
      </c>
      <c r="BB414" t="s">
        <v>782</v>
      </c>
      <c r="BC414">
        <v>325.178</v>
      </c>
      <c r="BD414" t="s">
        <v>25</v>
      </c>
      <c r="BE414" t="s">
        <v>36</v>
      </c>
      <c r="BF414" t="s">
        <v>27</v>
      </c>
      <c r="BG414">
        <v>0.78272900000000001</v>
      </c>
      <c r="BH414" t="s">
        <v>28</v>
      </c>
      <c r="BI414">
        <v>501945</v>
      </c>
      <c r="BJ414" t="s">
        <v>29</v>
      </c>
      <c r="BK414">
        <v>2.9883734815999999E-2</v>
      </c>
      <c r="BL414" t="s">
        <v>30</v>
      </c>
      <c r="BM414">
        <v>15000</v>
      </c>
      <c r="BN414" t="s">
        <v>923</v>
      </c>
      <c r="BO414">
        <v>15000</v>
      </c>
      <c r="BP414" t="s">
        <v>783</v>
      </c>
      <c r="BQ414" t="s">
        <v>2093</v>
      </c>
      <c r="BR414" t="s">
        <v>2094</v>
      </c>
      <c r="BS414" t="s">
        <v>2095</v>
      </c>
      <c r="BT414">
        <v>6.2789899999999996E-2</v>
      </c>
      <c r="BZ414" t="s">
        <v>782</v>
      </c>
      <c r="CA414">
        <v>336.65</v>
      </c>
      <c r="CB414" t="s">
        <v>25</v>
      </c>
      <c r="CC414" t="s">
        <v>36</v>
      </c>
      <c r="CD414" t="s">
        <v>27</v>
      </c>
      <c r="CE414">
        <v>0.77053000000000005</v>
      </c>
      <c r="CF414" t="s">
        <v>28</v>
      </c>
      <c r="CG414">
        <v>500313</v>
      </c>
      <c r="CH414" t="s">
        <v>29</v>
      </c>
      <c r="CI414">
        <v>4.9968710800000003E-2</v>
      </c>
      <c r="CJ414" t="s">
        <v>30</v>
      </c>
      <c r="CK414">
        <v>25000</v>
      </c>
      <c r="CL414" t="s">
        <v>923</v>
      </c>
      <c r="CM414">
        <v>25000</v>
      </c>
      <c r="CN414" t="s">
        <v>783</v>
      </c>
      <c r="CO414" t="s">
        <v>2687</v>
      </c>
      <c r="CP414" t="s">
        <v>2688</v>
      </c>
      <c r="CQ414" t="s">
        <v>2689</v>
      </c>
      <c r="CR414">
        <v>8.5724300000000003E-2</v>
      </c>
      <c r="CX414" t="s">
        <v>782</v>
      </c>
      <c r="CY414">
        <v>332.51799999999997</v>
      </c>
      <c r="CZ414" t="s">
        <v>25</v>
      </c>
      <c r="DA414" t="s">
        <v>36</v>
      </c>
      <c r="DB414" t="s">
        <v>27</v>
      </c>
      <c r="DC414">
        <v>0.77313900000000002</v>
      </c>
      <c r="DD414" t="s">
        <v>28</v>
      </c>
      <c r="DE414">
        <v>503118</v>
      </c>
      <c r="DF414" t="s">
        <v>29</v>
      </c>
      <c r="DG414">
        <v>6.9566183463999995E-2</v>
      </c>
      <c r="DH414" t="s">
        <v>30</v>
      </c>
      <c r="DI414">
        <v>35000</v>
      </c>
      <c r="DJ414" t="s">
        <v>923</v>
      </c>
      <c r="DK414">
        <v>35000</v>
      </c>
      <c r="DL414" t="s">
        <v>783</v>
      </c>
      <c r="DM414" t="s">
        <v>3276</v>
      </c>
      <c r="DN414" t="s">
        <v>3277</v>
      </c>
      <c r="DO414" t="s">
        <v>3278</v>
      </c>
      <c r="DP414">
        <v>8.2738400000000004E-2</v>
      </c>
      <c r="DV414" t="s">
        <v>782</v>
      </c>
      <c r="DW414">
        <v>329.50900000000001</v>
      </c>
      <c r="DX414" t="s">
        <v>25</v>
      </c>
      <c r="DY414" t="s">
        <v>36</v>
      </c>
      <c r="DZ414" t="s">
        <v>27</v>
      </c>
      <c r="EA414">
        <v>0.77714499999999997</v>
      </c>
      <c r="EB414" t="s">
        <v>28</v>
      </c>
      <c r="EC414">
        <v>502492</v>
      </c>
      <c r="ED414" t="s">
        <v>29</v>
      </c>
      <c r="EE414">
        <v>8.9553655583999997E-2</v>
      </c>
      <c r="EF414" t="s">
        <v>30</v>
      </c>
      <c r="EG414">
        <v>45000</v>
      </c>
      <c r="EH414" t="s">
        <v>923</v>
      </c>
      <c r="EI414">
        <v>45000</v>
      </c>
      <c r="EJ414" t="s">
        <v>783</v>
      </c>
      <c r="EK414" t="s">
        <v>3862</v>
      </c>
      <c r="EL414" t="s">
        <v>3863</v>
      </c>
      <c r="EM414" t="s">
        <v>3864</v>
      </c>
      <c r="EN414">
        <v>7.7868300000000001E-2</v>
      </c>
      <c r="ET414" t="s">
        <v>782</v>
      </c>
      <c r="EU414">
        <v>332.298</v>
      </c>
      <c r="EV414" t="s">
        <v>25</v>
      </c>
      <c r="EW414" t="s">
        <v>36</v>
      </c>
      <c r="EX414" t="s">
        <v>27</v>
      </c>
      <c r="EY414">
        <v>0.77452699999999997</v>
      </c>
      <c r="EZ414" t="s">
        <v>28</v>
      </c>
      <c r="FA414">
        <v>501648</v>
      </c>
      <c r="FB414" t="s">
        <v>29</v>
      </c>
      <c r="FC414">
        <v>0.109638627568</v>
      </c>
      <c r="FD414" t="s">
        <v>30</v>
      </c>
      <c r="FE414">
        <v>55000</v>
      </c>
      <c r="FF414" t="s">
        <v>923</v>
      </c>
      <c r="FG414">
        <v>55000</v>
      </c>
      <c r="FH414" t="s">
        <v>783</v>
      </c>
      <c r="FI414" t="s">
        <v>4446</v>
      </c>
      <c r="FJ414" t="s">
        <v>4447</v>
      </c>
      <c r="FK414" t="s">
        <v>4448</v>
      </c>
      <c r="FL414">
        <v>8.00487E-2</v>
      </c>
      <c r="FR414" t="s">
        <v>782</v>
      </c>
      <c r="FS414">
        <v>347.74900000000002</v>
      </c>
      <c r="FT414" t="s">
        <v>25</v>
      </c>
      <c r="FU414" t="s">
        <v>36</v>
      </c>
      <c r="FV414" t="s">
        <v>27</v>
      </c>
      <c r="FW414">
        <v>0.75814000000000004</v>
      </c>
      <c r="FX414" t="s">
        <v>28</v>
      </c>
      <c r="FY414">
        <v>500305</v>
      </c>
      <c r="FZ414" t="s">
        <v>29</v>
      </c>
      <c r="GA414">
        <v>1.9987797120000002E-3</v>
      </c>
      <c r="GB414" t="s">
        <v>30</v>
      </c>
      <c r="GC414">
        <v>1000</v>
      </c>
      <c r="GD414" t="s">
        <v>923</v>
      </c>
      <c r="GE414">
        <v>1000</v>
      </c>
      <c r="GF414" t="s">
        <v>783</v>
      </c>
      <c r="GG414" t="s">
        <v>5230</v>
      </c>
      <c r="GH414" t="s">
        <v>5231</v>
      </c>
      <c r="GI414" t="s">
        <v>5232</v>
      </c>
      <c r="GJ414">
        <v>0.101364</v>
      </c>
      <c r="GP414" t="s">
        <v>782</v>
      </c>
      <c r="GQ414">
        <v>327.01799999999997</v>
      </c>
      <c r="GR414" t="s">
        <v>25</v>
      </c>
      <c r="GS414" t="s">
        <v>36</v>
      </c>
      <c r="GT414" t="s">
        <v>27</v>
      </c>
      <c r="GU414">
        <v>0.78464999999999996</v>
      </c>
      <c r="GV414" t="s">
        <v>28</v>
      </c>
      <c r="GW414">
        <v>496679</v>
      </c>
      <c r="GX414" t="s">
        <v>29</v>
      </c>
      <c r="GY414">
        <v>2.0133748416000002E-2</v>
      </c>
      <c r="GZ414" t="s">
        <v>30</v>
      </c>
      <c r="HA414">
        <v>10000</v>
      </c>
      <c r="HB414" t="s">
        <v>923</v>
      </c>
      <c r="HC414">
        <v>10000</v>
      </c>
      <c r="HD414" t="s">
        <v>783</v>
      </c>
      <c r="HE414" t="s">
        <v>5827</v>
      </c>
      <c r="HF414" t="s">
        <v>5828</v>
      </c>
      <c r="HG414" t="s">
        <v>5829</v>
      </c>
      <c r="HH414">
        <v>6.9683800000000004E-2</v>
      </c>
      <c r="HN414" t="s">
        <v>782</v>
      </c>
      <c r="HO414">
        <v>332.59100000000001</v>
      </c>
      <c r="HP414" t="s">
        <v>25</v>
      </c>
      <c r="HQ414" t="s">
        <v>36</v>
      </c>
      <c r="HR414" t="s">
        <v>27</v>
      </c>
      <c r="HS414">
        <v>0.77463599999999999</v>
      </c>
      <c r="HT414" t="s">
        <v>28</v>
      </c>
      <c r="HU414">
        <v>501065</v>
      </c>
      <c r="HV414" t="s">
        <v>29</v>
      </c>
      <c r="HW414">
        <v>0.129723599552</v>
      </c>
      <c r="HX414" t="s">
        <v>30</v>
      </c>
      <c r="HY414">
        <v>65000</v>
      </c>
      <c r="HZ414" t="s">
        <v>923</v>
      </c>
      <c r="IA414">
        <v>65000</v>
      </c>
      <c r="IB414" t="s">
        <v>783</v>
      </c>
      <c r="IC414" t="s">
        <v>3007</v>
      </c>
      <c r="ID414" t="s">
        <v>6413</v>
      </c>
      <c r="IE414" t="s">
        <v>6414</v>
      </c>
      <c r="IF414">
        <v>7.7998899999999996E-2</v>
      </c>
    </row>
    <row r="415" spans="6:240">
      <c r="F415" t="s">
        <v>787</v>
      </c>
      <c r="G415">
        <v>676.03499999999997</v>
      </c>
      <c r="H415" t="s">
        <v>25</v>
      </c>
      <c r="I415" t="s">
        <v>757</v>
      </c>
      <c r="J415" t="s">
        <v>27</v>
      </c>
      <c r="K415">
        <v>0.77500100000000005</v>
      </c>
      <c r="L415" t="s">
        <v>28</v>
      </c>
      <c r="M415">
        <v>246278</v>
      </c>
      <c r="N415" t="s">
        <v>29</v>
      </c>
      <c r="O415">
        <v>1.2181345125E-2</v>
      </c>
      <c r="P415" t="s">
        <v>30</v>
      </c>
      <c r="Q415">
        <v>3000</v>
      </c>
      <c r="R415" t="s">
        <v>923</v>
      </c>
      <c r="S415">
        <v>3000</v>
      </c>
      <c r="T415" t="s">
        <v>788</v>
      </c>
      <c r="U415" t="s">
        <v>5035</v>
      </c>
      <c r="V415" t="s">
        <v>5036</v>
      </c>
      <c r="W415" t="s">
        <v>5037</v>
      </c>
      <c r="X415">
        <v>5.9756799999999999E-2</v>
      </c>
      <c r="AD415" t="s">
        <v>787</v>
      </c>
      <c r="AE415">
        <v>659.53</v>
      </c>
      <c r="AF415" t="s">
        <v>25</v>
      </c>
      <c r="AG415" t="s">
        <v>757</v>
      </c>
      <c r="AH415" t="s">
        <v>27</v>
      </c>
      <c r="AI415">
        <v>0.78589299999999995</v>
      </c>
      <c r="AJ415" t="s">
        <v>28</v>
      </c>
      <c r="AK415">
        <v>245493</v>
      </c>
      <c r="AL415" t="s">
        <v>29</v>
      </c>
      <c r="AM415">
        <v>2.0367175785E-2</v>
      </c>
      <c r="AN415" t="s">
        <v>30</v>
      </c>
      <c r="AO415">
        <v>5000</v>
      </c>
      <c r="AP415" t="s">
        <v>923</v>
      </c>
      <c r="AQ415">
        <v>5000</v>
      </c>
      <c r="AR415" t="s">
        <v>788</v>
      </c>
      <c r="AS415" t="s">
        <v>1511</v>
      </c>
      <c r="AT415" t="s">
        <v>1512</v>
      </c>
      <c r="AU415" t="s">
        <v>1513</v>
      </c>
      <c r="AV415">
        <v>6.8748500000000004E-2</v>
      </c>
      <c r="BB415" t="s">
        <v>787</v>
      </c>
      <c r="BC415">
        <v>653.90700000000004</v>
      </c>
      <c r="BD415" t="s">
        <v>25</v>
      </c>
      <c r="BE415" t="s">
        <v>757</v>
      </c>
      <c r="BF415" t="s">
        <v>27</v>
      </c>
      <c r="BG415">
        <v>0.78040200000000004</v>
      </c>
      <c r="BH415" t="s">
        <v>28</v>
      </c>
      <c r="BI415">
        <v>251100</v>
      </c>
      <c r="BJ415" t="s">
        <v>29</v>
      </c>
      <c r="BK415">
        <v>5.9737123245000003E-2</v>
      </c>
      <c r="BL415" t="s">
        <v>30</v>
      </c>
      <c r="BM415">
        <v>15000</v>
      </c>
      <c r="BN415" t="s">
        <v>923</v>
      </c>
      <c r="BO415">
        <v>15000</v>
      </c>
      <c r="BP415" t="s">
        <v>788</v>
      </c>
      <c r="BQ415" t="s">
        <v>2090</v>
      </c>
      <c r="BR415" t="s">
        <v>2091</v>
      </c>
      <c r="BS415" t="s">
        <v>2092</v>
      </c>
      <c r="BT415">
        <v>7.9737699999999995E-2</v>
      </c>
      <c r="BZ415" t="s">
        <v>787</v>
      </c>
      <c r="CA415">
        <v>661.35199999999998</v>
      </c>
      <c r="CB415" t="s">
        <v>25</v>
      </c>
      <c r="CC415" t="s">
        <v>757</v>
      </c>
      <c r="CD415" t="s">
        <v>27</v>
      </c>
      <c r="CE415">
        <v>0.77877700000000005</v>
      </c>
      <c r="CF415" t="s">
        <v>28</v>
      </c>
      <c r="CG415">
        <v>249311</v>
      </c>
      <c r="CH415" t="s">
        <v>29</v>
      </c>
      <c r="CI415">
        <v>0.100276475085</v>
      </c>
      <c r="CJ415" t="s">
        <v>30</v>
      </c>
      <c r="CK415">
        <v>25000</v>
      </c>
      <c r="CL415" t="s">
        <v>923</v>
      </c>
      <c r="CM415">
        <v>25000</v>
      </c>
      <c r="CN415" t="s">
        <v>788</v>
      </c>
      <c r="CO415" t="s">
        <v>2684</v>
      </c>
      <c r="CP415" t="s">
        <v>2685</v>
      </c>
      <c r="CQ415" t="s">
        <v>2686</v>
      </c>
      <c r="CR415">
        <v>6.5171699999999999E-2</v>
      </c>
      <c r="CX415" t="s">
        <v>787</v>
      </c>
      <c r="CY415">
        <v>679.37599999999998</v>
      </c>
      <c r="CZ415" t="s">
        <v>25</v>
      </c>
      <c r="DA415" t="s">
        <v>757</v>
      </c>
      <c r="DB415" t="s">
        <v>27</v>
      </c>
      <c r="DC415">
        <v>0.76901699999999995</v>
      </c>
      <c r="DD415" t="s">
        <v>28</v>
      </c>
      <c r="DE415">
        <v>248896</v>
      </c>
      <c r="DF415" t="s">
        <v>29</v>
      </c>
      <c r="DG415">
        <v>0.140620926195</v>
      </c>
      <c r="DH415" t="s">
        <v>30</v>
      </c>
      <c r="DI415">
        <v>35000</v>
      </c>
      <c r="DJ415" t="s">
        <v>923</v>
      </c>
      <c r="DK415">
        <v>35000</v>
      </c>
      <c r="DL415" t="s">
        <v>788</v>
      </c>
      <c r="DM415" t="s">
        <v>3273</v>
      </c>
      <c r="DN415" t="s">
        <v>3274</v>
      </c>
      <c r="DO415" t="s">
        <v>3275</v>
      </c>
      <c r="DP415">
        <v>7.4277899999999994E-2</v>
      </c>
      <c r="DV415" t="s">
        <v>787</v>
      </c>
      <c r="DW415">
        <v>674.58799999999997</v>
      </c>
      <c r="DX415" t="s">
        <v>25</v>
      </c>
      <c r="DY415" t="s">
        <v>757</v>
      </c>
      <c r="DZ415" t="s">
        <v>27</v>
      </c>
      <c r="EA415">
        <v>0.77126499999999998</v>
      </c>
      <c r="EB415" t="s">
        <v>28</v>
      </c>
      <c r="EC415">
        <v>249203</v>
      </c>
      <c r="ED415" t="s">
        <v>29</v>
      </c>
      <c r="EE415">
        <v>0.180575575845</v>
      </c>
      <c r="EF415" t="s">
        <v>30</v>
      </c>
      <c r="EG415">
        <v>45000</v>
      </c>
      <c r="EH415" t="s">
        <v>923</v>
      </c>
      <c r="EI415">
        <v>45000</v>
      </c>
      <c r="EJ415" t="s">
        <v>788</v>
      </c>
      <c r="EK415" t="s">
        <v>1110</v>
      </c>
      <c r="EL415" t="s">
        <v>3860</v>
      </c>
      <c r="EM415" t="s">
        <v>3861</v>
      </c>
      <c r="EN415">
        <v>7.0597900000000005E-2</v>
      </c>
      <c r="ET415" t="s">
        <v>787</v>
      </c>
      <c r="EU415">
        <v>678.23099999999999</v>
      </c>
      <c r="EV415" t="s">
        <v>25</v>
      </c>
      <c r="EW415" t="s">
        <v>757</v>
      </c>
      <c r="EX415" t="s">
        <v>27</v>
      </c>
      <c r="EY415">
        <v>0.76854999999999996</v>
      </c>
      <c r="EZ415" t="s">
        <v>28</v>
      </c>
      <c r="FA415">
        <v>249620</v>
      </c>
      <c r="FB415" t="s">
        <v>29</v>
      </c>
      <c r="FC415">
        <v>0.22033532476500001</v>
      </c>
      <c r="FD415" t="s">
        <v>30</v>
      </c>
      <c r="FE415">
        <v>55000</v>
      </c>
      <c r="FF415" t="s">
        <v>923</v>
      </c>
      <c r="FG415">
        <v>55000</v>
      </c>
      <c r="FH415" t="s">
        <v>788</v>
      </c>
      <c r="FI415" t="s">
        <v>4443</v>
      </c>
      <c r="FJ415" t="s">
        <v>4444</v>
      </c>
      <c r="FK415" t="s">
        <v>4445</v>
      </c>
      <c r="FL415">
        <v>7.4240899999999999E-2</v>
      </c>
      <c r="FR415" t="s">
        <v>787</v>
      </c>
      <c r="FS415">
        <v>581.45500000000004</v>
      </c>
      <c r="FT415" t="s">
        <v>25</v>
      </c>
      <c r="FU415" t="s">
        <v>757</v>
      </c>
      <c r="FV415" t="s">
        <v>27</v>
      </c>
      <c r="FW415">
        <v>0.82894999999999996</v>
      </c>
      <c r="FX415" t="s">
        <v>28</v>
      </c>
      <c r="FY415">
        <v>250281</v>
      </c>
      <c r="FZ415" t="s">
        <v>29</v>
      </c>
      <c r="GA415">
        <v>3.9955144649999998E-3</v>
      </c>
      <c r="GB415" t="s">
        <v>30</v>
      </c>
      <c r="GC415">
        <v>1000</v>
      </c>
      <c r="GD415" t="s">
        <v>923</v>
      </c>
      <c r="GE415">
        <v>1000</v>
      </c>
      <c r="GF415" t="s">
        <v>788</v>
      </c>
      <c r="GG415" t="s">
        <v>5227</v>
      </c>
      <c r="GH415" t="s">
        <v>5228</v>
      </c>
      <c r="GI415" t="s">
        <v>5229</v>
      </c>
      <c r="GJ415">
        <v>8.0141100000000007E-2</v>
      </c>
      <c r="GP415" t="s">
        <v>787</v>
      </c>
      <c r="GQ415">
        <v>661.10400000000004</v>
      </c>
      <c r="GR415" t="s">
        <v>25</v>
      </c>
      <c r="GS415" t="s">
        <v>757</v>
      </c>
      <c r="GT415" t="s">
        <v>27</v>
      </c>
      <c r="GU415">
        <v>0.77835600000000005</v>
      </c>
      <c r="GV415" t="s">
        <v>28</v>
      </c>
      <c r="GW415">
        <v>249674</v>
      </c>
      <c r="GX415" t="s">
        <v>29</v>
      </c>
      <c r="GY415">
        <v>4.0052149515000003E-2</v>
      </c>
      <c r="GZ415" t="s">
        <v>30</v>
      </c>
      <c r="HA415">
        <v>10000</v>
      </c>
      <c r="HB415" t="s">
        <v>923</v>
      </c>
      <c r="HC415">
        <v>10000</v>
      </c>
      <c r="HD415" t="s">
        <v>788</v>
      </c>
      <c r="HE415" t="s">
        <v>5824</v>
      </c>
      <c r="HF415" t="s">
        <v>5825</v>
      </c>
      <c r="HG415" t="s">
        <v>5826</v>
      </c>
      <c r="HH415">
        <v>6.8778199999999998E-2</v>
      </c>
      <c r="HN415" t="s">
        <v>787</v>
      </c>
      <c r="HO415">
        <v>672.17600000000004</v>
      </c>
      <c r="HP415" t="s">
        <v>25</v>
      </c>
      <c r="HQ415" t="s">
        <v>757</v>
      </c>
      <c r="HR415" t="s">
        <v>27</v>
      </c>
      <c r="HS415">
        <v>0.77213500000000002</v>
      </c>
      <c r="HT415" t="s">
        <v>28</v>
      </c>
      <c r="HU415">
        <v>249535</v>
      </c>
      <c r="HV415" t="s">
        <v>29</v>
      </c>
      <c r="HW415">
        <v>0.26048487514500002</v>
      </c>
      <c r="HX415" t="s">
        <v>30</v>
      </c>
      <c r="HY415">
        <v>65000</v>
      </c>
      <c r="HZ415" t="s">
        <v>923</v>
      </c>
      <c r="IA415">
        <v>65000</v>
      </c>
      <c r="IB415" t="s">
        <v>788</v>
      </c>
      <c r="IC415" t="s">
        <v>6410</v>
      </c>
      <c r="ID415" t="s">
        <v>6411</v>
      </c>
      <c r="IE415" t="s">
        <v>6412</v>
      </c>
      <c r="IF415">
        <v>6.9819300000000001E-2</v>
      </c>
    </row>
    <row r="416" spans="6:240">
      <c r="F416" t="s">
        <v>787</v>
      </c>
      <c r="G416">
        <v>343.923</v>
      </c>
      <c r="H416" t="s">
        <v>25</v>
      </c>
      <c r="I416" t="s">
        <v>36</v>
      </c>
      <c r="J416" t="s">
        <v>27</v>
      </c>
      <c r="K416">
        <v>0.76851400000000003</v>
      </c>
      <c r="L416" t="s">
        <v>28</v>
      </c>
      <c r="M416">
        <v>492306</v>
      </c>
      <c r="N416" t="s">
        <v>29</v>
      </c>
      <c r="O416">
        <v>6.0937719999999999E-3</v>
      </c>
      <c r="P416" t="s">
        <v>30</v>
      </c>
      <c r="Q416">
        <v>3000</v>
      </c>
      <c r="R416" t="s">
        <v>923</v>
      </c>
      <c r="S416">
        <v>3000</v>
      </c>
      <c r="T416" t="s">
        <v>783</v>
      </c>
      <c r="U416" t="s">
        <v>5038</v>
      </c>
      <c r="V416" t="s">
        <v>5039</v>
      </c>
      <c r="W416" t="s">
        <v>5040</v>
      </c>
      <c r="X416">
        <v>8.8629100000000002E-2</v>
      </c>
      <c r="AD416" t="s">
        <v>787</v>
      </c>
      <c r="AE416">
        <v>364.04300000000001</v>
      </c>
      <c r="AF416" t="s">
        <v>25</v>
      </c>
      <c r="AG416" t="s">
        <v>36</v>
      </c>
      <c r="AH416" t="s">
        <v>27</v>
      </c>
      <c r="AI416">
        <v>0.74816899999999997</v>
      </c>
      <c r="AJ416" t="s">
        <v>28</v>
      </c>
      <c r="AK416">
        <v>490736</v>
      </c>
      <c r="AL416" t="s">
        <v>29</v>
      </c>
      <c r="AM416">
        <v>1.0188768288E-2</v>
      </c>
      <c r="AN416" t="s">
        <v>30</v>
      </c>
      <c r="AO416">
        <v>5000</v>
      </c>
      <c r="AP416" t="s">
        <v>923</v>
      </c>
      <c r="AQ416">
        <v>5000</v>
      </c>
      <c r="AR416" t="s">
        <v>783</v>
      </c>
      <c r="AS416" t="s">
        <v>1514</v>
      </c>
      <c r="AT416" t="s">
        <v>1515</v>
      </c>
      <c r="AU416" t="s">
        <v>1516</v>
      </c>
      <c r="AV416">
        <v>9.3649099999999999E-2</v>
      </c>
      <c r="BB416" t="s">
        <v>787</v>
      </c>
      <c r="BC416">
        <v>325.178</v>
      </c>
      <c r="BD416" t="s">
        <v>25</v>
      </c>
      <c r="BE416" t="s">
        <v>36</v>
      </c>
      <c r="BF416" t="s">
        <v>27</v>
      </c>
      <c r="BG416">
        <v>0.78272900000000001</v>
      </c>
      <c r="BH416" t="s">
        <v>28</v>
      </c>
      <c r="BI416">
        <v>501945</v>
      </c>
      <c r="BJ416" t="s">
        <v>29</v>
      </c>
      <c r="BK416">
        <v>2.9883734815999999E-2</v>
      </c>
      <c r="BL416" t="s">
        <v>30</v>
      </c>
      <c r="BM416">
        <v>15000</v>
      </c>
      <c r="BN416" t="s">
        <v>923</v>
      </c>
      <c r="BO416">
        <v>15000</v>
      </c>
      <c r="BP416" t="s">
        <v>783</v>
      </c>
      <c r="BQ416" t="s">
        <v>2093</v>
      </c>
      <c r="BR416" t="s">
        <v>2094</v>
      </c>
      <c r="BS416" t="s">
        <v>2095</v>
      </c>
      <c r="BT416">
        <v>6.2789899999999996E-2</v>
      </c>
      <c r="BZ416" t="s">
        <v>787</v>
      </c>
      <c r="CA416">
        <v>336.65</v>
      </c>
      <c r="CB416" t="s">
        <v>25</v>
      </c>
      <c r="CC416" t="s">
        <v>36</v>
      </c>
      <c r="CD416" t="s">
        <v>27</v>
      </c>
      <c r="CE416">
        <v>0.77053000000000005</v>
      </c>
      <c r="CF416" t="s">
        <v>28</v>
      </c>
      <c r="CG416">
        <v>500313</v>
      </c>
      <c r="CH416" t="s">
        <v>29</v>
      </c>
      <c r="CI416">
        <v>4.9968710800000003E-2</v>
      </c>
      <c r="CJ416" t="s">
        <v>30</v>
      </c>
      <c r="CK416">
        <v>25000</v>
      </c>
      <c r="CL416" t="s">
        <v>923</v>
      </c>
      <c r="CM416">
        <v>25000</v>
      </c>
      <c r="CN416" t="s">
        <v>783</v>
      </c>
      <c r="CO416" t="s">
        <v>2687</v>
      </c>
      <c r="CP416" t="s">
        <v>2688</v>
      </c>
      <c r="CQ416" t="s">
        <v>2689</v>
      </c>
      <c r="CR416">
        <v>8.5724300000000003E-2</v>
      </c>
      <c r="CX416" t="s">
        <v>787</v>
      </c>
      <c r="CY416">
        <v>332.51799999999997</v>
      </c>
      <c r="CZ416" t="s">
        <v>25</v>
      </c>
      <c r="DA416" t="s">
        <v>36</v>
      </c>
      <c r="DB416" t="s">
        <v>27</v>
      </c>
      <c r="DC416">
        <v>0.77313900000000002</v>
      </c>
      <c r="DD416" t="s">
        <v>28</v>
      </c>
      <c r="DE416">
        <v>503118</v>
      </c>
      <c r="DF416" t="s">
        <v>29</v>
      </c>
      <c r="DG416">
        <v>6.9566183463999995E-2</v>
      </c>
      <c r="DH416" t="s">
        <v>30</v>
      </c>
      <c r="DI416">
        <v>35000</v>
      </c>
      <c r="DJ416" t="s">
        <v>923</v>
      </c>
      <c r="DK416">
        <v>35000</v>
      </c>
      <c r="DL416" t="s">
        <v>783</v>
      </c>
      <c r="DM416" t="s">
        <v>3276</v>
      </c>
      <c r="DN416" t="s">
        <v>3277</v>
      </c>
      <c r="DO416" t="s">
        <v>3278</v>
      </c>
      <c r="DP416">
        <v>8.2738400000000004E-2</v>
      </c>
      <c r="DV416" t="s">
        <v>787</v>
      </c>
      <c r="DW416">
        <v>329.50900000000001</v>
      </c>
      <c r="DX416" t="s">
        <v>25</v>
      </c>
      <c r="DY416" t="s">
        <v>36</v>
      </c>
      <c r="DZ416" t="s">
        <v>27</v>
      </c>
      <c r="EA416">
        <v>0.77714499999999997</v>
      </c>
      <c r="EB416" t="s">
        <v>28</v>
      </c>
      <c r="EC416">
        <v>502492</v>
      </c>
      <c r="ED416" t="s">
        <v>29</v>
      </c>
      <c r="EE416">
        <v>8.9553655583999997E-2</v>
      </c>
      <c r="EF416" t="s">
        <v>30</v>
      </c>
      <c r="EG416">
        <v>45000</v>
      </c>
      <c r="EH416" t="s">
        <v>923</v>
      </c>
      <c r="EI416">
        <v>45000</v>
      </c>
      <c r="EJ416" t="s">
        <v>783</v>
      </c>
      <c r="EK416" t="s">
        <v>3862</v>
      </c>
      <c r="EL416" t="s">
        <v>3863</v>
      </c>
      <c r="EM416" t="s">
        <v>3864</v>
      </c>
      <c r="EN416">
        <v>7.7868300000000001E-2</v>
      </c>
      <c r="ET416" t="s">
        <v>787</v>
      </c>
      <c r="EU416">
        <v>332.298</v>
      </c>
      <c r="EV416" t="s">
        <v>25</v>
      </c>
      <c r="EW416" t="s">
        <v>36</v>
      </c>
      <c r="EX416" t="s">
        <v>27</v>
      </c>
      <c r="EY416">
        <v>0.77452699999999997</v>
      </c>
      <c r="EZ416" t="s">
        <v>28</v>
      </c>
      <c r="FA416">
        <v>501648</v>
      </c>
      <c r="FB416" t="s">
        <v>29</v>
      </c>
      <c r="FC416">
        <v>0.109638627568</v>
      </c>
      <c r="FD416" t="s">
        <v>30</v>
      </c>
      <c r="FE416">
        <v>55000</v>
      </c>
      <c r="FF416" t="s">
        <v>923</v>
      </c>
      <c r="FG416">
        <v>55000</v>
      </c>
      <c r="FH416" t="s">
        <v>783</v>
      </c>
      <c r="FI416" t="s">
        <v>4446</v>
      </c>
      <c r="FJ416" t="s">
        <v>4447</v>
      </c>
      <c r="FK416" t="s">
        <v>4448</v>
      </c>
      <c r="FL416">
        <v>8.00487E-2</v>
      </c>
      <c r="FR416" t="s">
        <v>787</v>
      </c>
      <c r="FS416">
        <v>347.74900000000002</v>
      </c>
      <c r="FT416" t="s">
        <v>25</v>
      </c>
      <c r="FU416" t="s">
        <v>36</v>
      </c>
      <c r="FV416" t="s">
        <v>27</v>
      </c>
      <c r="FW416">
        <v>0.75814000000000004</v>
      </c>
      <c r="FX416" t="s">
        <v>28</v>
      </c>
      <c r="FY416">
        <v>500305</v>
      </c>
      <c r="FZ416" t="s">
        <v>29</v>
      </c>
      <c r="GA416">
        <v>1.9987797120000002E-3</v>
      </c>
      <c r="GB416" t="s">
        <v>30</v>
      </c>
      <c r="GC416">
        <v>1000</v>
      </c>
      <c r="GD416" t="s">
        <v>923</v>
      </c>
      <c r="GE416">
        <v>1000</v>
      </c>
      <c r="GF416" t="s">
        <v>783</v>
      </c>
      <c r="GG416" t="s">
        <v>5230</v>
      </c>
      <c r="GH416" t="s">
        <v>5231</v>
      </c>
      <c r="GI416" t="s">
        <v>5232</v>
      </c>
      <c r="GJ416">
        <v>0.101364</v>
      </c>
      <c r="GP416" t="s">
        <v>787</v>
      </c>
      <c r="GQ416">
        <v>327.01799999999997</v>
      </c>
      <c r="GR416" t="s">
        <v>25</v>
      </c>
      <c r="GS416" t="s">
        <v>36</v>
      </c>
      <c r="GT416" t="s">
        <v>27</v>
      </c>
      <c r="GU416">
        <v>0.78464999999999996</v>
      </c>
      <c r="GV416" t="s">
        <v>28</v>
      </c>
      <c r="GW416">
        <v>496679</v>
      </c>
      <c r="GX416" t="s">
        <v>29</v>
      </c>
      <c r="GY416">
        <v>2.0133748416000002E-2</v>
      </c>
      <c r="GZ416" t="s">
        <v>30</v>
      </c>
      <c r="HA416">
        <v>10000</v>
      </c>
      <c r="HB416" t="s">
        <v>923</v>
      </c>
      <c r="HC416">
        <v>10000</v>
      </c>
      <c r="HD416" t="s">
        <v>783</v>
      </c>
      <c r="HE416" t="s">
        <v>5827</v>
      </c>
      <c r="HF416" t="s">
        <v>5828</v>
      </c>
      <c r="HG416" t="s">
        <v>5829</v>
      </c>
      <c r="HH416">
        <v>6.9683800000000004E-2</v>
      </c>
      <c r="HN416" t="s">
        <v>787</v>
      </c>
      <c r="HO416">
        <v>332.59100000000001</v>
      </c>
      <c r="HP416" t="s">
        <v>25</v>
      </c>
      <c r="HQ416" t="s">
        <v>36</v>
      </c>
      <c r="HR416" t="s">
        <v>27</v>
      </c>
      <c r="HS416">
        <v>0.77463599999999999</v>
      </c>
      <c r="HT416" t="s">
        <v>28</v>
      </c>
      <c r="HU416">
        <v>501065</v>
      </c>
      <c r="HV416" t="s">
        <v>29</v>
      </c>
      <c r="HW416">
        <v>0.129723599552</v>
      </c>
      <c r="HX416" t="s">
        <v>30</v>
      </c>
      <c r="HY416">
        <v>65000</v>
      </c>
      <c r="HZ416" t="s">
        <v>923</v>
      </c>
      <c r="IA416">
        <v>65000</v>
      </c>
      <c r="IB416" t="s">
        <v>783</v>
      </c>
      <c r="IC416" t="s">
        <v>3007</v>
      </c>
      <c r="ID416" t="s">
        <v>6413</v>
      </c>
      <c r="IE416" t="s">
        <v>6414</v>
      </c>
      <c r="IF416">
        <v>7.7998899999999996E-2</v>
      </c>
    </row>
    <row r="417" spans="6:240">
      <c r="F417" t="s">
        <v>777</v>
      </c>
      <c r="G417">
        <v>612.69200000000001</v>
      </c>
      <c r="H417" t="s">
        <v>25</v>
      </c>
      <c r="I417" t="s">
        <v>757</v>
      </c>
      <c r="J417" t="s">
        <v>27</v>
      </c>
      <c r="K417">
        <v>0.81407799999999997</v>
      </c>
      <c r="L417" t="s">
        <v>28</v>
      </c>
      <c r="M417">
        <v>246278</v>
      </c>
      <c r="N417" t="s">
        <v>29</v>
      </c>
      <c r="O417">
        <v>1.2181345125E-2</v>
      </c>
      <c r="P417" t="s">
        <v>30</v>
      </c>
      <c r="Q417">
        <v>3000</v>
      </c>
      <c r="R417" t="s">
        <v>923</v>
      </c>
      <c r="S417">
        <v>3000</v>
      </c>
      <c r="T417" t="s">
        <v>778</v>
      </c>
      <c r="U417" t="s">
        <v>5041</v>
      </c>
      <c r="V417" t="s">
        <v>5042</v>
      </c>
      <c r="W417" t="s">
        <v>5043</v>
      </c>
      <c r="X417">
        <v>6.8620399999999998E-2</v>
      </c>
      <c r="AD417" t="s">
        <v>777</v>
      </c>
      <c r="AE417">
        <v>672.11</v>
      </c>
      <c r="AF417" t="s">
        <v>25</v>
      </c>
      <c r="AG417" t="s">
        <v>757</v>
      </c>
      <c r="AH417" t="s">
        <v>27</v>
      </c>
      <c r="AI417">
        <v>0.76724700000000001</v>
      </c>
      <c r="AJ417" t="s">
        <v>28</v>
      </c>
      <c r="AK417">
        <v>252749</v>
      </c>
      <c r="AL417" t="s">
        <v>29</v>
      </c>
      <c r="AM417">
        <v>1.9782473594999999E-2</v>
      </c>
      <c r="AN417" t="s">
        <v>30</v>
      </c>
      <c r="AO417">
        <v>5000</v>
      </c>
      <c r="AP417" t="s">
        <v>923</v>
      </c>
      <c r="AQ417">
        <v>5000</v>
      </c>
      <c r="AR417" t="s">
        <v>778</v>
      </c>
      <c r="AS417" t="s">
        <v>1517</v>
      </c>
      <c r="AT417" t="s">
        <v>1518</v>
      </c>
      <c r="AU417" t="s">
        <v>1519</v>
      </c>
      <c r="AV417">
        <v>6.01036E-2</v>
      </c>
      <c r="BB417" t="s">
        <v>777</v>
      </c>
      <c r="BC417">
        <v>658.49099999999999</v>
      </c>
      <c r="BD417" t="s">
        <v>25</v>
      </c>
      <c r="BE417" t="s">
        <v>757</v>
      </c>
      <c r="BF417" t="s">
        <v>27</v>
      </c>
      <c r="BG417">
        <v>0.78273999999999999</v>
      </c>
      <c r="BH417" t="s">
        <v>28</v>
      </c>
      <c r="BI417">
        <v>247865</v>
      </c>
      <c r="BJ417" t="s">
        <v>29</v>
      </c>
      <c r="BK417">
        <v>6.0516726165E-2</v>
      </c>
      <c r="BL417" t="s">
        <v>30</v>
      </c>
      <c r="BM417">
        <v>15000</v>
      </c>
      <c r="BN417" t="s">
        <v>923</v>
      </c>
      <c r="BO417">
        <v>15000</v>
      </c>
      <c r="BP417" t="s">
        <v>778</v>
      </c>
      <c r="BQ417" t="s">
        <v>2096</v>
      </c>
      <c r="BR417" t="s">
        <v>2097</v>
      </c>
      <c r="BS417" t="s">
        <v>2098</v>
      </c>
      <c r="BT417">
        <v>6.4122799999999994E-2</v>
      </c>
      <c r="BZ417" t="s">
        <v>777</v>
      </c>
      <c r="CA417">
        <v>653.33600000000001</v>
      </c>
      <c r="CB417" t="s">
        <v>25</v>
      </c>
      <c r="CC417" t="s">
        <v>757</v>
      </c>
      <c r="CD417" t="s">
        <v>27</v>
      </c>
      <c r="CE417">
        <v>0.78201600000000004</v>
      </c>
      <c r="CF417" t="s">
        <v>28</v>
      </c>
      <c r="CG417">
        <v>250284</v>
      </c>
      <c r="CH417" t="s">
        <v>29</v>
      </c>
      <c r="CI417">
        <v>9.9886673625000005E-2</v>
      </c>
      <c r="CJ417" t="s">
        <v>30</v>
      </c>
      <c r="CK417">
        <v>25000</v>
      </c>
      <c r="CL417" t="s">
        <v>923</v>
      </c>
      <c r="CM417">
        <v>25000</v>
      </c>
      <c r="CN417" t="s">
        <v>778</v>
      </c>
      <c r="CO417" t="s">
        <v>2690</v>
      </c>
      <c r="CP417" t="s">
        <v>2691</v>
      </c>
      <c r="CQ417" t="s">
        <v>2692</v>
      </c>
      <c r="CR417">
        <v>7.07623E-2</v>
      </c>
      <c r="CX417" t="s">
        <v>777</v>
      </c>
      <c r="CY417">
        <v>653.00699999999995</v>
      </c>
      <c r="CZ417" t="s">
        <v>25</v>
      </c>
      <c r="DA417" t="s">
        <v>757</v>
      </c>
      <c r="DB417" t="s">
        <v>27</v>
      </c>
      <c r="DC417">
        <v>0.781667</v>
      </c>
      <c r="DD417" t="s">
        <v>28</v>
      </c>
      <c r="DE417">
        <v>250633</v>
      </c>
      <c r="DF417" t="s">
        <v>29</v>
      </c>
      <c r="DG417">
        <v>0.13964642254500001</v>
      </c>
      <c r="DH417" t="s">
        <v>30</v>
      </c>
      <c r="DI417">
        <v>35000</v>
      </c>
      <c r="DJ417" t="s">
        <v>923</v>
      </c>
      <c r="DK417">
        <v>35000</v>
      </c>
      <c r="DL417" t="s">
        <v>778</v>
      </c>
      <c r="DM417" t="s">
        <v>3279</v>
      </c>
      <c r="DN417" t="s">
        <v>3280</v>
      </c>
      <c r="DO417" t="s">
        <v>3281</v>
      </c>
      <c r="DP417">
        <v>7.6262999999999997E-2</v>
      </c>
      <c r="DV417" t="s">
        <v>777</v>
      </c>
      <c r="DW417">
        <v>641.52800000000002</v>
      </c>
      <c r="DX417" t="s">
        <v>25</v>
      </c>
      <c r="DY417" t="s">
        <v>757</v>
      </c>
      <c r="DZ417" t="s">
        <v>27</v>
      </c>
      <c r="EA417">
        <v>0.78746700000000003</v>
      </c>
      <c r="EB417" t="s">
        <v>28</v>
      </c>
      <c r="EC417">
        <v>251374</v>
      </c>
      <c r="ED417" t="s">
        <v>29</v>
      </c>
      <c r="EE417">
        <v>0.17901637000500001</v>
      </c>
      <c r="EF417" t="s">
        <v>30</v>
      </c>
      <c r="EG417">
        <v>45000</v>
      </c>
      <c r="EH417" t="s">
        <v>923</v>
      </c>
      <c r="EI417">
        <v>45000</v>
      </c>
      <c r="EJ417" t="s">
        <v>778</v>
      </c>
      <c r="EK417" t="s">
        <v>3865</v>
      </c>
      <c r="EL417" t="s">
        <v>3866</v>
      </c>
      <c r="EM417" t="s">
        <v>3867</v>
      </c>
      <c r="EN417">
        <v>7.0364300000000005E-2</v>
      </c>
      <c r="ET417" t="s">
        <v>777</v>
      </c>
      <c r="EU417">
        <v>649.53099999999995</v>
      </c>
      <c r="EV417" t="s">
        <v>25</v>
      </c>
      <c r="EW417" t="s">
        <v>757</v>
      </c>
      <c r="EX417" t="s">
        <v>27</v>
      </c>
      <c r="EY417">
        <v>0.78290999999999999</v>
      </c>
      <c r="EZ417" t="s">
        <v>28</v>
      </c>
      <c r="FA417">
        <v>251175</v>
      </c>
      <c r="FB417" t="s">
        <v>29</v>
      </c>
      <c r="FC417">
        <v>0.21897101965499999</v>
      </c>
      <c r="FD417" t="s">
        <v>30</v>
      </c>
      <c r="FE417">
        <v>55000</v>
      </c>
      <c r="FF417" t="s">
        <v>923</v>
      </c>
      <c r="FG417">
        <v>55000</v>
      </c>
      <c r="FH417" t="s">
        <v>778</v>
      </c>
      <c r="FI417" t="s">
        <v>4449</v>
      </c>
      <c r="FJ417" t="s">
        <v>4450</v>
      </c>
      <c r="FK417" t="s">
        <v>4451</v>
      </c>
      <c r="FL417">
        <v>7.5890200000000005E-2</v>
      </c>
      <c r="FR417" t="s">
        <v>777</v>
      </c>
      <c r="FS417">
        <v>702.9</v>
      </c>
      <c r="FT417" t="s">
        <v>25</v>
      </c>
      <c r="FU417" t="s">
        <v>757</v>
      </c>
      <c r="FV417" t="s">
        <v>27</v>
      </c>
      <c r="FW417">
        <v>0.75394499999999998</v>
      </c>
      <c r="FX417" t="s">
        <v>28</v>
      </c>
      <c r="FY417">
        <v>250281</v>
      </c>
      <c r="FZ417" t="s">
        <v>29</v>
      </c>
      <c r="GA417">
        <v>3.9955144649999998E-3</v>
      </c>
      <c r="GB417" t="s">
        <v>30</v>
      </c>
      <c r="GC417">
        <v>1000</v>
      </c>
      <c r="GD417" t="s">
        <v>923</v>
      </c>
      <c r="GE417">
        <v>1000</v>
      </c>
      <c r="GF417" t="s">
        <v>778</v>
      </c>
      <c r="GG417" t="s">
        <v>5233</v>
      </c>
      <c r="GH417" t="s">
        <v>5234</v>
      </c>
      <c r="GI417" t="s">
        <v>5235</v>
      </c>
      <c r="GJ417">
        <v>6.8484799999999998E-2</v>
      </c>
      <c r="GP417" t="s">
        <v>777</v>
      </c>
      <c r="GQ417">
        <v>688.79399999999998</v>
      </c>
      <c r="GR417" t="s">
        <v>25</v>
      </c>
      <c r="GS417" t="s">
        <v>757</v>
      </c>
      <c r="GT417" t="s">
        <v>27</v>
      </c>
      <c r="GU417">
        <v>0.76254999999999995</v>
      </c>
      <c r="GV417" t="s">
        <v>28</v>
      </c>
      <c r="GW417">
        <v>249674</v>
      </c>
      <c r="GX417" t="s">
        <v>29</v>
      </c>
      <c r="GY417">
        <v>4.0052149515000003E-2</v>
      </c>
      <c r="GZ417" t="s">
        <v>30</v>
      </c>
      <c r="HA417">
        <v>10000</v>
      </c>
      <c r="HB417" t="s">
        <v>923</v>
      </c>
      <c r="HC417">
        <v>10000</v>
      </c>
      <c r="HD417" t="s">
        <v>778</v>
      </c>
      <c r="HE417" t="s">
        <v>5830</v>
      </c>
      <c r="HF417" t="s">
        <v>5831</v>
      </c>
      <c r="HG417" t="s">
        <v>5832</v>
      </c>
      <c r="HH417">
        <v>7.0934499999999998E-2</v>
      </c>
      <c r="HN417" t="s">
        <v>777</v>
      </c>
      <c r="HO417">
        <v>662.76099999999997</v>
      </c>
      <c r="HP417" t="s">
        <v>25</v>
      </c>
      <c r="HQ417" t="s">
        <v>757</v>
      </c>
      <c r="HR417" t="s">
        <v>27</v>
      </c>
      <c r="HS417">
        <v>0.77556099999999994</v>
      </c>
      <c r="HT417" t="s">
        <v>28</v>
      </c>
      <c r="HU417">
        <v>250848</v>
      </c>
      <c r="HV417" t="s">
        <v>29</v>
      </c>
      <c r="HW417">
        <v>0.259120570035</v>
      </c>
      <c r="HX417" t="s">
        <v>30</v>
      </c>
      <c r="HY417">
        <v>65000</v>
      </c>
      <c r="HZ417" t="s">
        <v>923</v>
      </c>
      <c r="IA417">
        <v>65000</v>
      </c>
      <c r="IB417" t="s">
        <v>778</v>
      </c>
      <c r="IC417" t="s">
        <v>6415</v>
      </c>
      <c r="ID417" t="s">
        <v>6416</v>
      </c>
      <c r="IE417" t="s">
        <v>6417</v>
      </c>
      <c r="IF417">
        <v>7.6071100000000003E-2</v>
      </c>
    </row>
    <row r="418" spans="6:240">
      <c r="F418" t="s">
        <v>782</v>
      </c>
      <c r="G418">
        <v>368.37700000000001</v>
      </c>
      <c r="H418" t="s">
        <v>25</v>
      </c>
      <c r="I418" t="s">
        <v>36</v>
      </c>
      <c r="J418" t="s">
        <v>27</v>
      </c>
      <c r="K418">
        <v>0.74848499999999996</v>
      </c>
      <c r="L418" t="s">
        <v>28</v>
      </c>
      <c r="M418">
        <v>484553</v>
      </c>
      <c r="N418" t="s">
        <v>29</v>
      </c>
      <c r="O418">
        <v>6.1912738639999998E-3</v>
      </c>
      <c r="P418" t="s">
        <v>30</v>
      </c>
      <c r="Q418">
        <v>3000</v>
      </c>
      <c r="R418" t="s">
        <v>923</v>
      </c>
      <c r="S418">
        <v>3000</v>
      </c>
      <c r="T418" t="s">
        <v>783</v>
      </c>
      <c r="U418" t="s">
        <v>5044</v>
      </c>
      <c r="V418" t="s">
        <v>5045</v>
      </c>
      <c r="W418" t="s">
        <v>5046</v>
      </c>
      <c r="X418">
        <v>0.11071</v>
      </c>
      <c r="AD418" t="s">
        <v>782</v>
      </c>
      <c r="AE418">
        <v>349.78399999999999</v>
      </c>
      <c r="AF418" t="s">
        <v>25</v>
      </c>
      <c r="AG418" t="s">
        <v>36</v>
      </c>
      <c r="AH418" t="s">
        <v>27</v>
      </c>
      <c r="AI418">
        <v>0.75960499999999997</v>
      </c>
      <c r="AJ418" t="s">
        <v>28</v>
      </c>
      <c r="AK418">
        <v>495478</v>
      </c>
      <c r="AL418" t="s">
        <v>29</v>
      </c>
      <c r="AM418">
        <v>1.0091260424E-2</v>
      </c>
      <c r="AN418" t="s">
        <v>30</v>
      </c>
      <c r="AO418">
        <v>5000</v>
      </c>
      <c r="AP418" t="s">
        <v>923</v>
      </c>
      <c r="AQ418">
        <v>5000</v>
      </c>
      <c r="AR418" t="s">
        <v>783</v>
      </c>
      <c r="AS418" t="s">
        <v>1520</v>
      </c>
      <c r="AT418" t="s">
        <v>1521</v>
      </c>
      <c r="AU418" t="s">
        <v>1522</v>
      </c>
      <c r="AV418">
        <v>8.8495900000000002E-2</v>
      </c>
      <c r="BB418" t="s">
        <v>782</v>
      </c>
      <c r="BC418">
        <v>336.39</v>
      </c>
      <c r="BD418" t="s">
        <v>25</v>
      </c>
      <c r="BE418" t="s">
        <v>36</v>
      </c>
      <c r="BF418" t="s">
        <v>27</v>
      </c>
      <c r="BG418">
        <v>0.77208100000000002</v>
      </c>
      <c r="BH418" t="s">
        <v>28</v>
      </c>
      <c r="BI418">
        <v>498691</v>
      </c>
      <c r="BJ418" t="s">
        <v>29</v>
      </c>
      <c r="BK418">
        <v>3.0078737543999999E-2</v>
      </c>
      <c r="BL418" t="s">
        <v>30</v>
      </c>
      <c r="BM418">
        <v>15000</v>
      </c>
      <c r="BN418" t="s">
        <v>923</v>
      </c>
      <c r="BO418">
        <v>15000</v>
      </c>
      <c r="BP418" t="s">
        <v>783</v>
      </c>
      <c r="BQ418" t="s">
        <v>2099</v>
      </c>
      <c r="BR418" t="s">
        <v>2100</v>
      </c>
      <c r="BS418" t="s">
        <v>2101</v>
      </c>
      <c r="BT418">
        <v>7.4073200000000006E-2</v>
      </c>
      <c r="BZ418" t="s">
        <v>782</v>
      </c>
      <c r="CA418">
        <v>343.42899999999997</v>
      </c>
      <c r="CB418" t="s">
        <v>25</v>
      </c>
      <c r="CC418" t="s">
        <v>36</v>
      </c>
      <c r="CD418" t="s">
        <v>27</v>
      </c>
      <c r="CE418">
        <v>0.76288800000000001</v>
      </c>
      <c r="CF418" t="s">
        <v>28</v>
      </c>
      <c r="CG418">
        <v>500313</v>
      </c>
      <c r="CH418" t="s">
        <v>29</v>
      </c>
      <c r="CI418">
        <v>4.9968712800000002E-2</v>
      </c>
      <c r="CJ418" t="s">
        <v>30</v>
      </c>
      <c r="CK418">
        <v>25000</v>
      </c>
      <c r="CL418" t="s">
        <v>923</v>
      </c>
      <c r="CM418">
        <v>25000</v>
      </c>
      <c r="CN418" t="s">
        <v>783</v>
      </c>
      <c r="CO418" t="s">
        <v>2693</v>
      </c>
      <c r="CP418" t="s">
        <v>2694</v>
      </c>
      <c r="CQ418" t="s">
        <v>2695</v>
      </c>
      <c r="CR418">
        <v>8.49385E-2</v>
      </c>
      <c r="CX418" t="s">
        <v>782</v>
      </c>
      <c r="CY418">
        <v>338.56299999999999</v>
      </c>
      <c r="CZ418" t="s">
        <v>25</v>
      </c>
      <c r="DA418" t="s">
        <v>36</v>
      </c>
      <c r="DB418" t="s">
        <v>27</v>
      </c>
      <c r="DC418">
        <v>0.76727900000000004</v>
      </c>
      <c r="DD418" t="s">
        <v>28</v>
      </c>
      <c r="DE418">
        <v>501712</v>
      </c>
      <c r="DF418" t="s">
        <v>29</v>
      </c>
      <c r="DG418">
        <v>6.9761185192000003E-2</v>
      </c>
      <c r="DH418" t="s">
        <v>30</v>
      </c>
      <c r="DI418">
        <v>35000</v>
      </c>
      <c r="DJ418" t="s">
        <v>923</v>
      </c>
      <c r="DK418">
        <v>35000</v>
      </c>
      <c r="DL418" t="s">
        <v>783</v>
      </c>
      <c r="DM418" t="s">
        <v>3282</v>
      </c>
      <c r="DN418" t="s">
        <v>3283</v>
      </c>
      <c r="DO418" t="s">
        <v>3284</v>
      </c>
      <c r="DP418">
        <v>7.7478900000000003E-2</v>
      </c>
      <c r="DV418" t="s">
        <v>782</v>
      </c>
      <c r="DW418">
        <v>338.12200000000001</v>
      </c>
      <c r="DX418" t="s">
        <v>25</v>
      </c>
      <c r="DY418" t="s">
        <v>36</v>
      </c>
      <c r="DZ418" t="s">
        <v>27</v>
      </c>
      <c r="EA418">
        <v>0.76843399999999995</v>
      </c>
      <c r="EB418" t="s">
        <v>28</v>
      </c>
      <c r="EC418">
        <v>500856</v>
      </c>
      <c r="ED418" t="s">
        <v>29</v>
      </c>
      <c r="EE418">
        <v>8.9846157176000002E-2</v>
      </c>
      <c r="EF418" t="s">
        <v>30</v>
      </c>
      <c r="EG418">
        <v>45000</v>
      </c>
      <c r="EH418" t="s">
        <v>923</v>
      </c>
      <c r="EI418">
        <v>45000</v>
      </c>
      <c r="EJ418" t="s">
        <v>783</v>
      </c>
      <c r="EK418" t="s">
        <v>3083</v>
      </c>
      <c r="EL418" t="s">
        <v>3868</v>
      </c>
      <c r="EM418" t="s">
        <v>3869</v>
      </c>
      <c r="EN418">
        <v>7.6281500000000002E-2</v>
      </c>
      <c r="ET418" t="s">
        <v>782</v>
      </c>
      <c r="EU418">
        <v>335.98700000000002</v>
      </c>
      <c r="EV418" t="s">
        <v>25</v>
      </c>
      <c r="EW418" t="s">
        <v>36</v>
      </c>
      <c r="EX418" t="s">
        <v>27</v>
      </c>
      <c r="EY418">
        <v>0.77060600000000001</v>
      </c>
      <c r="EZ418" t="s">
        <v>28</v>
      </c>
      <c r="FA418">
        <v>501202</v>
      </c>
      <c r="FB418" t="s">
        <v>29</v>
      </c>
      <c r="FC418">
        <v>0.10973612943200001</v>
      </c>
      <c r="FD418" t="s">
        <v>30</v>
      </c>
      <c r="FE418">
        <v>55000</v>
      </c>
      <c r="FF418" t="s">
        <v>923</v>
      </c>
      <c r="FG418">
        <v>55000</v>
      </c>
      <c r="FH418" t="s">
        <v>783</v>
      </c>
      <c r="FI418" t="s">
        <v>4452</v>
      </c>
      <c r="FJ418" t="s">
        <v>4453</v>
      </c>
      <c r="FK418" t="s">
        <v>4454</v>
      </c>
      <c r="FL418">
        <v>7.7480800000000002E-2</v>
      </c>
      <c r="FR418" t="s">
        <v>782</v>
      </c>
      <c r="FS418">
        <v>339.36399999999998</v>
      </c>
      <c r="FT418" t="s">
        <v>25</v>
      </c>
      <c r="FU418" t="s">
        <v>36</v>
      </c>
      <c r="FV418" t="s">
        <v>27</v>
      </c>
      <c r="FW418">
        <v>0.76744599999999996</v>
      </c>
      <c r="FX418" t="s">
        <v>28</v>
      </c>
      <c r="FY418">
        <v>500309</v>
      </c>
      <c r="FZ418" t="s">
        <v>29</v>
      </c>
      <c r="GA418">
        <v>1.9987667120000001E-3</v>
      </c>
      <c r="GB418" t="s">
        <v>30</v>
      </c>
      <c r="GC418">
        <v>1000</v>
      </c>
      <c r="GD418" t="s">
        <v>923</v>
      </c>
      <c r="GE418">
        <v>1000</v>
      </c>
      <c r="GF418" t="s">
        <v>783</v>
      </c>
      <c r="GG418" t="s">
        <v>5236</v>
      </c>
      <c r="GH418" t="s">
        <v>5237</v>
      </c>
      <c r="GI418" t="s">
        <v>5238</v>
      </c>
      <c r="GJ418">
        <v>8.4038699999999994E-2</v>
      </c>
      <c r="GP418" t="s">
        <v>782</v>
      </c>
      <c r="GQ418">
        <v>320.14999999999998</v>
      </c>
      <c r="GR418" t="s">
        <v>25</v>
      </c>
      <c r="GS418" t="s">
        <v>36</v>
      </c>
      <c r="GT418" t="s">
        <v>27</v>
      </c>
      <c r="GU418">
        <v>0.793022</v>
      </c>
      <c r="GV418" t="s">
        <v>28</v>
      </c>
      <c r="GW418">
        <v>496679</v>
      </c>
      <c r="GX418" t="s">
        <v>29</v>
      </c>
      <c r="GY418">
        <v>2.0133739416E-2</v>
      </c>
      <c r="GZ418" t="s">
        <v>30</v>
      </c>
      <c r="HA418">
        <v>10000</v>
      </c>
      <c r="HB418" t="s">
        <v>923</v>
      </c>
      <c r="HC418">
        <v>10000</v>
      </c>
      <c r="HD418" t="s">
        <v>783</v>
      </c>
      <c r="HE418" t="s">
        <v>5833</v>
      </c>
      <c r="HF418" t="s">
        <v>5834</v>
      </c>
      <c r="HG418" t="s">
        <v>5835</v>
      </c>
      <c r="HH418">
        <v>5.8376699999999997E-2</v>
      </c>
      <c r="HN418" t="s">
        <v>782</v>
      </c>
      <c r="HO418">
        <v>335.55900000000003</v>
      </c>
      <c r="HP418" t="s">
        <v>25</v>
      </c>
      <c r="HQ418" t="s">
        <v>36</v>
      </c>
      <c r="HR418" t="s">
        <v>27</v>
      </c>
      <c r="HS418">
        <v>0.77120299999999997</v>
      </c>
      <c r="HT418" t="s">
        <v>28</v>
      </c>
      <c r="HU418">
        <v>501065</v>
      </c>
      <c r="HV418" t="s">
        <v>29</v>
      </c>
      <c r="HW418">
        <v>0.129723601552</v>
      </c>
      <c r="HX418" t="s">
        <v>30</v>
      </c>
      <c r="HY418">
        <v>65000</v>
      </c>
      <c r="HZ418" t="s">
        <v>923</v>
      </c>
      <c r="IA418">
        <v>65000</v>
      </c>
      <c r="IB418" t="s">
        <v>783</v>
      </c>
      <c r="IC418" t="s">
        <v>6418</v>
      </c>
      <c r="ID418" t="s">
        <v>6419</v>
      </c>
      <c r="IE418" t="s">
        <v>6420</v>
      </c>
      <c r="IF418">
        <v>7.8138700000000005E-2</v>
      </c>
    </row>
    <row r="419" spans="6:240">
      <c r="F419" t="s">
        <v>787</v>
      </c>
      <c r="G419">
        <v>612.69200000000001</v>
      </c>
      <c r="H419" t="s">
        <v>25</v>
      </c>
      <c r="I419" t="s">
        <v>757</v>
      </c>
      <c r="J419" t="s">
        <v>27</v>
      </c>
      <c r="K419">
        <v>0.81407799999999997</v>
      </c>
      <c r="L419" t="s">
        <v>28</v>
      </c>
      <c r="M419">
        <v>246278</v>
      </c>
      <c r="N419" t="s">
        <v>29</v>
      </c>
      <c r="O419">
        <v>1.2181345125E-2</v>
      </c>
      <c r="P419" t="s">
        <v>30</v>
      </c>
      <c r="Q419">
        <v>3000</v>
      </c>
      <c r="R419" t="s">
        <v>923</v>
      </c>
      <c r="S419">
        <v>3000</v>
      </c>
      <c r="T419" t="s">
        <v>788</v>
      </c>
      <c r="U419" t="s">
        <v>5041</v>
      </c>
      <c r="V419" t="s">
        <v>5042</v>
      </c>
      <c r="W419" t="s">
        <v>5043</v>
      </c>
      <c r="X419">
        <v>6.8620399999999998E-2</v>
      </c>
      <c r="AD419" t="s">
        <v>787</v>
      </c>
      <c r="AE419">
        <v>672.11</v>
      </c>
      <c r="AF419" t="s">
        <v>25</v>
      </c>
      <c r="AG419" t="s">
        <v>757</v>
      </c>
      <c r="AH419" t="s">
        <v>27</v>
      </c>
      <c r="AI419">
        <v>0.76724700000000001</v>
      </c>
      <c r="AJ419" t="s">
        <v>28</v>
      </c>
      <c r="AK419">
        <v>252749</v>
      </c>
      <c r="AL419" t="s">
        <v>29</v>
      </c>
      <c r="AM419">
        <v>1.9782473594999999E-2</v>
      </c>
      <c r="AN419" t="s">
        <v>30</v>
      </c>
      <c r="AO419">
        <v>5000</v>
      </c>
      <c r="AP419" t="s">
        <v>923</v>
      </c>
      <c r="AQ419">
        <v>5000</v>
      </c>
      <c r="AR419" t="s">
        <v>788</v>
      </c>
      <c r="AS419" t="s">
        <v>1517</v>
      </c>
      <c r="AT419" t="s">
        <v>1518</v>
      </c>
      <c r="AU419" t="s">
        <v>1519</v>
      </c>
      <c r="AV419">
        <v>6.01036E-2</v>
      </c>
      <c r="BB419" t="s">
        <v>787</v>
      </c>
      <c r="BC419">
        <v>658.49099999999999</v>
      </c>
      <c r="BD419" t="s">
        <v>25</v>
      </c>
      <c r="BE419" t="s">
        <v>757</v>
      </c>
      <c r="BF419" t="s">
        <v>27</v>
      </c>
      <c r="BG419">
        <v>0.78273999999999999</v>
      </c>
      <c r="BH419" t="s">
        <v>28</v>
      </c>
      <c r="BI419">
        <v>247865</v>
      </c>
      <c r="BJ419" t="s">
        <v>29</v>
      </c>
      <c r="BK419">
        <v>6.0516726165E-2</v>
      </c>
      <c r="BL419" t="s">
        <v>30</v>
      </c>
      <c r="BM419">
        <v>15000</v>
      </c>
      <c r="BN419" t="s">
        <v>923</v>
      </c>
      <c r="BO419">
        <v>15000</v>
      </c>
      <c r="BP419" t="s">
        <v>788</v>
      </c>
      <c r="BQ419" t="s">
        <v>2096</v>
      </c>
      <c r="BR419" t="s">
        <v>2097</v>
      </c>
      <c r="BS419" t="s">
        <v>2098</v>
      </c>
      <c r="BT419">
        <v>6.4122799999999994E-2</v>
      </c>
      <c r="BZ419" t="s">
        <v>787</v>
      </c>
      <c r="CA419">
        <v>653.33600000000001</v>
      </c>
      <c r="CB419" t="s">
        <v>25</v>
      </c>
      <c r="CC419" t="s">
        <v>757</v>
      </c>
      <c r="CD419" t="s">
        <v>27</v>
      </c>
      <c r="CE419">
        <v>0.78201600000000004</v>
      </c>
      <c r="CF419" t="s">
        <v>28</v>
      </c>
      <c r="CG419">
        <v>250284</v>
      </c>
      <c r="CH419" t="s">
        <v>29</v>
      </c>
      <c r="CI419">
        <v>9.9886673625000005E-2</v>
      </c>
      <c r="CJ419" t="s">
        <v>30</v>
      </c>
      <c r="CK419">
        <v>25000</v>
      </c>
      <c r="CL419" t="s">
        <v>923</v>
      </c>
      <c r="CM419">
        <v>25000</v>
      </c>
      <c r="CN419" t="s">
        <v>788</v>
      </c>
      <c r="CO419" t="s">
        <v>2690</v>
      </c>
      <c r="CP419" t="s">
        <v>2691</v>
      </c>
      <c r="CQ419" t="s">
        <v>2692</v>
      </c>
      <c r="CR419">
        <v>7.07623E-2</v>
      </c>
      <c r="CX419" t="s">
        <v>787</v>
      </c>
      <c r="CY419">
        <v>653.00699999999995</v>
      </c>
      <c r="CZ419" t="s">
        <v>25</v>
      </c>
      <c r="DA419" t="s">
        <v>757</v>
      </c>
      <c r="DB419" t="s">
        <v>27</v>
      </c>
      <c r="DC419">
        <v>0.781667</v>
      </c>
      <c r="DD419" t="s">
        <v>28</v>
      </c>
      <c r="DE419">
        <v>250633</v>
      </c>
      <c r="DF419" t="s">
        <v>29</v>
      </c>
      <c r="DG419">
        <v>0.13964642254500001</v>
      </c>
      <c r="DH419" t="s">
        <v>30</v>
      </c>
      <c r="DI419">
        <v>35000</v>
      </c>
      <c r="DJ419" t="s">
        <v>923</v>
      </c>
      <c r="DK419">
        <v>35000</v>
      </c>
      <c r="DL419" t="s">
        <v>788</v>
      </c>
      <c r="DM419" t="s">
        <v>3279</v>
      </c>
      <c r="DN419" t="s">
        <v>3280</v>
      </c>
      <c r="DO419" t="s">
        <v>3281</v>
      </c>
      <c r="DP419">
        <v>7.6262999999999997E-2</v>
      </c>
      <c r="DV419" t="s">
        <v>787</v>
      </c>
      <c r="DW419">
        <v>641.52800000000002</v>
      </c>
      <c r="DX419" t="s">
        <v>25</v>
      </c>
      <c r="DY419" t="s">
        <v>757</v>
      </c>
      <c r="DZ419" t="s">
        <v>27</v>
      </c>
      <c r="EA419">
        <v>0.78746700000000003</v>
      </c>
      <c r="EB419" t="s">
        <v>28</v>
      </c>
      <c r="EC419">
        <v>251374</v>
      </c>
      <c r="ED419" t="s">
        <v>29</v>
      </c>
      <c r="EE419">
        <v>0.17901637000500001</v>
      </c>
      <c r="EF419" t="s">
        <v>30</v>
      </c>
      <c r="EG419">
        <v>45000</v>
      </c>
      <c r="EH419" t="s">
        <v>923</v>
      </c>
      <c r="EI419">
        <v>45000</v>
      </c>
      <c r="EJ419" t="s">
        <v>788</v>
      </c>
      <c r="EK419" t="s">
        <v>3865</v>
      </c>
      <c r="EL419" t="s">
        <v>3866</v>
      </c>
      <c r="EM419" t="s">
        <v>3867</v>
      </c>
      <c r="EN419">
        <v>7.0364300000000005E-2</v>
      </c>
      <c r="ET419" t="s">
        <v>787</v>
      </c>
      <c r="EU419">
        <v>649.53099999999995</v>
      </c>
      <c r="EV419" t="s">
        <v>25</v>
      </c>
      <c r="EW419" t="s">
        <v>757</v>
      </c>
      <c r="EX419" t="s">
        <v>27</v>
      </c>
      <c r="EY419">
        <v>0.78290999999999999</v>
      </c>
      <c r="EZ419" t="s">
        <v>28</v>
      </c>
      <c r="FA419">
        <v>251175</v>
      </c>
      <c r="FB419" t="s">
        <v>29</v>
      </c>
      <c r="FC419">
        <v>0.21897101965499999</v>
      </c>
      <c r="FD419" t="s">
        <v>30</v>
      </c>
      <c r="FE419">
        <v>55000</v>
      </c>
      <c r="FF419" t="s">
        <v>923</v>
      </c>
      <c r="FG419">
        <v>55000</v>
      </c>
      <c r="FH419" t="s">
        <v>788</v>
      </c>
      <c r="FI419" t="s">
        <v>4449</v>
      </c>
      <c r="FJ419" t="s">
        <v>4450</v>
      </c>
      <c r="FK419" t="s">
        <v>4451</v>
      </c>
      <c r="FL419">
        <v>7.5890200000000005E-2</v>
      </c>
      <c r="FR419" t="s">
        <v>787</v>
      </c>
      <c r="FS419">
        <v>702.9</v>
      </c>
      <c r="FT419" t="s">
        <v>25</v>
      </c>
      <c r="FU419" t="s">
        <v>757</v>
      </c>
      <c r="FV419" t="s">
        <v>27</v>
      </c>
      <c r="FW419">
        <v>0.75394499999999998</v>
      </c>
      <c r="FX419" t="s">
        <v>28</v>
      </c>
      <c r="FY419">
        <v>250281</v>
      </c>
      <c r="FZ419" t="s">
        <v>29</v>
      </c>
      <c r="GA419">
        <v>3.9955144649999998E-3</v>
      </c>
      <c r="GB419" t="s">
        <v>30</v>
      </c>
      <c r="GC419">
        <v>1000</v>
      </c>
      <c r="GD419" t="s">
        <v>923</v>
      </c>
      <c r="GE419">
        <v>1000</v>
      </c>
      <c r="GF419" t="s">
        <v>788</v>
      </c>
      <c r="GG419" t="s">
        <v>5233</v>
      </c>
      <c r="GH419" t="s">
        <v>5234</v>
      </c>
      <c r="GI419" t="s">
        <v>5235</v>
      </c>
      <c r="GJ419">
        <v>6.8484799999999998E-2</v>
      </c>
      <c r="GP419" t="s">
        <v>787</v>
      </c>
      <c r="GQ419">
        <v>688.79399999999998</v>
      </c>
      <c r="GR419" t="s">
        <v>25</v>
      </c>
      <c r="GS419" t="s">
        <v>757</v>
      </c>
      <c r="GT419" t="s">
        <v>27</v>
      </c>
      <c r="GU419">
        <v>0.76254999999999995</v>
      </c>
      <c r="GV419" t="s">
        <v>28</v>
      </c>
      <c r="GW419">
        <v>249674</v>
      </c>
      <c r="GX419" t="s">
        <v>29</v>
      </c>
      <c r="GY419">
        <v>4.0052149515000003E-2</v>
      </c>
      <c r="GZ419" t="s">
        <v>30</v>
      </c>
      <c r="HA419">
        <v>10000</v>
      </c>
      <c r="HB419" t="s">
        <v>923</v>
      </c>
      <c r="HC419">
        <v>10000</v>
      </c>
      <c r="HD419" t="s">
        <v>788</v>
      </c>
      <c r="HE419" t="s">
        <v>5830</v>
      </c>
      <c r="HF419" t="s">
        <v>5831</v>
      </c>
      <c r="HG419" t="s">
        <v>5832</v>
      </c>
      <c r="HH419">
        <v>7.0934499999999998E-2</v>
      </c>
      <c r="HN419" t="s">
        <v>787</v>
      </c>
      <c r="HO419">
        <v>662.76099999999997</v>
      </c>
      <c r="HP419" t="s">
        <v>25</v>
      </c>
      <c r="HQ419" t="s">
        <v>757</v>
      </c>
      <c r="HR419" t="s">
        <v>27</v>
      </c>
      <c r="HS419">
        <v>0.77556099999999994</v>
      </c>
      <c r="HT419" t="s">
        <v>28</v>
      </c>
      <c r="HU419">
        <v>250848</v>
      </c>
      <c r="HV419" t="s">
        <v>29</v>
      </c>
      <c r="HW419">
        <v>0.259120570035</v>
      </c>
      <c r="HX419" t="s">
        <v>30</v>
      </c>
      <c r="HY419">
        <v>65000</v>
      </c>
      <c r="HZ419" t="s">
        <v>923</v>
      </c>
      <c r="IA419">
        <v>65000</v>
      </c>
      <c r="IB419" t="s">
        <v>788</v>
      </c>
      <c r="IC419" t="s">
        <v>6415</v>
      </c>
      <c r="ID419" t="s">
        <v>6416</v>
      </c>
      <c r="IE419" t="s">
        <v>6417</v>
      </c>
      <c r="IF419">
        <v>7.6071100000000003E-2</v>
      </c>
    </row>
    <row r="420" spans="6:240">
      <c r="F420" t="s">
        <v>787</v>
      </c>
      <c r="G420">
        <v>368.37700000000001</v>
      </c>
      <c r="H420" t="s">
        <v>25</v>
      </c>
      <c r="I420" t="s">
        <v>36</v>
      </c>
      <c r="J420" t="s">
        <v>27</v>
      </c>
      <c r="K420">
        <v>0.74848499999999996</v>
      </c>
      <c r="L420" t="s">
        <v>28</v>
      </c>
      <c r="M420">
        <v>484553</v>
      </c>
      <c r="N420" t="s">
        <v>29</v>
      </c>
      <c r="O420">
        <v>6.1912738639999998E-3</v>
      </c>
      <c r="P420" t="s">
        <v>30</v>
      </c>
      <c r="Q420">
        <v>3000</v>
      </c>
      <c r="R420" t="s">
        <v>923</v>
      </c>
      <c r="S420">
        <v>3000</v>
      </c>
      <c r="T420" t="s">
        <v>783</v>
      </c>
      <c r="U420" t="s">
        <v>5044</v>
      </c>
      <c r="V420" t="s">
        <v>5045</v>
      </c>
      <c r="W420" t="s">
        <v>5046</v>
      </c>
      <c r="X420">
        <v>0.11071</v>
      </c>
      <c r="AD420" t="s">
        <v>787</v>
      </c>
      <c r="AE420">
        <v>349.78399999999999</v>
      </c>
      <c r="AF420" t="s">
        <v>25</v>
      </c>
      <c r="AG420" t="s">
        <v>36</v>
      </c>
      <c r="AH420" t="s">
        <v>27</v>
      </c>
      <c r="AI420">
        <v>0.75960499999999997</v>
      </c>
      <c r="AJ420" t="s">
        <v>28</v>
      </c>
      <c r="AK420">
        <v>495478</v>
      </c>
      <c r="AL420" t="s">
        <v>29</v>
      </c>
      <c r="AM420">
        <v>1.0091260424E-2</v>
      </c>
      <c r="AN420" t="s">
        <v>30</v>
      </c>
      <c r="AO420">
        <v>5000</v>
      </c>
      <c r="AP420" t="s">
        <v>923</v>
      </c>
      <c r="AQ420">
        <v>5000</v>
      </c>
      <c r="AR420" t="s">
        <v>783</v>
      </c>
      <c r="AS420" t="s">
        <v>1520</v>
      </c>
      <c r="AT420" t="s">
        <v>1521</v>
      </c>
      <c r="AU420" t="s">
        <v>1522</v>
      </c>
      <c r="AV420">
        <v>8.8495900000000002E-2</v>
      </c>
      <c r="BB420" t="s">
        <v>787</v>
      </c>
      <c r="BC420">
        <v>336.39</v>
      </c>
      <c r="BD420" t="s">
        <v>25</v>
      </c>
      <c r="BE420" t="s">
        <v>36</v>
      </c>
      <c r="BF420" t="s">
        <v>27</v>
      </c>
      <c r="BG420">
        <v>0.77208100000000002</v>
      </c>
      <c r="BH420" t="s">
        <v>28</v>
      </c>
      <c r="BI420">
        <v>498691</v>
      </c>
      <c r="BJ420" t="s">
        <v>29</v>
      </c>
      <c r="BK420">
        <v>3.0078737543999999E-2</v>
      </c>
      <c r="BL420" t="s">
        <v>30</v>
      </c>
      <c r="BM420">
        <v>15000</v>
      </c>
      <c r="BN420" t="s">
        <v>923</v>
      </c>
      <c r="BO420">
        <v>15000</v>
      </c>
      <c r="BP420" t="s">
        <v>783</v>
      </c>
      <c r="BQ420" t="s">
        <v>2099</v>
      </c>
      <c r="BR420" t="s">
        <v>2100</v>
      </c>
      <c r="BS420" t="s">
        <v>2101</v>
      </c>
      <c r="BT420">
        <v>7.4073200000000006E-2</v>
      </c>
      <c r="BZ420" t="s">
        <v>787</v>
      </c>
      <c r="CA420">
        <v>343.42899999999997</v>
      </c>
      <c r="CB420" t="s">
        <v>25</v>
      </c>
      <c r="CC420" t="s">
        <v>36</v>
      </c>
      <c r="CD420" t="s">
        <v>27</v>
      </c>
      <c r="CE420">
        <v>0.76288800000000001</v>
      </c>
      <c r="CF420" t="s">
        <v>28</v>
      </c>
      <c r="CG420">
        <v>500313</v>
      </c>
      <c r="CH420" t="s">
        <v>29</v>
      </c>
      <c r="CI420">
        <v>4.9968712800000002E-2</v>
      </c>
      <c r="CJ420" t="s">
        <v>30</v>
      </c>
      <c r="CK420">
        <v>25000</v>
      </c>
      <c r="CL420" t="s">
        <v>923</v>
      </c>
      <c r="CM420">
        <v>25000</v>
      </c>
      <c r="CN420" t="s">
        <v>783</v>
      </c>
      <c r="CO420" t="s">
        <v>2693</v>
      </c>
      <c r="CP420" t="s">
        <v>2694</v>
      </c>
      <c r="CQ420" t="s">
        <v>2695</v>
      </c>
      <c r="CR420">
        <v>8.49385E-2</v>
      </c>
      <c r="CX420" t="s">
        <v>787</v>
      </c>
      <c r="CY420">
        <v>338.56299999999999</v>
      </c>
      <c r="CZ420" t="s">
        <v>25</v>
      </c>
      <c r="DA420" t="s">
        <v>36</v>
      </c>
      <c r="DB420" t="s">
        <v>27</v>
      </c>
      <c r="DC420">
        <v>0.76727900000000004</v>
      </c>
      <c r="DD420" t="s">
        <v>28</v>
      </c>
      <c r="DE420">
        <v>501712</v>
      </c>
      <c r="DF420" t="s">
        <v>29</v>
      </c>
      <c r="DG420">
        <v>6.9761185192000003E-2</v>
      </c>
      <c r="DH420" t="s">
        <v>30</v>
      </c>
      <c r="DI420">
        <v>35000</v>
      </c>
      <c r="DJ420" t="s">
        <v>923</v>
      </c>
      <c r="DK420">
        <v>35000</v>
      </c>
      <c r="DL420" t="s">
        <v>783</v>
      </c>
      <c r="DM420" t="s">
        <v>3282</v>
      </c>
      <c r="DN420" t="s">
        <v>3283</v>
      </c>
      <c r="DO420" t="s">
        <v>3284</v>
      </c>
      <c r="DP420">
        <v>7.7478900000000003E-2</v>
      </c>
      <c r="DV420" t="s">
        <v>787</v>
      </c>
      <c r="DW420">
        <v>338.12200000000001</v>
      </c>
      <c r="DX420" t="s">
        <v>25</v>
      </c>
      <c r="DY420" t="s">
        <v>36</v>
      </c>
      <c r="DZ420" t="s">
        <v>27</v>
      </c>
      <c r="EA420">
        <v>0.76843399999999995</v>
      </c>
      <c r="EB420" t="s">
        <v>28</v>
      </c>
      <c r="EC420">
        <v>500856</v>
      </c>
      <c r="ED420" t="s">
        <v>29</v>
      </c>
      <c r="EE420">
        <v>8.9846157176000002E-2</v>
      </c>
      <c r="EF420" t="s">
        <v>30</v>
      </c>
      <c r="EG420">
        <v>45000</v>
      </c>
      <c r="EH420" t="s">
        <v>923</v>
      </c>
      <c r="EI420">
        <v>45000</v>
      </c>
      <c r="EJ420" t="s">
        <v>783</v>
      </c>
      <c r="EK420" t="s">
        <v>3083</v>
      </c>
      <c r="EL420" t="s">
        <v>3868</v>
      </c>
      <c r="EM420" t="s">
        <v>3869</v>
      </c>
      <c r="EN420">
        <v>7.6281500000000002E-2</v>
      </c>
      <c r="ET420" t="s">
        <v>787</v>
      </c>
      <c r="EU420">
        <v>335.98700000000002</v>
      </c>
      <c r="EV420" t="s">
        <v>25</v>
      </c>
      <c r="EW420" t="s">
        <v>36</v>
      </c>
      <c r="EX420" t="s">
        <v>27</v>
      </c>
      <c r="EY420">
        <v>0.77060600000000001</v>
      </c>
      <c r="EZ420" t="s">
        <v>28</v>
      </c>
      <c r="FA420">
        <v>501202</v>
      </c>
      <c r="FB420" t="s">
        <v>29</v>
      </c>
      <c r="FC420">
        <v>0.10973612943200001</v>
      </c>
      <c r="FD420" t="s">
        <v>30</v>
      </c>
      <c r="FE420">
        <v>55000</v>
      </c>
      <c r="FF420" t="s">
        <v>923</v>
      </c>
      <c r="FG420">
        <v>55000</v>
      </c>
      <c r="FH420" t="s">
        <v>783</v>
      </c>
      <c r="FI420" t="s">
        <v>4452</v>
      </c>
      <c r="FJ420" t="s">
        <v>4453</v>
      </c>
      <c r="FK420" t="s">
        <v>4454</v>
      </c>
      <c r="FL420">
        <v>7.7480800000000002E-2</v>
      </c>
      <c r="FR420" t="s">
        <v>787</v>
      </c>
      <c r="FS420">
        <v>339.36399999999998</v>
      </c>
      <c r="FT420" t="s">
        <v>25</v>
      </c>
      <c r="FU420" t="s">
        <v>36</v>
      </c>
      <c r="FV420" t="s">
        <v>27</v>
      </c>
      <c r="FW420">
        <v>0.76744599999999996</v>
      </c>
      <c r="FX420" t="s">
        <v>28</v>
      </c>
      <c r="FY420">
        <v>500309</v>
      </c>
      <c r="FZ420" t="s">
        <v>29</v>
      </c>
      <c r="GA420">
        <v>1.9987667120000001E-3</v>
      </c>
      <c r="GB420" t="s">
        <v>30</v>
      </c>
      <c r="GC420">
        <v>1000</v>
      </c>
      <c r="GD420" t="s">
        <v>923</v>
      </c>
      <c r="GE420">
        <v>1000</v>
      </c>
      <c r="GF420" t="s">
        <v>783</v>
      </c>
      <c r="GG420" t="s">
        <v>5236</v>
      </c>
      <c r="GH420" t="s">
        <v>5237</v>
      </c>
      <c r="GI420" t="s">
        <v>5238</v>
      </c>
      <c r="GJ420">
        <v>8.4038699999999994E-2</v>
      </c>
      <c r="GP420" t="s">
        <v>787</v>
      </c>
      <c r="GQ420">
        <v>320.14999999999998</v>
      </c>
      <c r="GR420" t="s">
        <v>25</v>
      </c>
      <c r="GS420" t="s">
        <v>36</v>
      </c>
      <c r="GT420" t="s">
        <v>27</v>
      </c>
      <c r="GU420">
        <v>0.793022</v>
      </c>
      <c r="GV420" t="s">
        <v>28</v>
      </c>
      <c r="GW420">
        <v>496679</v>
      </c>
      <c r="GX420" t="s">
        <v>29</v>
      </c>
      <c r="GY420">
        <v>2.0133739416E-2</v>
      </c>
      <c r="GZ420" t="s">
        <v>30</v>
      </c>
      <c r="HA420">
        <v>10000</v>
      </c>
      <c r="HB420" t="s">
        <v>923</v>
      </c>
      <c r="HC420">
        <v>10000</v>
      </c>
      <c r="HD420" t="s">
        <v>783</v>
      </c>
      <c r="HE420" t="s">
        <v>5833</v>
      </c>
      <c r="HF420" t="s">
        <v>5834</v>
      </c>
      <c r="HG420" t="s">
        <v>5835</v>
      </c>
      <c r="HH420">
        <v>5.8376699999999997E-2</v>
      </c>
      <c r="HN420" t="s">
        <v>787</v>
      </c>
      <c r="HO420">
        <v>335.55900000000003</v>
      </c>
      <c r="HP420" t="s">
        <v>25</v>
      </c>
      <c r="HQ420" t="s">
        <v>36</v>
      </c>
      <c r="HR420" t="s">
        <v>27</v>
      </c>
      <c r="HS420">
        <v>0.77120299999999997</v>
      </c>
      <c r="HT420" t="s">
        <v>28</v>
      </c>
      <c r="HU420">
        <v>501065</v>
      </c>
      <c r="HV420" t="s">
        <v>29</v>
      </c>
      <c r="HW420">
        <v>0.129723601552</v>
      </c>
      <c r="HX420" t="s">
        <v>30</v>
      </c>
      <c r="HY420">
        <v>65000</v>
      </c>
      <c r="HZ420" t="s">
        <v>923</v>
      </c>
      <c r="IA420">
        <v>65000</v>
      </c>
      <c r="IB420" t="s">
        <v>783</v>
      </c>
      <c r="IC420" t="s">
        <v>6418</v>
      </c>
      <c r="ID420" t="s">
        <v>6419</v>
      </c>
      <c r="IE420" t="s">
        <v>6420</v>
      </c>
      <c r="IF420">
        <v>7.8138700000000005E-2</v>
      </c>
    </row>
    <row r="421" spans="6:240">
      <c r="FR421" t="s">
        <v>777</v>
      </c>
      <c r="FS421">
        <v>657.84400000000005</v>
      </c>
      <c r="FT421" t="s">
        <v>25</v>
      </c>
      <c r="FU421" t="s">
        <v>757</v>
      </c>
      <c r="FV421" t="s">
        <v>27</v>
      </c>
      <c r="FW421">
        <v>0.77933600000000003</v>
      </c>
      <c r="FX421" t="s">
        <v>28</v>
      </c>
      <c r="FY421">
        <v>250281</v>
      </c>
      <c r="FZ421" t="s">
        <v>29</v>
      </c>
      <c r="GA421">
        <v>3.9955144649999998E-3</v>
      </c>
      <c r="GB421" t="s">
        <v>30</v>
      </c>
      <c r="GC421">
        <v>1000</v>
      </c>
      <c r="GD421" t="s">
        <v>923</v>
      </c>
      <c r="GE421">
        <v>1000</v>
      </c>
      <c r="GF421" t="s">
        <v>778</v>
      </c>
      <c r="GG421" t="s">
        <v>5239</v>
      </c>
      <c r="GH421" t="s">
        <v>5240</v>
      </c>
      <c r="GI421" t="s">
        <v>5241</v>
      </c>
      <c r="GJ421">
        <v>0.107262</v>
      </c>
    </row>
    <row r="422" spans="6:240">
      <c r="FR422" t="s">
        <v>782</v>
      </c>
      <c r="FS422">
        <v>332.24599999999998</v>
      </c>
      <c r="FT422" t="s">
        <v>25</v>
      </c>
      <c r="FU422" t="s">
        <v>36</v>
      </c>
      <c r="FV422" t="s">
        <v>27</v>
      </c>
      <c r="FW422">
        <v>0.77562200000000003</v>
      </c>
      <c r="FX422" t="s">
        <v>28</v>
      </c>
      <c r="FY422">
        <v>500311</v>
      </c>
      <c r="FZ422" t="s">
        <v>29</v>
      </c>
      <c r="GA422">
        <v>1.9987577120000001E-3</v>
      </c>
      <c r="GB422" t="s">
        <v>30</v>
      </c>
      <c r="GC422">
        <v>1000</v>
      </c>
      <c r="GD422" t="s">
        <v>923</v>
      </c>
      <c r="GE422">
        <v>1000</v>
      </c>
      <c r="GF422" t="s">
        <v>783</v>
      </c>
      <c r="GG422" t="s">
        <v>5242</v>
      </c>
      <c r="GH422" t="s">
        <v>5243</v>
      </c>
      <c r="GI422" t="s">
        <v>5244</v>
      </c>
      <c r="GJ422">
        <v>9.3942899999999996E-2</v>
      </c>
    </row>
    <row r="423" spans="6:240">
      <c r="FR423" t="s">
        <v>787</v>
      </c>
      <c r="FS423">
        <v>657.84400000000005</v>
      </c>
      <c r="FT423" t="s">
        <v>25</v>
      </c>
      <c r="FU423" t="s">
        <v>757</v>
      </c>
      <c r="FV423" t="s">
        <v>27</v>
      </c>
      <c r="FW423">
        <v>0.77933600000000003</v>
      </c>
      <c r="FX423" t="s">
        <v>28</v>
      </c>
      <c r="FY423">
        <v>250281</v>
      </c>
      <c r="FZ423" t="s">
        <v>29</v>
      </c>
      <c r="GA423">
        <v>3.9955144649999998E-3</v>
      </c>
      <c r="GB423" t="s">
        <v>30</v>
      </c>
      <c r="GC423">
        <v>1000</v>
      </c>
      <c r="GD423" t="s">
        <v>923</v>
      </c>
      <c r="GE423">
        <v>1000</v>
      </c>
      <c r="GF423" t="s">
        <v>788</v>
      </c>
      <c r="GG423" t="s">
        <v>5239</v>
      </c>
      <c r="GH423" t="s">
        <v>5240</v>
      </c>
      <c r="GI423" t="s">
        <v>5241</v>
      </c>
      <c r="GJ423">
        <v>0.107262</v>
      </c>
    </row>
    <row r="424" spans="6:240">
      <c r="FR424" t="s">
        <v>787</v>
      </c>
      <c r="FS424">
        <v>332.24599999999998</v>
      </c>
      <c r="FT424" t="s">
        <v>25</v>
      </c>
      <c r="FU424" t="s">
        <v>36</v>
      </c>
      <c r="FV424" t="s">
        <v>27</v>
      </c>
      <c r="FW424">
        <v>0.77562200000000003</v>
      </c>
      <c r="FX424" t="s">
        <v>28</v>
      </c>
      <c r="FY424">
        <v>500311</v>
      </c>
      <c r="FZ424" t="s">
        <v>29</v>
      </c>
      <c r="GA424">
        <v>1.9987577120000001E-3</v>
      </c>
      <c r="GB424" t="s">
        <v>30</v>
      </c>
      <c r="GC424">
        <v>1000</v>
      </c>
      <c r="GD424" t="s">
        <v>923</v>
      </c>
      <c r="GE424">
        <v>1000</v>
      </c>
      <c r="GF424" t="s">
        <v>783</v>
      </c>
      <c r="GG424" t="s">
        <v>5242</v>
      </c>
      <c r="GH424" t="s">
        <v>5243</v>
      </c>
      <c r="GI424" t="s">
        <v>5244</v>
      </c>
      <c r="GJ424">
        <v>9.3942899999999996E-2</v>
      </c>
    </row>
    <row r="425" spans="6:240">
      <c r="FR425" t="s">
        <v>777</v>
      </c>
      <c r="FS425">
        <v>694.44600000000003</v>
      </c>
      <c r="FT425" t="s">
        <v>25</v>
      </c>
      <c r="FU425" t="s">
        <v>757</v>
      </c>
      <c r="FV425" t="s">
        <v>27</v>
      </c>
      <c r="FW425">
        <v>0.75851999999999997</v>
      </c>
      <c r="FX425" t="s">
        <v>28</v>
      </c>
      <c r="FY425">
        <v>250281</v>
      </c>
      <c r="FZ425" t="s">
        <v>29</v>
      </c>
      <c r="GA425">
        <v>3.9955144649999998E-3</v>
      </c>
      <c r="GB425" t="s">
        <v>30</v>
      </c>
      <c r="GC425">
        <v>1000</v>
      </c>
      <c r="GD425" t="s">
        <v>923</v>
      </c>
      <c r="GE425">
        <v>1000</v>
      </c>
      <c r="GF425" t="s">
        <v>778</v>
      </c>
      <c r="GG425" t="s">
        <v>5245</v>
      </c>
      <c r="GH425" t="s">
        <v>5246</v>
      </c>
      <c r="GI425" t="s">
        <v>5247</v>
      </c>
      <c r="GJ425">
        <v>0.123833</v>
      </c>
    </row>
    <row r="426" spans="6:240">
      <c r="FR426" t="s">
        <v>782</v>
      </c>
      <c r="FS426">
        <v>339.72</v>
      </c>
      <c r="FT426" t="s">
        <v>25</v>
      </c>
      <c r="FU426" t="s">
        <v>36</v>
      </c>
      <c r="FV426" t="s">
        <v>27</v>
      </c>
      <c r="FW426">
        <v>0.78553300000000004</v>
      </c>
      <c r="FX426" t="s">
        <v>28</v>
      </c>
      <c r="FY426">
        <v>477035</v>
      </c>
      <c r="FZ426" t="s">
        <v>29</v>
      </c>
      <c r="GA426">
        <v>2.0962815760000001E-3</v>
      </c>
      <c r="GB426" t="s">
        <v>30</v>
      </c>
      <c r="GC426">
        <v>1000</v>
      </c>
      <c r="GD426" t="s">
        <v>923</v>
      </c>
      <c r="GE426">
        <v>1000</v>
      </c>
      <c r="GF426" t="s">
        <v>783</v>
      </c>
      <c r="GG426" t="s">
        <v>5248</v>
      </c>
      <c r="GH426" t="s">
        <v>5249</v>
      </c>
      <c r="GI426" t="s">
        <v>5250</v>
      </c>
      <c r="GJ426">
        <v>0.113692</v>
      </c>
    </row>
    <row r="427" spans="6:240">
      <c r="FR427" t="s">
        <v>787</v>
      </c>
      <c r="FS427">
        <v>694.44600000000003</v>
      </c>
      <c r="FT427" t="s">
        <v>25</v>
      </c>
      <c r="FU427" t="s">
        <v>757</v>
      </c>
      <c r="FV427" t="s">
        <v>27</v>
      </c>
      <c r="FW427">
        <v>0.75851999999999997</v>
      </c>
      <c r="FX427" t="s">
        <v>28</v>
      </c>
      <c r="FY427">
        <v>250281</v>
      </c>
      <c r="FZ427" t="s">
        <v>29</v>
      </c>
      <c r="GA427">
        <v>3.9955144649999998E-3</v>
      </c>
      <c r="GB427" t="s">
        <v>30</v>
      </c>
      <c r="GC427">
        <v>1000</v>
      </c>
      <c r="GD427" t="s">
        <v>923</v>
      </c>
      <c r="GE427">
        <v>1000</v>
      </c>
      <c r="GF427" t="s">
        <v>788</v>
      </c>
      <c r="GG427" t="s">
        <v>5245</v>
      </c>
      <c r="GH427" t="s">
        <v>5246</v>
      </c>
      <c r="GI427" t="s">
        <v>5247</v>
      </c>
      <c r="GJ427">
        <v>0.123833</v>
      </c>
    </row>
    <row r="428" spans="6:240">
      <c r="FR428" t="s">
        <v>787</v>
      </c>
      <c r="FS428">
        <v>339.72</v>
      </c>
      <c r="FT428" t="s">
        <v>25</v>
      </c>
      <c r="FU428" t="s">
        <v>36</v>
      </c>
      <c r="FV428" t="s">
        <v>27</v>
      </c>
      <c r="FW428">
        <v>0.78553300000000004</v>
      </c>
      <c r="FX428" t="s">
        <v>28</v>
      </c>
      <c r="FY428">
        <v>477035</v>
      </c>
      <c r="FZ428" t="s">
        <v>29</v>
      </c>
      <c r="GA428">
        <v>2.0962815760000001E-3</v>
      </c>
      <c r="GB428" t="s">
        <v>30</v>
      </c>
      <c r="GC428">
        <v>1000</v>
      </c>
      <c r="GD428" t="s">
        <v>923</v>
      </c>
      <c r="GE428">
        <v>1000</v>
      </c>
      <c r="GF428" t="s">
        <v>783</v>
      </c>
      <c r="GG428" t="s">
        <v>5248</v>
      </c>
      <c r="GH428" t="s">
        <v>5249</v>
      </c>
      <c r="GI428" t="s">
        <v>5250</v>
      </c>
      <c r="GJ428">
        <v>0.113692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3"/>
  <sheetViews>
    <sheetView topLeftCell="AF1" workbookViewId="0">
      <selection activeCell="O13" sqref="O13"/>
    </sheetView>
  </sheetViews>
  <sheetFormatPr baseColWidth="10" defaultRowHeight="15" x14ac:dyDescent="0"/>
  <cols>
    <col min="4" max="13" width="12.5" bestFit="1" customWidth="1"/>
  </cols>
  <sheetData>
    <row r="3" spans="3:13">
      <c r="D3" s="4">
        <v>5.486111111111111E-2</v>
      </c>
      <c r="E3" s="3">
        <v>9.5833333333333326E-2</v>
      </c>
      <c r="F3" s="3">
        <v>0.13680555555555554</v>
      </c>
      <c r="G3" s="3">
        <v>0.17777777777777778</v>
      </c>
      <c r="H3" s="3">
        <v>0.21875</v>
      </c>
      <c r="I3" s="3">
        <v>0.25972222222222224</v>
      </c>
      <c r="J3" s="3">
        <v>0.30069444444444443</v>
      </c>
      <c r="K3" s="3">
        <v>0.34166666666666662</v>
      </c>
      <c r="L3" s="3">
        <v>0.38263888888888892</v>
      </c>
      <c r="M3" s="3">
        <v>0.4236111111111111</v>
      </c>
    </row>
    <row r="4" spans="3:13" ht="25">
      <c r="C4">
        <v>0</v>
      </c>
      <c r="D4" s="5">
        <f ca="1">INDIRECT("memChangeData!I"&amp;ROW(I3)*27-78)</f>
        <v>264548</v>
      </c>
      <c r="E4" s="5">
        <f ca="1">INDIRECT("memChangeData!I"&amp;ROW(I6)*27-156)</f>
        <v>277001</v>
      </c>
      <c r="F4" s="5">
        <f ca="1">INDIRECT("memChangeData!I"&amp;ROW(I9)*27-234)</f>
        <v>295712</v>
      </c>
      <c r="G4" s="5">
        <f ca="1">INDIRECT("memChangeData!I"&amp;ROW(I10)*27-260)</f>
        <v>313197</v>
      </c>
      <c r="H4" s="5">
        <f ca="1">INDIRECT("memChangeData!I"&amp;ROW(I12)*27-312)</f>
        <v>335199</v>
      </c>
      <c r="I4" s="5">
        <f ca="1">INDIRECT("memChangeData!I"&amp;ROW(I14)*27-364)</f>
        <v>357429</v>
      </c>
      <c r="J4" s="5">
        <f ca="1">INDIRECT("memChangeData!I"&amp;ROW(I16)*27-416)</f>
        <v>385598</v>
      </c>
      <c r="K4" s="5">
        <f ca="1">INDIRECT("memChangeData!I"&amp;ROW(I18)*27-468)</f>
        <v>415759</v>
      </c>
      <c r="L4" s="5">
        <f ca="1">INDIRECT("memChangeData!I"&amp;ROW(I21)*27-546)</f>
        <v>452165</v>
      </c>
      <c r="M4" s="5">
        <f ca="1">INDIRECT("memChangeData!I"&amp;ROW(I4)*27-104)</f>
        <v>500720</v>
      </c>
    </row>
    <row r="5" spans="3:13" ht="25">
      <c r="C5">
        <v>1E-4</v>
      </c>
      <c r="D5" s="5">
        <f t="shared" ref="D5:D23" ca="1" si="0">INDIRECT("memChangeData!I"&amp;ROW(I4)*27-78)</f>
        <v>263686</v>
      </c>
      <c r="E5" s="5">
        <f t="shared" ref="E5:E23" ca="1" si="1">INDIRECT("memChangeData!I"&amp;ROW(I7)*27-156)</f>
        <v>277902</v>
      </c>
      <c r="F5" s="5">
        <f t="shared" ref="F5:F23" ca="1" si="2">INDIRECT("memChangeData!I"&amp;ROW(I10)*27-234)</f>
        <v>295230</v>
      </c>
      <c r="G5" s="5">
        <f t="shared" ref="G5:G23" ca="1" si="3">INDIRECT("memChangeData!I"&amp;ROW(I11)*27-260)</f>
        <v>310668</v>
      </c>
      <c r="H5" s="5">
        <f t="shared" ref="H5:H23" ca="1" si="4">INDIRECT("memChangeData!I"&amp;ROW(I13)*27-312)</f>
        <v>333023</v>
      </c>
      <c r="I5" s="5">
        <f t="shared" ref="I5:I23" ca="1" si="5">INDIRECT("memChangeData!I"&amp;ROW(I15)*27-364)</f>
        <v>358011</v>
      </c>
      <c r="J5" s="5">
        <f t="shared" ref="J5:J23" ca="1" si="6">INDIRECT("memChangeData!I"&amp;ROW(I17)*27-416)</f>
        <v>385598</v>
      </c>
      <c r="K5" s="5">
        <f t="shared" ref="K5:K23" ca="1" si="7">INDIRECT("memChangeData!I"&amp;ROW(I19)*27-468)</f>
        <v>415086</v>
      </c>
      <c r="L5" s="5">
        <f t="shared" ref="L5:L23" ca="1" si="8">INDIRECT("memChangeData!I"&amp;ROW(I22)*27-546)</f>
        <v>454369</v>
      </c>
      <c r="M5" s="5">
        <f t="shared" ref="M5:M23" ca="1" si="9">INDIRECT("memChangeData!I"&amp;ROW(I5)*27-104)</f>
        <v>495878</v>
      </c>
    </row>
    <row r="6" spans="3:13" ht="25">
      <c r="C6">
        <v>5.0000000000000001E-4</v>
      </c>
      <c r="D6" s="5">
        <f t="shared" ca="1" si="0"/>
        <v>264116</v>
      </c>
      <c r="E6" s="5">
        <f t="shared" ca="1" si="1"/>
        <v>278808</v>
      </c>
      <c r="F6" s="5">
        <f t="shared" ca="1" si="2"/>
        <v>294270</v>
      </c>
      <c r="G6" s="5">
        <f t="shared" ca="1" si="3"/>
        <v>313197</v>
      </c>
      <c r="H6" s="5">
        <f t="shared" ca="1" si="4"/>
        <v>333023</v>
      </c>
      <c r="I6" s="5">
        <f t="shared" ca="1" si="5"/>
        <v>357429</v>
      </c>
      <c r="J6" s="5">
        <f t="shared" ca="1" si="6"/>
        <v>383723</v>
      </c>
      <c r="K6" s="5">
        <f t="shared" ca="1" si="7"/>
        <v>417112</v>
      </c>
      <c r="L6" s="5">
        <f t="shared" ca="1" si="8"/>
        <v>457340</v>
      </c>
      <c r="M6" s="5">
        <f t="shared" ca="1" si="9"/>
        <v>502355</v>
      </c>
    </row>
    <row r="7" spans="3:13" ht="25">
      <c r="C7">
        <v>1E-3</v>
      </c>
      <c r="D7" s="5">
        <f t="shared" ca="1" si="0"/>
        <v>262831</v>
      </c>
      <c r="E7" s="5">
        <f t="shared" ca="1" si="1"/>
        <v>278808</v>
      </c>
      <c r="F7" s="5">
        <f t="shared" ca="1" si="2"/>
        <v>293793</v>
      </c>
      <c r="G7" s="5">
        <f t="shared" ca="1" si="3"/>
        <v>312688</v>
      </c>
      <c r="H7" s="5">
        <f t="shared" ca="1" si="4"/>
        <v>332484</v>
      </c>
      <c r="I7" s="5">
        <f t="shared" ca="1" si="5"/>
        <v>355119</v>
      </c>
      <c r="J7" s="5">
        <f t="shared" ca="1" si="6"/>
        <v>384346</v>
      </c>
      <c r="K7" s="5">
        <f t="shared" ca="1" si="7"/>
        <v>414415</v>
      </c>
      <c r="L7" s="5">
        <f t="shared" ca="1" si="8"/>
        <v>458089</v>
      </c>
      <c r="M7" s="5">
        <f t="shared" ca="1" si="9"/>
        <v>501536</v>
      </c>
    </row>
    <row r="8" spans="3:13" ht="25">
      <c r="C8">
        <v>2E-3</v>
      </c>
      <c r="D8" s="5">
        <f t="shared" ca="1" si="0"/>
        <v>263686</v>
      </c>
      <c r="E8" s="5">
        <f t="shared" ca="1" si="1"/>
        <v>277902</v>
      </c>
      <c r="F8" s="5">
        <f t="shared" ca="1" si="2"/>
        <v>293317</v>
      </c>
      <c r="G8" s="5">
        <f t="shared" ca="1" si="3"/>
        <v>313197</v>
      </c>
      <c r="H8" s="5">
        <f t="shared" ca="1" si="4"/>
        <v>334653</v>
      </c>
      <c r="I8" s="5">
        <f t="shared" ca="1" si="5"/>
        <v>359181</v>
      </c>
      <c r="J8" s="5">
        <f t="shared" ca="1" si="6"/>
        <v>384971</v>
      </c>
      <c r="K8" s="5">
        <f t="shared" ca="1" si="7"/>
        <v>419157</v>
      </c>
      <c r="L8" s="5">
        <f t="shared" ca="1" si="8"/>
        <v>455108</v>
      </c>
      <c r="M8" s="5">
        <f t="shared" ca="1" si="9"/>
        <v>498288</v>
      </c>
    </row>
    <row r="9" spans="3:13" ht="25">
      <c r="C9">
        <v>3.0000000000000001E-3</v>
      </c>
      <c r="D9" s="5">
        <f t="shared" ca="1" si="0"/>
        <v>263258</v>
      </c>
      <c r="E9" s="5">
        <f t="shared" ca="1" si="1"/>
        <v>279263</v>
      </c>
      <c r="F9" s="5">
        <f t="shared" ca="1" si="2"/>
        <v>294749</v>
      </c>
      <c r="G9" s="5">
        <f t="shared" ca="1" si="3"/>
        <v>313708</v>
      </c>
      <c r="H9" s="5">
        <f t="shared" ca="1" si="4"/>
        <v>334653</v>
      </c>
      <c r="I9" s="5">
        <f t="shared" ca="1" si="5"/>
        <v>356270</v>
      </c>
      <c r="J9" s="5">
        <f t="shared" ca="1" si="6"/>
        <v>384346</v>
      </c>
      <c r="K9" s="5">
        <f t="shared" ca="1" si="7"/>
        <v>415759</v>
      </c>
      <c r="L9" s="5">
        <f t="shared" ca="1" si="8"/>
        <v>452897</v>
      </c>
      <c r="M9" s="5">
        <f t="shared" ca="1" si="9"/>
        <v>502355</v>
      </c>
    </row>
    <row r="10" spans="3:13" ht="25">
      <c r="C10">
        <v>4.0000000000000001E-3</v>
      </c>
      <c r="D10" s="5">
        <f t="shared" ca="1" si="0"/>
        <v>263686</v>
      </c>
      <c r="E10" s="5">
        <f t="shared" ca="1" si="1"/>
        <v>278808</v>
      </c>
      <c r="F10" s="5">
        <f t="shared" ca="1" si="2"/>
        <v>296196</v>
      </c>
      <c r="G10" s="5">
        <f t="shared" ca="1" si="3"/>
        <v>310668</v>
      </c>
      <c r="H10" s="5">
        <f t="shared" ca="1" si="4"/>
        <v>332484</v>
      </c>
      <c r="I10" s="5">
        <f t="shared" ca="1" si="5"/>
        <v>359768</v>
      </c>
      <c r="J10" s="5">
        <f t="shared" ca="1" si="6"/>
        <v>388127</v>
      </c>
      <c r="K10" s="5">
        <f t="shared" ca="1" si="7"/>
        <v>418473</v>
      </c>
      <c r="L10" s="5">
        <f t="shared" ca="1" si="8"/>
        <v>455849</v>
      </c>
      <c r="M10" s="5">
        <f t="shared" ca="1" si="9"/>
        <v>498288</v>
      </c>
    </row>
    <row r="11" spans="3:13" ht="25">
      <c r="C11">
        <v>5.0000000000000001E-3</v>
      </c>
      <c r="D11" s="5">
        <f t="shared" ca="1" si="0"/>
        <v>264980</v>
      </c>
      <c r="E11" s="5">
        <f t="shared" ca="1" si="1"/>
        <v>278808</v>
      </c>
      <c r="F11" s="5">
        <f t="shared" ca="1" si="2"/>
        <v>296681</v>
      </c>
      <c r="G11" s="5">
        <f t="shared" ca="1" si="3"/>
        <v>312180</v>
      </c>
      <c r="H11" s="5">
        <f t="shared" ca="1" si="4"/>
        <v>334653</v>
      </c>
      <c r="I11" s="5">
        <f t="shared" ca="1" si="5"/>
        <v>356849</v>
      </c>
      <c r="J11" s="5">
        <f t="shared" ca="1" si="6"/>
        <v>382483</v>
      </c>
      <c r="K11" s="5">
        <f t="shared" ca="1" si="7"/>
        <v>415759</v>
      </c>
      <c r="L11" s="5">
        <f t="shared" ca="1" si="8"/>
        <v>455108</v>
      </c>
      <c r="M11" s="5">
        <f t="shared" ca="1" si="9"/>
        <v>499096</v>
      </c>
    </row>
    <row r="12" spans="3:13" ht="25">
      <c r="C12">
        <v>6.0000000000000001E-3</v>
      </c>
      <c r="D12" s="5">
        <f t="shared" ca="1" si="0"/>
        <v>263258</v>
      </c>
      <c r="E12" s="5">
        <f t="shared" ca="1" si="1"/>
        <v>277001</v>
      </c>
      <c r="F12" s="5">
        <f t="shared" ca="1" si="2"/>
        <v>292370</v>
      </c>
      <c r="G12" s="5">
        <f t="shared" ca="1" si="3"/>
        <v>312180</v>
      </c>
      <c r="H12" s="5">
        <f t="shared" ca="1" si="4"/>
        <v>335199</v>
      </c>
      <c r="I12" s="5">
        <f t="shared" ca="1" si="5"/>
        <v>358011</v>
      </c>
      <c r="J12" s="5">
        <f t="shared" ca="1" si="6"/>
        <v>386858</v>
      </c>
      <c r="K12" s="5">
        <f t="shared" ca="1" si="7"/>
        <v>418473</v>
      </c>
      <c r="L12" s="5">
        <f t="shared" ca="1" si="8"/>
        <v>454369</v>
      </c>
      <c r="M12" s="5">
        <f t="shared" ca="1" si="9"/>
        <v>500720</v>
      </c>
    </row>
    <row r="13" spans="3:13" ht="25">
      <c r="C13">
        <v>7.0000000000000001E-3</v>
      </c>
      <c r="D13" s="5">
        <f t="shared" ca="1" si="0"/>
        <v>263686</v>
      </c>
      <c r="E13" s="5">
        <f t="shared" ca="1" si="1"/>
        <v>277451</v>
      </c>
      <c r="F13" s="5">
        <f t="shared" ca="1" si="2"/>
        <v>295230</v>
      </c>
      <c r="G13" s="5">
        <f t="shared" ca="1" si="3"/>
        <v>311171</v>
      </c>
      <c r="H13" s="5">
        <f t="shared" ca="1" si="4"/>
        <v>335199</v>
      </c>
      <c r="I13" s="5">
        <f t="shared" ca="1" si="5"/>
        <v>358011</v>
      </c>
      <c r="J13" s="5">
        <f t="shared" ca="1" si="6"/>
        <v>383102</v>
      </c>
      <c r="K13" s="5">
        <f t="shared" ca="1" si="7"/>
        <v>414415</v>
      </c>
      <c r="L13" s="5">
        <f t="shared" ca="1" si="8"/>
        <v>452897</v>
      </c>
      <c r="M13" s="5">
        <f t="shared" ca="1" si="9"/>
        <v>499096</v>
      </c>
    </row>
    <row r="14" spans="3:13" ht="25">
      <c r="C14">
        <v>8.0000000000000002E-3</v>
      </c>
      <c r="D14" s="5">
        <f t="shared" ca="1" si="0"/>
        <v>262831</v>
      </c>
      <c r="E14" s="5">
        <f t="shared" ca="1" si="1"/>
        <v>279263</v>
      </c>
      <c r="F14" s="5">
        <f t="shared" ca="1" si="2"/>
        <v>293793</v>
      </c>
      <c r="G14" s="5">
        <f t="shared" ca="1" si="3"/>
        <v>312180</v>
      </c>
      <c r="H14" s="5">
        <f t="shared" ca="1" si="4"/>
        <v>333565</v>
      </c>
      <c r="I14" s="5">
        <f t="shared" ca="1" si="5"/>
        <v>356270</v>
      </c>
      <c r="J14" s="5">
        <f t="shared" ca="1" si="6"/>
        <v>385598</v>
      </c>
      <c r="K14" s="5">
        <f t="shared" ca="1" si="7"/>
        <v>416434</v>
      </c>
      <c r="L14" s="5">
        <f t="shared" ca="1" si="8"/>
        <v>455108</v>
      </c>
      <c r="M14" s="5">
        <f t="shared" ca="1" si="9"/>
        <v>499907</v>
      </c>
    </row>
    <row r="15" spans="3:13" ht="25">
      <c r="C15">
        <v>8.9999999999999993E-3</v>
      </c>
      <c r="D15" s="5">
        <f t="shared" ca="1" si="0"/>
        <v>263258</v>
      </c>
      <c r="E15" s="5">
        <f t="shared" ca="1" si="1"/>
        <v>278354</v>
      </c>
      <c r="F15" s="5">
        <f t="shared" ca="1" si="2"/>
        <v>294749</v>
      </c>
      <c r="G15" s="5">
        <f t="shared" ca="1" si="3"/>
        <v>313708</v>
      </c>
      <c r="H15" s="5">
        <f t="shared" ca="1" si="4"/>
        <v>331946</v>
      </c>
      <c r="I15" s="5">
        <f t="shared" ca="1" si="5"/>
        <v>356270</v>
      </c>
      <c r="J15" s="5">
        <f t="shared" ca="1" si="6"/>
        <v>385598</v>
      </c>
      <c r="K15" s="5">
        <f t="shared" ca="1" si="7"/>
        <v>418473</v>
      </c>
      <c r="L15" s="5">
        <f t="shared" ca="1" si="8"/>
        <v>454369</v>
      </c>
      <c r="M15" s="5">
        <f t="shared" ca="1" si="9"/>
        <v>502355</v>
      </c>
    </row>
    <row r="16" spans="3:13" ht="25">
      <c r="C16">
        <v>0.01</v>
      </c>
      <c r="D16" s="5">
        <f t="shared" ca="1" si="0"/>
        <v>263686</v>
      </c>
      <c r="E16" s="5">
        <f t="shared" ca="1" si="1"/>
        <v>277001</v>
      </c>
      <c r="F16" s="5">
        <f t="shared" ca="1" si="2"/>
        <v>296196</v>
      </c>
      <c r="G16" s="5">
        <f t="shared" ca="1" si="3"/>
        <v>312688</v>
      </c>
      <c r="H16" s="5">
        <f t="shared" ca="1" si="4"/>
        <v>333023</v>
      </c>
      <c r="I16" s="5">
        <f t="shared" ca="1" si="5"/>
        <v>357429</v>
      </c>
      <c r="J16" s="5">
        <f t="shared" ca="1" si="6"/>
        <v>385598</v>
      </c>
      <c r="K16" s="5">
        <f t="shared" ca="1" si="7"/>
        <v>414415</v>
      </c>
      <c r="L16" s="5">
        <f t="shared" ca="1" si="8"/>
        <v>455849</v>
      </c>
      <c r="M16" s="5">
        <f t="shared" ca="1" si="9"/>
        <v>505657</v>
      </c>
    </row>
    <row r="17" spans="3:13" ht="25">
      <c r="C17">
        <v>1.0999999999999999E-2</v>
      </c>
      <c r="D17" s="5">
        <f t="shared" ca="1" si="0"/>
        <v>261981</v>
      </c>
      <c r="E17" s="5">
        <f t="shared" ca="1" si="1"/>
        <v>277902</v>
      </c>
      <c r="F17" s="5">
        <f t="shared" ca="1" si="2"/>
        <v>294749</v>
      </c>
      <c r="G17" s="5">
        <f t="shared" ca="1" si="3"/>
        <v>312180</v>
      </c>
      <c r="H17" s="5">
        <f t="shared" ca="1" si="4"/>
        <v>332484</v>
      </c>
      <c r="I17" s="5">
        <f t="shared" ca="1" si="5"/>
        <v>358595</v>
      </c>
      <c r="J17" s="5">
        <f t="shared" ca="1" si="6"/>
        <v>386227</v>
      </c>
      <c r="K17" s="5">
        <f t="shared" ca="1" si="7"/>
        <v>415759</v>
      </c>
      <c r="L17" s="5">
        <f t="shared" ca="1" si="8"/>
        <v>456593</v>
      </c>
      <c r="M17" s="5">
        <f t="shared" ca="1" si="9"/>
        <v>498288</v>
      </c>
    </row>
    <row r="18" spans="3:13" ht="25">
      <c r="C18">
        <v>1.2E-2</v>
      </c>
      <c r="D18" s="5">
        <f t="shared" ca="1" si="0"/>
        <v>264548</v>
      </c>
      <c r="E18" s="5">
        <f t="shared" ca="1" si="1"/>
        <v>275662</v>
      </c>
      <c r="F18" s="5">
        <f t="shared" ca="1" si="2"/>
        <v>293793</v>
      </c>
      <c r="G18" s="5">
        <f t="shared" ca="1" si="3"/>
        <v>313708</v>
      </c>
      <c r="H18" s="5">
        <f t="shared" ca="1" si="4"/>
        <v>332484</v>
      </c>
      <c r="I18" s="5">
        <f t="shared" ca="1" si="5"/>
        <v>358011</v>
      </c>
      <c r="J18" s="5">
        <f t="shared" ca="1" si="6"/>
        <v>383723</v>
      </c>
      <c r="K18" s="5">
        <f t="shared" ca="1" si="7"/>
        <v>414415</v>
      </c>
      <c r="L18" s="5">
        <f t="shared" ca="1" si="8"/>
        <v>455108</v>
      </c>
      <c r="M18" s="5">
        <f t="shared" ca="1" si="9"/>
        <v>501536</v>
      </c>
    </row>
    <row r="19" spans="3:13" ht="25">
      <c r="C19">
        <v>1.2999999999999999E-2</v>
      </c>
      <c r="D19" s="5">
        <f t="shared" ca="1" si="0"/>
        <v>263258</v>
      </c>
      <c r="E19" s="5">
        <f t="shared" ca="1" si="1"/>
        <v>278808</v>
      </c>
      <c r="F19" s="5">
        <f t="shared" ca="1" si="2"/>
        <v>293793</v>
      </c>
      <c r="G19" s="5">
        <f t="shared" ca="1" si="3"/>
        <v>314220</v>
      </c>
      <c r="H19" s="5">
        <f t="shared" ca="1" si="4"/>
        <v>333565</v>
      </c>
      <c r="I19" s="5">
        <f t="shared" ca="1" si="5"/>
        <v>359181</v>
      </c>
      <c r="J19" s="5">
        <f t="shared" ca="1" si="6"/>
        <v>384971</v>
      </c>
      <c r="K19" s="5">
        <f t="shared" ca="1" si="7"/>
        <v>415086</v>
      </c>
      <c r="L19" s="5">
        <f t="shared" ca="1" si="8"/>
        <v>453632</v>
      </c>
      <c r="M19" s="5">
        <f t="shared" ca="1" si="9"/>
        <v>500720</v>
      </c>
    </row>
    <row r="20" spans="3:13" ht="25">
      <c r="C20">
        <v>1.4E-2</v>
      </c>
      <c r="D20" s="5">
        <f t="shared" ca="1" si="0"/>
        <v>263686</v>
      </c>
      <c r="E20" s="5">
        <f t="shared" ca="1" si="1"/>
        <v>277451</v>
      </c>
      <c r="F20" s="5">
        <f t="shared" ca="1" si="2"/>
        <v>297656</v>
      </c>
      <c r="G20" s="5">
        <f t="shared" ca="1" si="3"/>
        <v>313708</v>
      </c>
      <c r="H20" s="5">
        <f t="shared" ca="1" si="4"/>
        <v>335748</v>
      </c>
      <c r="I20" s="5">
        <f t="shared" ca="1" si="5"/>
        <v>357429</v>
      </c>
      <c r="J20" s="5">
        <f t="shared" ca="1" si="6"/>
        <v>383723</v>
      </c>
      <c r="K20" s="5">
        <f t="shared" ca="1" si="7"/>
        <v>414415</v>
      </c>
      <c r="L20" s="5">
        <f t="shared" ca="1" si="8"/>
        <v>452897</v>
      </c>
      <c r="M20" s="5">
        <f t="shared" ca="1" si="9"/>
        <v>497482</v>
      </c>
    </row>
    <row r="21" spans="3:13" ht="25">
      <c r="C21">
        <v>1.4999999999999999E-2</v>
      </c>
      <c r="D21" s="5">
        <f t="shared" ca="1" si="0"/>
        <v>262831</v>
      </c>
      <c r="E21" s="5">
        <f t="shared" ca="1" si="1"/>
        <v>281099</v>
      </c>
      <c r="F21" s="5">
        <f t="shared" ca="1" si="2"/>
        <v>297168</v>
      </c>
      <c r="G21" s="5">
        <f t="shared" ca="1" si="3"/>
        <v>311171</v>
      </c>
      <c r="H21" s="5">
        <f t="shared" ca="1" si="4"/>
        <v>332484</v>
      </c>
      <c r="I21" s="5">
        <f t="shared" ca="1" si="5"/>
        <v>359181</v>
      </c>
      <c r="J21" s="5">
        <f t="shared" ca="1" si="6"/>
        <v>385598</v>
      </c>
      <c r="K21" s="5">
        <f t="shared" ca="1" si="7"/>
        <v>415759</v>
      </c>
      <c r="L21" s="5">
        <f t="shared" ca="1" si="8"/>
        <v>455108</v>
      </c>
      <c r="M21" s="5">
        <f t="shared" ca="1" si="9"/>
        <v>498288</v>
      </c>
    </row>
    <row r="22" spans="3:13" ht="25">
      <c r="C22">
        <v>0.02</v>
      </c>
      <c r="D22" s="5">
        <f t="shared" ca="1" si="0"/>
        <v>265414</v>
      </c>
      <c r="E22" s="5">
        <f t="shared" ca="1" si="1"/>
        <v>276107</v>
      </c>
      <c r="F22" s="5">
        <f t="shared" ca="1" si="2"/>
        <v>293793</v>
      </c>
      <c r="G22" s="5">
        <f t="shared" ca="1" si="3"/>
        <v>312688</v>
      </c>
      <c r="H22" s="5">
        <f t="shared" ca="1" si="4"/>
        <v>334653</v>
      </c>
      <c r="I22" s="5">
        <f t="shared" ca="1" si="5"/>
        <v>355694</v>
      </c>
      <c r="J22" s="5">
        <f t="shared" ca="1" si="6"/>
        <v>386227</v>
      </c>
      <c r="K22" s="5">
        <f t="shared" ca="1" si="7"/>
        <v>419157</v>
      </c>
      <c r="L22" s="5">
        <f t="shared" ca="1" si="8"/>
        <v>453632</v>
      </c>
      <c r="M22" s="5">
        <f t="shared" ca="1" si="9"/>
        <v>499096</v>
      </c>
    </row>
    <row r="23" spans="3:13" ht="25">
      <c r="C23">
        <v>0.03</v>
      </c>
      <c r="D23" s="5">
        <f t="shared" ca="1" si="0"/>
        <v>263686</v>
      </c>
      <c r="E23" s="5">
        <f t="shared" ca="1" si="1"/>
        <v>278808</v>
      </c>
      <c r="F23" s="5">
        <f t="shared" ca="1" si="2"/>
        <v>292842</v>
      </c>
      <c r="G23" s="5">
        <f t="shared" ca="1" si="3"/>
        <v>313197</v>
      </c>
      <c r="H23" s="5">
        <f t="shared" ca="1" si="4"/>
        <v>330875</v>
      </c>
      <c r="I23" s="5">
        <f t="shared" ca="1" si="5"/>
        <v>357429</v>
      </c>
      <c r="J23" s="5">
        <f t="shared" ca="1" si="6"/>
        <v>385598</v>
      </c>
      <c r="K23" s="5">
        <f t="shared" ca="1" si="7"/>
        <v>417111</v>
      </c>
      <c r="L23" s="5">
        <f t="shared" ca="1" si="8"/>
        <v>455108</v>
      </c>
      <c r="M23" s="5">
        <f t="shared" ca="1" si="9"/>
        <v>502355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1"/>
  <sheetViews>
    <sheetView topLeftCell="A35" workbookViewId="0">
      <selection activeCell="F60" sqref="F60"/>
    </sheetView>
  </sheetViews>
  <sheetFormatPr baseColWidth="10" defaultRowHeight="15" x14ac:dyDescent="0"/>
  <sheetData>
    <row r="4" spans="1:13">
      <c r="A4" t="s">
        <v>0</v>
      </c>
    </row>
    <row r="5" spans="1:13">
      <c r="A5" t="s">
        <v>1</v>
      </c>
      <c r="I5" t="s">
        <v>682</v>
      </c>
      <c r="K5" s="3">
        <v>0.4236111111111111</v>
      </c>
    </row>
    <row r="6" spans="1:13">
      <c r="A6" t="s">
        <v>2</v>
      </c>
      <c r="H6" s="2" t="s">
        <v>680</v>
      </c>
      <c r="J6" t="s">
        <v>683</v>
      </c>
      <c r="K6" t="s">
        <v>684</v>
      </c>
      <c r="L6" s="2" t="s">
        <v>685</v>
      </c>
      <c r="M6" s="2" t="s">
        <v>686</v>
      </c>
    </row>
    <row r="7" spans="1:13">
      <c r="A7" t="s">
        <v>3</v>
      </c>
      <c r="I7" t="s">
        <v>683</v>
      </c>
      <c r="J7">
        <v>0.35754000000000002</v>
      </c>
      <c r="K7">
        <v>-3.7193500000000002E-3</v>
      </c>
      <c r="L7">
        <v>1.02197E-2</v>
      </c>
      <c r="M7">
        <v>0.221001</v>
      </c>
    </row>
    <row r="8" spans="1:13">
      <c r="A8" t="s">
        <v>4</v>
      </c>
      <c r="I8" t="s">
        <v>684</v>
      </c>
      <c r="J8">
        <v>-3.7193500000000002E-3</v>
      </c>
      <c r="K8">
        <v>0.13226199999999999</v>
      </c>
      <c r="L8">
        <v>-1.5386899999999999E-3</v>
      </c>
      <c r="M8">
        <v>-5.5440300000000001E-3</v>
      </c>
    </row>
    <row r="9" spans="1:13">
      <c r="A9" t="s">
        <v>5</v>
      </c>
      <c r="I9" s="2" t="s">
        <v>685</v>
      </c>
      <c r="J9">
        <v>1.02197E-2</v>
      </c>
      <c r="K9">
        <v>-1.5386899999999999E-3</v>
      </c>
      <c r="L9">
        <v>0.133189</v>
      </c>
      <c r="M9">
        <v>-3.7181999999999997E-4</v>
      </c>
    </row>
    <row r="10" spans="1:13">
      <c r="I10" s="2" t="s">
        <v>686</v>
      </c>
      <c r="J10">
        <v>0.221001</v>
      </c>
      <c r="K10">
        <v>-5.5440300000000001E-3</v>
      </c>
      <c r="L10">
        <v>-3.7181999999999997E-4</v>
      </c>
      <c r="M10">
        <v>0.37700899999999998</v>
      </c>
    </row>
    <row r="11" spans="1:13">
      <c r="A11" t="s">
        <v>6</v>
      </c>
      <c r="H11" s="2" t="s">
        <v>681</v>
      </c>
      <c r="J11" t="s">
        <v>683</v>
      </c>
      <c r="K11" t="s">
        <v>684</v>
      </c>
      <c r="L11" s="2" t="s">
        <v>685</v>
      </c>
      <c r="M11" s="2" t="s">
        <v>686</v>
      </c>
    </row>
    <row r="12" spans="1:13">
      <c r="A12" t="s">
        <v>7</v>
      </c>
      <c r="I12" t="s">
        <v>683</v>
      </c>
      <c r="J12">
        <v>0</v>
      </c>
      <c r="K12">
        <v>-4.7723100000000001E-3</v>
      </c>
      <c r="L12">
        <v>-3.3347099999999998E-3</v>
      </c>
      <c r="M12">
        <v>1.2582100000000001E-3</v>
      </c>
    </row>
    <row r="13" spans="1:13">
      <c r="A13" t="s">
        <v>8</v>
      </c>
      <c r="I13" t="s">
        <v>684</v>
      </c>
      <c r="J13">
        <v>4.7723100000000001E-3</v>
      </c>
      <c r="K13">
        <v>0</v>
      </c>
      <c r="L13">
        <v>-4.2167899999999998E-3</v>
      </c>
      <c r="M13">
        <v>6.1918499999999996E-3</v>
      </c>
    </row>
    <row r="14" spans="1:13">
      <c r="A14" t="s">
        <v>9</v>
      </c>
      <c r="I14" s="2" t="s">
        <v>685</v>
      </c>
      <c r="J14">
        <v>3.3347099999999998E-3</v>
      </c>
      <c r="K14">
        <v>4.2167899999999998E-3</v>
      </c>
      <c r="L14">
        <v>0</v>
      </c>
      <c r="M14">
        <v>-1.25943E-3</v>
      </c>
    </row>
    <row r="15" spans="1:13">
      <c r="I15" s="2" t="s">
        <v>686</v>
      </c>
      <c r="J15">
        <v>-1.2582100000000001E-3</v>
      </c>
      <c r="K15">
        <v>-6.1918499999999996E-3</v>
      </c>
      <c r="L15">
        <v>1.25943E-3</v>
      </c>
      <c r="M15">
        <v>0</v>
      </c>
    </row>
    <row r="16" spans="1:1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9" spans="1:1">
      <c r="A29" t="s">
        <v>21</v>
      </c>
    </row>
    <row r="30" spans="1:1">
      <c r="A30" t="s">
        <v>22</v>
      </c>
    </row>
    <row r="32" spans="1:1">
      <c r="A32" t="s">
        <v>23</v>
      </c>
    </row>
    <row r="37" spans="1:13">
      <c r="H37" t="s">
        <v>687</v>
      </c>
    </row>
    <row r="38" spans="1:13">
      <c r="A38" t="s">
        <v>688</v>
      </c>
      <c r="H38" t="s">
        <v>680</v>
      </c>
      <c r="J38" t="s">
        <v>683</v>
      </c>
      <c r="K38" t="s">
        <v>684</v>
      </c>
      <c r="L38" s="2" t="s">
        <v>685</v>
      </c>
      <c r="M38" s="2" t="s">
        <v>686</v>
      </c>
    </row>
    <row r="39" spans="1:13">
      <c r="I39" t="s">
        <v>683</v>
      </c>
      <c r="J39">
        <v>0.46766000000000002</v>
      </c>
      <c r="K39">
        <v>7.7850200000000001E-3</v>
      </c>
      <c r="L39">
        <v>3.8417799999999999E-3</v>
      </c>
      <c r="M39">
        <v>0.45239699999999999</v>
      </c>
    </row>
    <row r="40" spans="1:13">
      <c r="I40" t="s">
        <v>684</v>
      </c>
      <c r="J40">
        <v>7.7850200000000001E-3</v>
      </c>
      <c r="K40">
        <v>2.59314E-2</v>
      </c>
      <c r="L40">
        <v>1.45425E-3</v>
      </c>
      <c r="M40">
        <v>-7.5876600000000004E-3</v>
      </c>
    </row>
    <row r="41" spans="1:13">
      <c r="I41" s="2" t="s">
        <v>685</v>
      </c>
      <c r="J41">
        <v>3.8417799999999999E-3</v>
      </c>
      <c r="K41">
        <v>1.45425E-3</v>
      </c>
      <c r="L41">
        <v>2.0566299999999999E-2</v>
      </c>
      <c r="M41">
        <v>-1.09316E-2</v>
      </c>
    </row>
    <row r="42" spans="1:13">
      <c r="I42" s="2" t="s">
        <v>686</v>
      </c>
      <c r="J42">
        <v>0.45239699999999999</v>
      </c>
      <c r="K42">
        <v>-7.5876600000000004E-3</v>
      </c>
      <c r="L42">
        <v>-1.09316E-2</v>
      </c>
      <c r="M42">
        <v>0.485842</v>
      </c>
    </row>
    <row r="43" spans="1:13">
      <c r="H43" s="2" t="s">
        <v>681</v>
      </c>
      <c r="J43" t="s">
        <v>683</v>
      </c>
      <c r="K43" t="s">
        <v>684</v>
      </c>
      <c r="L43" s="2" t="s">
        <v>685</v>
      </c>
      <c r="M43" s="2" t="s">
        <v>686</v>
      </c>
    </row>
    <row r="44" spans="1:13">
      <c r="I44" t="s">
        <v>683</v>
      </c>
      <c r="J44">
        <v>0</v>
      </c>
      <c r="K44">
        <v>9.2377199999999996E-3</v>
      </c>
      <c r="L44">
        <v>1.9543099999999999E-3</v>
      </c>
      <c r="M44">
        <v>-7.2547599999999996E-4</v>
      </c>
    </row>
    <row r="45" spans="1:13">
      <c r="I45" t="s">
        <v>684</v>
      </c>
      <c r="J45">
        <v>-9.2377199999999996E-3</v>
      </c>
      <c r="K45">
        <v>0</v>
      </c>
      <c r="L45">
        <v>-2.5659699999999999E-3</v>
      </c>
      <c r="M45">
        <v>-1.4667400000000001E-2</v>
      </c>
    </row>
    <row r="46" spans="1:13">
      <c r="I46" s="2" t="s">
        <v>685</v>
      </c>
      <c r="J46">
        <v>-1.9543099999999999E-3</v>
      </c>
      <c r="K46">
        <v>2.5659699999999999E-3</v>
      </c>
      <c r="L46">
        <v>0</v>
      </c>
      <c r="M46">
        <v>2.2788800000000001E-3</v>
      </c>
    </row>
    <row r="47" spans="1:13">
      <c r="I47" s="2" t="s">
        <v>686</v>
      </c>
      <c r="J47">
        <v>7.2547599999999996E-4</v>
      </c>
      <c r="K47">
        <v>1.4667400000000001E-2</v>
      </c>
      <c r="L47">
        <v>-2.2788800000000001E-3</v>
      </c>
      <c r="M47">
        <v>0</v>
      </c>
    </row>
    <row r="60" spans="1:12">
      <c r="A60" t="s">
        <v>689</v>
      </c>
    </row>
    <row r="61" spans="1:12">
      <c r="H61" t="s">
        <v>687</v>
      </c>
    </row>
    <row r="62" spans="1:12">
      <c r="G62" s="2" t="s">
        <v>680</v>
      </c>
      <c r="I62" t="s">
        <v>683</v>
      </c>
      <c r="J62" t="s">
        <v>684</v>
      </c>
      <c r="K62" s="2" t="s">
        <v>685</v>
      </c>
      <c r="L62" s="2" t="s">
        <v>686</v>
      </c>
    </row>
    <row r="63" spans="1:12">
      <c r="H63" t="s">
        <v>683</v>
      </c>
      <c r="I63">
        <v>0.243558</v>
      </c>
      <c r="J63">
        <v>8.5639300000000008E-3</v>
      </c>
      <c r="K63">
        <v>-8.5921999999999995E-3</v>
      </c>
      <c r="L63">
        <v>-1.21879E-4</v>
      </c>
    </row>
    <row r="64" spans="1:12">
      <c r="H64" t="s">
        <v>684</v>
      </c>
      <c r="I64">
        <v>8.5639300000000008E-3</v>
      </c>
      <c r="J64">
        <v>0.25460100000000002</v>
      </c>
      <c r="K64">
        <v>1.29268E-2</v>
      </c>
      <c r="L64">
        <v>1.04215E-2</v>
      </c>
    </row>
    <row r="65" spans="7:12">
      <c r="H65" s="2" t="s">
        <v>685</v>
      </c>
      <c r="I65">
        <v>-8.5921999999999995E-3</v>
      </c>
      <c r="J65">
        <v>1.29268E-2</v>
      </c>
      <c r="K65">
        <v>0.244479</v>
      </c>
      <c r="L65">
        <v>3.6311899999999999E-3</v>
      </c>
    </row>
    <row r="66" spans="7:12">
      <c r="H66" s="2" t="s">
        <v>686</v>
      </c>
      <c r="I66">
        <v>-1.21879E-4</v>
      </c>
      <c r="J66">
        <v>1.04215E-2</v>
      </c>
      <c r="K66">
        <v>3.6311899999999999E-3</v>
      </c>
      <c r="L66">
        <v>0.25736199999999998</v>
      </c>
    </row>
    <row r="67" spans="7:12">
      <c r="G67" s="2" t="s">
        <v>681</v>
      </c>
      <c r="I67" t="s">
        <v>683</v>
      </c>
      <c r="J67" t="s">
        <v>684</v>
      </c>
      <c r="K67" s="2" t="s">
        <v>685</v>
      </c>
      <c r="L67" s="2" t="s">
        <v>686</v>
      </c>
    </row>
    <row r="68" spans="7:12">
      <c r="H68" t="s">
        <v>683</v>
      </c>
      <c r="I68">
        <v>0</v>
      </c>
      <c r="J68">
        <v>5.0711699999999996E-4</v>
      </c>
      <c r="K68">
        <v>2.99314E-3</v>
      </c>
      <c r="L68">
        <v>7.5254399999999996E-4</v>
      </c>
    </row>
    <row r="69" spans="7:12">
      <c r="H69" t="s">
        <v>684</v>
      </c>
      <c r="I69">
        <v>-5.0711699999999996E-4</v>
      </c>
      <c r="J69">
        <v>0</v>
      </c>
      <c r="K69">
        <v>-1.0503400000000001E-3</v>
      </c>
      <c r="L69">
        <v>-1.24831E-2</v>
      </c>
    </row>
    <row r="70" spans="7:12">
      <c r="H70" s="2" t="s">
        <v>685</v>
      </c>
      <c r="I70">
        <v>-2.99314E-3</v>
      </c>
      <c r="J70">
        <v>1.0503400000000001E-3</v>
      </c>
      <c r="K70">
        <v>0</v>
      </c>
      <c r="L70">
        <v>2.4584799999999999E-3</v>
      </c>
    </row>
    <row r="71" spans="7:12">
      <c r="H71" s="2" t="s">
        <v>686</v>
      </c>
      <c r="I71">
        <v>-7.5254399999999996E-4</v>
      </c>
      <c r="J71">
        <v>1.24831E-2</v>
      </c>
      <c r="K71">
        <v>-2.4584799999999999E-3</v>
      </c>
      <c r="L7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B4" sqref="B4:F13"/>
    </sheetView>
  </sheetViews>
  <sheetFormatPr baseColWidth="10" defaultRowHeight="15" x14ac:dyDescent="0"/>
  <sheetData>
    <row r="4" spans="2:6">
      <c r="B4" t="s">
        <v>690</v>
      </c>
      <c r="C4" t="s">
        <v>691</v>
      </c>
      <c r="D4" t="s">
        <v>692</v>
      </c>
      <c r="E4" t="s">
        <v>693</v>
      </c>
      <c r="F4" t="s">
        <v>694</v>
      </c>
    </row>
    <row r="5" spans="2:6">
      <c r="B5" t="s">
        <v>695</v>
      </c>
      <c r="C5" t="s">
        <v>696</v>
      </c>
      <c r="D5" t="s">
        <v>697</v>
      </c>
      <c r="E5" t="s">
        <v>698</v>
      </c>
      <c r="F5" t="s">
        <v>699</v>
      </c>
    </row>
    <row r="6" spans="2:6">
      <c r="B6" t="s">
        <v>700</v>
      </c>
      <c r="C6" t="s">
        <v>701</v>
      </c>
      <c r="D6" t="s">
        <v>702</v>
      </c>
      <c r="E6" t="s">
        <v>703</v>
      </c>
      <c r="F6" t="s">
        <v>704</v>
      </c>
    </row>
    <row r="7" spans="2:6">
      <c r="B7" t="s">
        <v>705</v>
      </c>
      <c r="C7" t="s">
        <v>706</v>
      </c>
      <c r="D7" t="s">
        <v>707</v>
      </c>
      <c r="E7" t="s">
        <v>708</v>
      </c>
      <c r="F7" t="s">
        <v>709</v>
      </c>
    </row>
    <row r="8" spans="2:6">
      <c r="B8" t="s">
        <v>710</v>
      </c>
      <c r="C8" t="s">
        <v>711</v>
      </c>
      <c r="D8" t="s">
        <v>712</v>
      </c>
      <c r="E8" t="s">
        <v>713</v>
      </c>
      <c r="F8" t="s">
        <v>714</v>
      </c>
    </row>
    <row r="9" spans="2:6">
      <c r="B9" t="s">
        <v>715</v>
      </c>
      <c r="C9" t="s">
        <v>716</v>
      </c>
      <c r="D9" t="s">
        <v>717</v>
      </c>
      <c r="E9" t="s">
        <v>718</v>
      </c>
      <c r="F9" t="s">
        <v>719</v>
      </c>
    </row>
    <row r="10" spans="2:6">
      <c r="B10" t="s">
        <v>720</v>
      </c>
      <c r="C10" t="s">
        <v>716</v>
      </c>
      <c r="D10" t="s">
        <v>717</v>
      </c>
      <c r="E10" t="s">
        <v>718</v>
      </c>
      <c r="F10" t="s">
        <v>719</v>
      </c>
    </row>
    <row r="11" spans="2:6">
      <c r="B11" t="s">
        <v>721</v>
      </c>
      <c r="C11" t="s">
        <v>722</v>
      </c>
      <c r="D11" t="s">
        <v>723</v>
      </c>
      <c r="E11" t="s">
        <v>724</v>
      </c>
      <c r="F11" t="s">
        <v>725</v>
      </c>
    </row>
    <row r="12" spans="2:6">
      <c r="B12" t="s">
        <v>726</v>
      </c>
      <c r="C12" t="s">
        <v>722</v>
      </c>
      <c r="D12" t="s">
        <v>723</v>
      </c>
      <c r="E12" t="s">
        <v>724</v>
      </c>
      <c r="F12" t="s">
        <v>725</v>
      </c>
    </row>
    <row r="13" spans="2:6">
      <c r="B13" t="s">
        <v>727</v>
      </c>
      <c r="C13" t="s">
        <v>696</v>
      </c>
      <c r="D13" t="s">
        <v>697</v>
      </c>
      <c r="E13" t="s">
        <v>698</v>
      </c>
      <c r="F13" t="s">
        <v>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134"/>
  <sheetViews>
    <sheetView topLeftCell="F1" workbookViewId="0">
      <selection activeCell="A131" sqref="A131"/>
    </sheetView>
  </sheetViews>
  <sheetFormatPr baseColWidth="10" defaultRowHeight="15" x14ac:dyDescent="0"/>
  <cols>
    <col min="1" max="1" width="10.83203125" customWidth="1"/>
  </cols>
  <sheetData>
    <row r="5" spans="1:27">
      <c r="F5" s="35" t="s">
        <v>774</v>
      </c>
      <c r="G5" s="35"/>
    </row>
    <row r="6" spans="1:27">
      <c r="A6" s="22" t="s">
        <v>751</v>
      </c>
      <c r="B6" s="22"/>
      <c r="C6" s="22"/>
      <c r="D6" s="22"/>
      <c r="E6" s="22"/>
      <c r="F6" s="23" t="s">
        <v>776</v>
      </c>
      <c r="G6" s="23"/>
      <c r="H6" s="15">
        <f>5000</f>
        <v>5000</v>
      </c>
      <c r="I6" s="15">
        <v>10000</v>
      </c>
      <c r="J6" s="15">
        <f>15000</f>
        <v>15000</v>
      </c>
      <c r="K6" s="15">
        <f>20000</f>
        <v>20000</v>
      </c>
      <c r="L6" s="15">
        <f>25000</f>
        <v>25000</v>
      </c>
      <c r="M6" s="15">
        <f>30000</f>
        <v>30000</v>
      </c>
      <c r="N6" s="15">
        <f>35000</f>
        <v>35000</v>
      </c>
      <c r="O6" s="15">
        <f>40000</f>
        <v>40000</v>
      </c>
      <c r="P6" s="15">
        <f>45000</f>
        <v>45000</v>
      </c>
      <c r="Q6" s="15">
        <f>50000</f>
        <v>50000</v>
      </c>
      <c r="R6" s="15">
        <f>55000</f>
        <v>55000</v>
      </c>
      <c r="S6" s="15">
        <f>60000</f>
        <v>60000</v>
      </c>
      <c r="T6" s="15">
        <f>65000</f>
        <v>65000</v>
      </c>
      <c r="U6" s="10">
        <v>70000</v>
      </c>
      <c r="V6" s="15">
        <f>75000</f>
        <v>75000</v>
      </c>
      <c r="W6" s="10">
        <v>80000</v>
      </c>
      <c r="X6" s="10">
        <v>85000</v>
      </c>
      <c r="Y6" s="19">
        <v>90000</v>
      </c>
      <c r="Z6" s="19">
        <v>95000</v>
      </c>
      <c r="AA6" s="19">
        <v>100000</v>
      </c>
    </row>
    <row r="7" spans="1:27" ht="18" customHeight="1">
      <c r="A7" s="24" t="s">
        <v>773</v>
      </c>
      <c r="B7" s="25"/>
      <c r="C7" s="25"/>
      <c r="D7" s="25"/>
      <c r="E7" s="26"/>
      <c r="F7" s="33" t="s">
        <v>745</v>
      </c>
      <c r="G7" s="33"/>
      <c r="H7" s="17">
        <f>F37</f>
        <v>0.75683400000000001</v>
      </c>
      <c r="I7" s="17">
        <f>F42</f>
        <v>0.75219899999999995</v>
      </c>
      <c r="J7" s="17">
        <f>F47</f>
        <v>0.750556</v>
      </c>
      <c r="K7" s="17">
        <f>F52</f>
        <v>0.75694899999999998</v>
      </c>
      <c r="L7" s="17">
        <f>F57</f>
        <v>0.75778900000000005</v>
      </c>
      <c r="M7" s="17">
        <f>F62</f>
        <v>0.75796200000000002</v>
      </c>
      <c r="N7" s="17">
        <f>F67</f>
        <v>0.75903200000000004</v>
      </c>
      <c r="O7" s="17">
        <f>F72</f>
        <v>0.76231400000000005</v>
      </c>
      <c r="P7" s="17">
        <f>F77</f>
        <v>0.76251400000000003</v>
      </c>
      <c r="Q7" s="17">
        <f>F82</f>
        <v>0.76069299999999995</v>
      </c>
      <c r="R7" s="9">
        <f>F87</f>
        <v>0.75949100000000003</v>
      </c>
      <c r="S7" s="6">
        <f>F92</f>
        <v>0.76061400000000001</v>
      </c>
      <c r="T7" s="6">
        <f>F97</f>
        <v>0.76068500000000006</v>
      </c>
      <c r="U7" s="6">
        <f>F102</f>
        <v>0.75928399999999996</v>
      </c>
      <c r="V7" s="6">
        <f>F107</f>
        <v>0.76117599999999996</v>
      </c>
      <c r="W7" s="6">
        <f>F112</f>
        <v>0.76024700000000001</v>
      </c>
      <c r="X7" s="6">
        <f>F117</f>
        <v>0.76089499999999999</v>
      </c>
      <c r="Y7" s="6">
        <f>F122</f>
        <v>0.76112100000000005</v>
      </c>
      <c r="Z7" s="6">
        <f>F127</f>
        <v>0.76056999999999997</v>
      </c>
      <c r="AA7" s="6">
        <f>F132</f>
        <v>0.76088800000000001</v>
      </c>
    </row>
    <row r="8" spans="1:27" ht="18">
      <c r="A8" s="27"/>
      <c r="B8" s="28"/>
      <c r="C8" s="28"/>
      <c r="D8" s="28"/>
      <c r="E8" s="29"/>
      <c r="F8" s="34" t="s">
        <v>750</v>
      </c>
      <c r="G8" s="34"/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8">
      <c r="A9" s="27"/>
      <c r="B9" s="28"/>
      <c r="C9" s="28"/>
      <c r="D9" s="28"/>
      <c r="E9" s="29"/>
      <c r="F9" s="33" t="s">
        <v>746</v>
      </c>
      <c r="G9" s="33"/>
      <c r="H9" s="6"/>
      <c r="I9" s="6"/>
      <c r="J9" s="6"/>
      <c r="K9" s="6"/>
      <c r="L9" s="6"/>
      <c r="M9" s="6"/>
      <c r="N9" s="6"/>
      <c r="O9" s="6"/>
      <c r="P9" s="6"/>
      <c r="Q9" s="6"/>
      <c r="R9" s="9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27"/>
      <c r="B10" s="28"/>
      <c r="C10" s="28"/>
      <c r="D10" s="28"/>
      <c r="E10" s="29"/>
      <c r="F10" s="33" t="s">
        <v>749</v>
      </c>
      <c r="G10" s="3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27"/>
      <c r="B11" s="28"/>
      <c r="C11" s="28"/>
      <c r="D11" s="28"/>
      <c r="E11" s="29"/>
      <c r="G11" s="2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27" ht="15" customHeight="1">
      <c r="A12" s="27"/>
      <c r="B12" s="28"/>
      <c r="C12" s="28"/>
      <c r="D12" s="28"/>
      <c r="E12" s="29"/>
      <c r="F12" s="11"/>
      <c r="G12" s="12"/>
      <c r="H12" s="13"/>
      <c r="I12" s="14"/>
      <c r="J12" s="14"/>
      <c r="K12" s="14"/>
      <c r="L12" s="14"/>
      <c r="M12" s="14"/>
      <c r="N12" s="14"/>
      <c r="O12" s="14"/>
      <c r="P12" s="14"/>
      <c r="Q12" s="14"/>
    </row>
    <row r="13" spans="1:27">
      <c r="A13" s="27"/>
      <c r="B13" s="28"/>
      <c r="C13" s="28"/>
      <c r="D13" s="28"/>
      <c r="E13" s="29"/>
      <c r="F13" s="11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27">
      <c r="A14" s="27"/>
      <c r="B14" s="28"/>
      <c r="C14" s="28"/>
      <c r="D14" s="28"/>
      <c r="E14" s="29"/>
      <c r="F14" s="36" t="s">
        <v>775</v>
      </c>
      <c r="G14" s="37"/>
    </row>
    <row r="15" spans="1:27">
      <c r="A15" s="27"/>
      <c r="B15" s="28"/>
      <c r="C15" s="28"/>
      <c r="D15" s="28"/>
      <c r="E15" s="29"/>
      <c r="F15" s="23" t="s">
        <v>776</v>
      </c>
      <c r="G15" s="23"/>
      <c r="H15" s="15">
        <f>5000</f>
        <v>5000</v>
      </c>
      <c r="I15" s="15">
        <v>10000</v>
      </c>
      <c r="J15" s="15">
        <f>15000</f>
        <v>15000</v>
      </c>
      <c r="K15" s="15">
        <f>20000</f>
        <v>20000</v>
      </c>
      <c r="L15" s="15">
        <f>25000</f>
        <v>25000</v>
      </c>
      <c r="M15" s="15">
        <f>30000</f>
        <v>30000</v>
      </c>
      <c r="N15" s="15">
        <f>35000</f>
        <v>35000</v>
      </c>
      <c r="O15" s="15">
        <f>40000</f>
        <v>40000</v>
      </c>
      <c r="P15" s="15">
        <f>45000</f>
        <v>45000</v>
      </c>
      <c r="Q15" s="15">
        <f>50000</f>
        <v>50000</v>
      </c>
      <c r="R15" s="15">
        <f>55000</f>
        <v>55000</v>
      </c>
      <c r="S15" s="15">
        <f>60000</f>
        <v>60000</v>
      </c>
      <c r="T15" s="15">
        <f>65000</f>
        <v>65000</v>
      </c>
      <c r="U15" s="10">
        <v>70000</v>
      </c>
      <c r="V15" s="15">
        <f>75000</f>
        <v>75000</v>
      </c>
      <c r="W15" s="10">
        <v>80000</v>
      </c>
      <c r="X15" s="10">
        <v>85000</v>
      </c>
      <c r="Y15" s="19">
        <v>90000</v>
      </c>
      <c r="Z15" s="19">
        <v>95000</v>
      </c>
      <c r="AA15" s="19">
        <v>100000</v>
      </c>
    </row>
    <row r="16" spans="1:27" ht="18">
      <c r="A16" s="27"/>
      <c r="B16" s="28"/>
      <c r="C16" s="28"/>
      <c r="D16" s="28"/>
      <c r="E16" s="29"/>
      <c r="F16" s="20" t="s">
        <v>745</v>
      </c>
      <c r="G16" s="21"/>
      <c r="H16" s="17">
        <f>F36</f>
        <v>0.75702899999999995</v>
      </c>
      <c r="I16" s="17">
        <f>F41</f>
        <v>0.74965199999999999</v>
      </c>
      <c r="J16" s="17">
        <f>F46</f>
        <v>0.75348000000000004</v>
      </c>
      <c r="K16" s="17">
        <f>F51</f>
        <v>0.77187300000000003</v>
      </c>
      <c r="L16" s="17">
        <f>F56</f>
        <v>0.75772899999999999</v>
      </c>
      <c r="M16" s="17">
        <f>F61</f>
        <v>0.76087300000000002</v>
      </c>
      <c r="N16" s="17">
        <f>F66</f>
        <v>0.75668899999999994</v>
      </c>
      <c r="O16" s="17">
        <f>F71</f>
        <v>0.76230900000000001</v>
      </c>
      <c r="P16" s="17">
        <f>F76</f>
        <v>0.76082700000000003</v>
      </c>
      <c r="Q16" s="17">
        <f>F81</f>
        <v>0.76193900000000003</v>
      </c>
      <c r="R16" s="18">
        <f>F86</f>
        <v>0.760791</v>
      </c>
      <c r="S16" s="6">
        <f>F91</f>
        <v>0.76598999999999995</v>
      </c>
      <c r="T16" s="6">
        <f>F96</f>
        <v>0.75932699999999997</v>
      </c>
      <c r="U16" s="6">
        <f>F101</f>
        <v>0.76204799999999995</v>
      </c>
      <c r="V16" s="6">
        <f>F106</f>
        <v>0.759185</v>
      </c>
      <c r="W16" s="6">
        <f>F111</f>
        <v>0.75777899999999998</v>
      </c>
      <c r="X16" s="6">
        <f>F116</f>
        <v>0.75535099999999999</v>
      </c>
      <c r="Y16" s="6">
        <f>F121</f>
        <v>0.75702400000000003</v>
      </c>
      <c r="Z16" s="6">
        <f>F126</f>
        <v>0.75581100000000001</v>
      </c>
      <c r="AA16" s="6">
        <f>F131</f>
        <v>0.76261299999999999</v>
      </c>
    </row>
    <row r="17" spans="1:27" ht="18">
      <c r="A17" s="27"/>
      <c r="B17" s="28"/>
      <c r="C17" s="28"/>
      <c r="D17" s="28"/>
      <c r="E17" s="29"/>
      <c r="F17" s="20" t="s">
        <v>750</v>
      </c>
      <c r="G17" s="21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27"/>
      <c r="B18" s="28"/>
      <c r="C18" s="28"/>
      <c r="D18" s="28"/>
      <c r="E18" s="29"/>
      <c r="F18" s="20" t="s">
        <v>746</v>
      </c>
      <c r="G18" s="2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27"/>
      <c r="B19" s="28"/>
      <c r="C19" s="28"/>
      <c r="D19" s="28"/>
      <c r="E19" s="29"/>
      <c r="F19" s="20" t="s">
        <v>749</v>
      </c>
      <c r="G19" s="21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27"/>
      <c r="B20" s="28"/>
      <c r="C20" s="28"/>
      <c r="D20" s="28"/>
      <c r="E20" s="29"/>
      <c r="F20" s="11"/>
      <c r="G20" s="12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27">
      <c r="A21" s="27"/>
      <c r="B21" s="28"/>
      <c r="C21" s="28"/>
      <c r="D21" s="28"/>
      <c r="E21" s="29"/>
      <c r="F21" s="11"/>
      <c r="G21" s="12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27">
      <c r="A22" s="27"/>
      <c r="B22" s="28"/>
      <c r="C22" s="28"/>
      <c r="D22" s="28"/>
      <c r="E22" s="29"/>
      <c r="F22" s="11"/>
      <c r="G22" s="12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27">
      <c r="A23" s="27"/>
      <c r="B23" s="28"/>
      <c r="C23" s="28"/>
      <c r="D23" s="28"/>
      <c r="E23" s="29"/>
      <c r="F23" s="11"/>
      <c r="G23" s="12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27">
      <c r="A24" s="27"/>
      <c r="B24" s="28"/>
      <c r="C24" s="28"/>
      <c r="D24" s="28"/>
      <c r="E24" s="29"/>
      <c r="F24" s="11"/>
      <c r="G24" s="12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27">
      <c r="A25" s="27"/>
      <c r="B25" s="28"/>
      <c r="C25" s="28"/>
      <c r="D25" s="28"/>
      <c r="E25" s="29"/>
      <c r="F25" s="11"/>
      <c r="G25" s="12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27">
      <c r="A26" s="27"/>
      <c r="B26" s="28"/>
      <c r="C26" s="28"/>
      <c r="D26" s="28"/>
      <c r="E26" s="29"/>
      <c r="F26" s="11"/>
      <c r="G26" s="12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27">
      <c r="A27" s="27"/>
      <c r="B27" s="28"/>
      <c r="C27" s="28"/>
      <c r="D27" s="28"/>
      <c r="E27" s="29"/>
      <c r="F27" s="11"/>
      <c r="G27" s="12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27">
      <c r="A28" s="27"/>
      <c r="B28" s="28"/>
      <c r="C28" s="28"/>
      <c r="D28" s="28"/>
      <c r="E28" s="29"/>
      <c r="F28" s="11"/>
      <c r="G28" s="12"/>
    </row>
    <row r="29" spans="1:27">
      <c r="A29" s="27"/>
      <c r="B29" s="28"/>
      <c r="C29" s="28"/>
      <c r="D29" s="28"/>
      <c r="E29" s="29"/>
      <c r="F29" s="11"/>
      <c r="G29" s="12"/>
    </row>
    <row r="30" spans="1:27">
      <c r="A30" s="27"/>
      <c r="B30" s="28"/>
      <c r="C30" s="28"/>
      <c r="D30" s="28"/>
      <c r="E30" s="29"/>
      <c r="F30" s="11"/>
      <c r="G30" s="12"/>
    </row>
    <row r="31" spans="1:27">
      <c r="A31" s="27"/>
      <c r="B31" s="28"/>
      <c r="C31" s="28"/>
      <c r="D31" s="28"/>
      <c r="E31" s="29"/>
      <c r="F31" s="11"/>
      <c r="G31" s="12"/>
    </row>
    <row r="32" spans="1:27">
      <c r="A32" s="30"/>
      <c r="B32" s="31"/>
      <c r="C32" s="31"/>
      <c r="D32" s="31"/>
      <c r="E32" s="32"/>
      <c r="F32" s="11"/>
      <c r="G32" s="12"/>
    </row>
    <row r="36" spans="1:17">
      <c r="A36" t="s">
        <v>777</v>
      </c>
      <c r="B36">
        <v>1376.99</v>
      </c>
      <c r="C36" t="s">
        <v>25</v>
      </c>
      <c r="D36" t="s">
        <v>757</v>
      </c>
      <c r="E36" t="s">
        <v>27</v>
      </c>
      <c r="F36">
        <v>0.75702899999999995</v>
      </c>
      <c r="G36" t="s">
        <v>28</v>
      </c>
      <c r="H36">
        <v>126719</v>
      </c>
      <c r="I36" t="s">
        <v>29</v>
      </c>
      <c r="J36">
        <v>3.9457297325000001E-2</v>
      </c>
      <c r="K36" t="s">
        <v>30</v>
      </c>
      <c r="L36">
        <v>5000</v>
      </c>
      <c r="M36" t="s">
        <v>778</v>
      </c>
      <c r="N36" t="s">
        <v>779</v>
      </c>
      <c r="O36" t="s">
        <v>780</v>
      </c>
      <c r="P36" t="s">
        <v>781</v>
      </c>
      <c r="Q36">
        <v>8.2386699999999993E-2</v>
      </c>
    </row>
    <row r="37" spans="1:17">
      <c r="A37" t="s">
        <v>782</v>
      </c>
      <c r="B37">
        <v>689.02499999999998</v>
      </c>
      <c r="C37" t="s">
        <v>25</v>
      </c>
      <c r="D37" t="s">
        <v>36</v>
      </c>
      <c r="E37" t="s">
        <v>27</v>
      </c>
      <c r="F37">
        <v>0.75683400000000001</v>
      </c>
      <c r="G37" t="s">
        <v>28</v>
      </c>
      <c r="H37">
        <v>253375</v>
      </c>
      <c r="I37" t="s">
        <v>29</v>
      </c>
      <c r="J37">
        <v>1.9733604960000001E-2</v>
      </c>
      <c r="K37" t="s">
        <v>30</v>
      </c>
      <c r="L37">
        <v>5000</v>
      </c>
      <c r="M37" t="s">
        <v>783</v>
      </c>
      <c r="N37" t="s">
        <v>784</v>
      </c>
      <c r="O37" t="s">
        <v>785</v>
      </c>
      <c r="P37" t="s">
        <v>786</v>
      </c>
      <c r="Q37">
        <v>8.70253E-2</v>
      </c>
    </row>
    <row r="38" spans="1:17">
      <c r="A38" t="s">
        <v>787</v>
      </c>
      <c r="B38">
        <v>1376.99</v>
      </c>
      <c r="C38" t="s">
        <v>25</v>
      </c>
      <c r="D38" t="s">
        <v>757</v>
      </c>
      <c r="E38" t="s">
        <v>27</v>
      </c>
      <c r="F38">
        <v>0.75702899999999995</v>
      </c>
      <c r="G38" t="s">
        <v>28</v>
      </c>
      <c r="H38">
        <v>126719</v>
      </c>
      <c r="I38" t="s">
        <v>29</v>
      </c>
      <c r="J38">
        <v>3.9457297325000001E-2</v>
      </c>
      <c r="K38" t="s">
        <v>30</v>
      </c>
      <c r="L38">
        <v>5000</v>
      </c>
      <c r="M38" t="s">
        <v>788</v>
      </c>
      <c r="N38" t="s">
        <v>779</v>
      </c>
      <c r="O38" t="s">
        <v>780</v>
      </c>
      <c r="P38" t="s">
        <v>781</v>
      </c>
      <c r="Q38">
        <v>8.2386699999999993E-2</v>
      </c>
    </row>
    <row r="39" spans="1:17">
      <c r="A39" t="s">
        <v>787</v>
      </c>
      <c r="B39">
        <v>689.02499999999998</v>
      </c>
      <c r="C39" t="s">
        <v>25</v>
      </c>
      <c r="D39" t="s">
        <v>36</v>
      </c>
      <c r="E39" t="s">
        <v>27</v>
      </c>
      <c r="F39">
        <v>0.75683400000000001</v>
      </c>
      <c r="G39" t="s">
        <v>28</v>
      </c>
      <c r="H39">
        <v>253375</v>
      </c>
      <c r="I39" t="s">
        <v>29</v>
      </c>
      <c r="J39">
        <v>1.9733604960000001E-2</v>
      </c>
      <c r="K39" t="s">
        <v>30</v>
      </c>
      <c r="L39">
        <v>5000</v>
      </c>
      <c r="M39" t="s">
        <v>783</v>
      </c>
      <c r="N39" t="s">
        <v>784</v>
      </c>
      <c r="O39" t="s">
        <v>785</v>
      </c>
      <c r="P39" t="s">
        <v>786</v>
      </c>
      <c r="Q39">
        <v>8.70253E-2</v>
      </c>
    </row>
    <row r="41" spans="1:17">
      <c r="A41" t="s">
        <v>777</v>
      </c>
      <c r="B41">
        <v>1392.09</v>
      </c>
      <c r="C41" t="s">
        <v>25</v>
      </c>
      <c r="D41" t="s">
        <v>757</v>
      </c>
      <c r="E41" t="s">
        <v>27</v>
      </c>
      <c r="F41">
        <v>0.74965199999999999</v>
      </c>
      <c r="G41" t="s">
        <v>28</v>
      </c>
      <c r="H41">
        <v>127824</v>
      </c>
      <c r="I41" t="s">
        <v>29</v>
      </c>
      <c r="J41">
        <v>7.8232592594999997E-2</v>
      </c>
      <c r="K41" t="s">
        <v>30</v>
      </c>
      <c r="L41">
        <v>10000</v>
      </c>
      <c r="M41" t="s">
        <v>778</v>
      </c>
      <c r="N41" t="s">
        <v>789</v>
      </c>
      <c r="O41" t="s">
        <v>790</v>
      </c>
      <c r="P41" t="s">
        <v>791</v>
      </c>
      <c r="Q41">
        <v>8.6114399999999994E-2</v>
      </c>
    </row>
    <row r="42" spans="1:17">
      <c r="A42" t="s">
        <v>782</v>
      </c>
      <c r="B42">
        <v>693.23599999999999</v>
      </c>
      <c r="C42" t="s">
        <v>25</v>
      </c>
      <c r="D42" t="s">
        <v>36</v>
      </c>
      <c r="E42" t="s">
        <v>27</v>
      </c>
      <c r="F42">
        <v>0.75219899999999995</v>
      </c>
      <c r="G42" t="s">
        <v>28</v>
      </c>
      <c r="H42">
        <v>254949</v>
      </c>
      <c r="I42" t="s">
        <v>29</v>
      </c>
      <c r="J42">
        <v>3.9223577760000003E-2</v>
      </c>
      <c r="K42" t="s">
        <v>30</v>
      </c>
      <c r="L42">
        <v>10000</v>
      </c>
      <c r="M42" t="s">
        <v>783</v>
      </c>
      <c r="N42" t="s">
        <v>792</v>
      </c>
      <c r="O42" t="s">
        <v>793</v>
      </c>
      <c r="P42" t="s">
        <v>794</v>
      </c>
      <c r="Q42">
        <v>9.3263399999999996E-2</v>
      </c>
    </row>
    <row r="43" spans="1:17">
      <c r="A43" t="s">
        <v>787</v>
      </c>
      <c r="B43">
        <v>1392.09</v>
      </c>
      <c r="C43" t="s">
        <v>25</v>
      </c>
      <c r="D43" t="s">
        <v>757</v>
      </c>
      <c r="E43" t="s">
        <v>27</v>
      </c>
      <c r="F43">
        <v>0.74965199999999999</v>
      </c>
      <c r="G43" t="s">
        <v>28</v>
      </c>
      <c r="H43">
        <v>127824</v>
      </c>
      <c r="I43" t="s">
        <v>29</v>
      </c>
      <c r="J43">
        <v>7.8232592594999997E-2</v>
      </c>
      <c r="K43" t="s">
        <v>30</v>
      </c>
      <c r="L43">
        <v>10000</v>
      </c>
      <c r="M43" t="s">
        <v>788</v>
      </c>
      <c r="N43" t="s">
        <v>789</v>
      </c>
      <c r="O43" t="s">
        <v>790</v>
      </c>
      <c r="P43" t="s">
        <v>791</v>
      </c>
      <c r="Q43">
        <v>8.6114399999999994E-2</v>
      </c>
    </row>
    <row r="44" spans="1:17">
      <c r="A44" t="s">
        <v>787</v>
      </c>
      <c r="B44">
        <v>693.23599999999999</v>
      </c>
      <c r="C44" t="s">
        <v>25</v>
      </c>
      <c r="D44" t="s">
        <v>36</v>
      </c>
      <c r="E44" t="s">
        <v>27</v>
      </c>
      <c r="F44">
        <v>0.75219899999999995</v>
      </c>
      <c r="G44" t="s">
        <v>28</v>
      </c>
      <c r="H44">
        <v>254949</v>
      </c>
      <c r="I44" t="s">
        <v>29</v>
      </c>
      <c r="J44">
        <v>3.9223577760000003E-2</v>
      </c>
      <c r="K44" t="s">
        <v>30</v>
      </c>
      <c r="L44">
        <v>10000</v>
      </c>
      <c r="M44" t="s">
        <v>783</v>
      </c>
      <c r="N44" t="s">
        <v>792</v>
      </c>
      <c r="O44" t="s">
        <v>793</v>
      </c>
      <c r="P44" t="s">
        <v>794</v>
      </c>
      <c r="Q44">
        <v>9.3263399999999996E-2</v>
      </c>
    </row>
    <row r="46" spans="1:17">
      <c r="A46" t="s">
        <v>777</v>
      </c>
      <c r="B46">
        <v>1378.56</v>
      </c>
      <c r="C46" t="s">
        <v>25</v>
      </c>
      <c r="D46" t="s">
        <v>757</v>
      </c>
      <c r="E46" t="s">
        <v>27</v>
      </c>
      <c r="F46">
        <v>0.75348000000000004</v>
      </c>
      <c r="G46" t="s">
        <v>28</v>
      </c>
      <c r="H46">
        <v>127771</v>
      </c>
      <c r="I46" t="s">
        <v>29</v>
      </c>
      <c r="J46">
        <v>0.117397589325</v>
      </c>
      <c r="K46" t="s">
        <v>30</v>
      </c>
      <c r="L46">
        <v>15000</v>
      </c>
      <c r="M46" t="s">
        <v>778</v>
      </c>
      <c r="N46" t="s">
        <v>795</v>
      </c>
      <c r="O46" t="s">
        <v>796</v>
      </c>
      <c r="P46" t="s">
        <v>797</v>
      </c>
      <c r="Q46">
        <v>7.8191800000000006E-2</v>
      </c>
    </row>
    <row r="47" spans="1:17">
      <c r="A47" t="s">
        <v>782</v>
      </c>
      <c r="B47">
        <v>695.98699999999997</v>
      </c>
      <c r="C47" t="s">
        <v>25</v>
      </c>
      <c r="D47" t="s">
        <v>36</v>
      </c>
      <c r="E47" t="s">
        <v>27</v>
      </c>
      <c r="F47">
        <v>0.750556</v>
      </c>
      <c r="G47" t="s">
        <v>28</v>
      </c>
      <c r="H47">
        <v>255054</v>
      </c>
      <c r="I47" t="s">
        <v>29</v>
      </c>
      <c r="J47">
        <v>5.8811000423999997E-2</v>
      </c>
      <c r="K47" t="s">
        <v>30</v>
      </c>
      <c r="L47">
        <v>15000</v>
      </c>
      <c r="M47" t="s">
        <v>783</v>
      </c>
      <c r="N47" t="s">
        <v>798</v>
      </c>
      <c r="O47" t="s">
        <v>799</v>
      </c>
      <c r="P47" t="s">
        <v>800</v>
      </c>
      <c r="Q47">
        <v>9.1170500000000002E-2</v>
      </c>
    </row>
    <row r="48" spans="1:17">
      <c r="A48" t="s">
        <v>787</v>
      </c>
      <c r="B48">
        <v>1378.56</v>
      </c>
      <c r="C48" t="s">
        <v>25</v>
      </c>
      <c r="D48" t="s">
        <v>757</v>
      </c>
      <c r="E48" t="s">
        <v>27</v>
      </c>
      <c r="F48">
        <v>0.75348000000000004</v>
      </c>
      <c r="G48" t="s">
        <v>28</v>
      </c>
      <c r="H48">
        <v>127771</v>
      </c>
      <c r="I48" t="s">
        <v>29</v>
      </c>
      <c r="J48">
        <v>0.117397589325</v>
      </c>
      <c r="K48" t="s">
        <v>30</v>
      </c>
      <c r="L48">
        <v>15000</v>
      </c>
      <c r="M48" t="s">
        <v>788</v>
      </c>
      <c r="N48" t="s">
        <v>795</v>
      </c>
      <c r="O48" t="s">
        <v>796</v>
      </c>
      <c r="P48" t="s">
        <v>797</v>
      </c>
      <c r="Q48">
        <v>7.8191800000000006E-2</v>
      </c>
    </row>
    <row r="49" spans="1:17">
      <c r="A49" t="s">
        <v>787</v>
      </c>
      <c r="B49">
        <v>695.98699999999997</v>
      </c>
      <c r="C49" t="s">
        <v>25</v>
      </c>
      <c r="D49" t="s">
        <v>36</v>
      </c>
      <c r="E49" t="s">
        <v>27</v>
      </c>
      <c r="F49">
        <v>0.750556</v>
      </c>
      <c r="G49" t="s">
        <v>28</v>
      </c>
      <c r="H49">
        <v>255054</v>
      </c>
      <c r="I49" t="s">
        <v>29</v>
      </c>
      <c r="J49">
        <v>5.8811000423999997E-2</v>
      </c>
      <c r="K49" t="s">
        <v>30</v>
      </c>
      <c r="L49">
        <v>15000</v>
      </c>
      <c r="M49" t="s">
        <v>783</v>
      </c>
      <c r="N49" t="s">
        <v>798</v>
      </c>
      <c r="O49" t="s">
        <v>799</v>
      </c>
      <c r="P49" t="s">
        <v>800</v>
      </c>
      <c r="Q49">
        <v>9.1170500000000002E-2</v>
      </c>
    </row>
    <row r="51" spans="1:17">
      <c r="A51" t="s">
        <v>777</v>
      </c>
      <c r="B51">
        <v>1309.01</v>
      </c>
      <c r="C51" t="s">
        <v>25</v>
      </c>
      <c r="D51" t="s">
        <v>757</v>
      </c>
      <c r="E51" t="s">
        <v>27</v>
      </c>
      <c r="F51">
        <v>0.77187300000000003</v>
      </c>
      <c r="G51" t="s">
        <v>28</v>
      </c>
      <c r="H51">
        <v>128223</v>
      </c>
      <c r="I51" t="s">
        <v>29</v>
      </c>
      <c r="J51">
        <v>0.155978033865</v>
      </c>
      <c r="K51" t="s">
        <v>30</v>
      </c>
      <c r="L51">
        <v>20000</v>
      </c>
      <c r="M51" t="s">
        <v>778</v>
      </c>
      <c r="N51" t="s">
        <v>801</v>
      </c>
      <c r="O51" t="s">
        <v>802</v>
      </c>
      <c r="P51" t="s">
        <v>803</v>
      </c>
      <c r="Q51">
        <v>7.1805999999999995E-2</v>
      </c>
    </row>
    <row r="52" spans="1:17">
      <c r="A52" t="s">
        <v>782</v>
      </c>
      <c r="B52">
        <v>684.98800000000006</v>
      </c>
      <c r="C52" t="s">
        <v>25</v>
      </c>
      <c r="D52" t="s">
        <v>36</v>
      </c>
      <c r="E52" t="s">
        <v>27</v>
      </c>
      <c r="F52">
        <v>0.75694899999999998</v>
      </c>
      <c r="G52" t="s">
        <v>28</v>
      </c>
      <c r="H52">
        <v>254790</v>
      </c>
      <c r="I52" t="s">
        <v>29</v>
      </c>
      <c r="J52">
        <v>7.8495872952000001E-2</v>
      </c>
      <c r="K52" t="s">
        <v>30</v>
      </c>
      <c r="L52">
        <v>20000</v>
      </c>
      <c r="M52" t="s">
        <v>783</v>
      </c>
      <c r="N52" t="s">
        <v>804</v>
      </c>
      <c r="O52" t="s">
        <v>805</v>
      </c>
      <c r="P52" t="s">
        <v>806</v>
      </c>
      <c r="Q52">
        <v>8.4263699999999997E-2</v>
      </c>
    </row>
    <row r="53" spans="1:17">
      <c r="A53" t="s">
        <v>787</v>
      </c>
      <c r="B53">
        <v>1309.01</v>
      </c>
      <c r="C53" t="s">
        <v>25</v>
      </c>
      <c r="D53" t="s">
        <v>757</v>
      </c>
      <c r="E53" t="s">
        <v>27</v>
      </c>
      <c r="F53">
        <v>0.77187300000000003</v>
      </c>
      <c r="G53" t="s">
        <v>28</v>
      </c>
      <c r="H53">
        <v>128223</v>
      </c>
      <c r="I53" t="s">
        <v>29</v>
      </c>
      <c r="J53">
        <v>0.155978033865</v>
      </c>
      <c r="K53" t="s">
        <v>30</v>
      </c>
      <c r="L53">
        <v>20000</v>
      </c>
      <c r="M53" t="s">
        <v>788</v>
      </c>
      <c r="N53" t="s">
        <v>801</v>
      </c>
      <c r="O53" t="s">
        <v>802</v>
      </c>
      <c r="P53" t="s">
        <v>803</v>
      </c>
      <c r="Q53">
        <v>7.1805999999999995E-2</v>
      </c>
    </row>
    <row r="54" spans="1:17">
      <c r="A54" t="s">
        <v>787</v>
      </c>
      <c r="B54">
        <v>684.98800000000006</v>
      </c>
      <c r="C54" t="s">
        <v>25</v>
      </c>
      <c r="D54" t="s">
        <v>36</v>
      </c>
      <c r="E54" t="s">
        <v>27</v>
      </c>
      <c r="F54">
        <v>0.75694899999999998</v>
      </c>
      <c r="G54" t="s">
        <v>28</v>
      </c>
      <c r="H54">
        <v>254790</v>
      </c>
      <c r="I54" t="s">
        <v>29</v>
      </c>
      <c r="J54">
        <v>7.8495872952000001E-2</v>
      </c>
      <c r="K54" t="s">
        <v>30</v>
      </c>
      <c r="L54">
        <v>20000</v>
      </c>
      <c r="M54" t="s">
        <v>783</v>
      </c>
      <c r="N54" t="s">
        <v>804</v>
      </c>
      <c r="O54" t="s">
        <v>805</v>
      </c>
      <c r="P54" t="s">
        <v>806</v>
      </c>
      <c r="Q54">
        <v>8.4263699999999997E-2</v>
      </c>
    </row>
    <row r="56" spans="1:17">
      <c r="A56" t="s">
        <v>777</v>
      </c>
      <c r="B56">
        <v>1359.52</v>
      </c>
      <c r="C56" t="s">
        <v>25</v>
      </c>
      <c r="D56" t="s">
        <v>757</v>
      </c>
      <c r="E56" t="s">
        <v>27</v>
      </c>
      <c r="F56">
        <v>0.75772899999999999</v>
      </c>
      <c r="G56" t="s">
        <v>28</v>
      </c>
      <c r="H56">
        <v>128111</v>
      </c>
      <c r="I56" t="s">
        <v>29</v>
      </c>
      <c r="J56">
        <v>0.19514303059499999</v>
      </c>
      <c r="K56" t="s">
        <v>30</v>
      </c>
      <c r="L56">
        <v>25000</v>
      </c>
      <c r="M56" t="s">
        <v>778</v>
      </c>
      <c r="N56" t="s">
        <v>807</v>
      </c>
      <c r="O56" t="s">
        <v>808</v>
      </c>
      <c r="P56" t="s">
        <v>809</v>
      </c>
      <c r="Q56">
        <v>8.6840000000000001E-2</v>
      </c>
    </row>
    <row r="57" spans="1:17">
      <c r="A57" t="s">
        <v>782</v>
      </c>
      <c r="B57">
        <v>683.21699999999998</v>
      </c>
      <c r="C57" t="s">
        <v>25</v>
      </c>
      <c r="D57" t="s">
        <v>36</v>
      </c>
      <c r="E57" t="s">
        <v>27</v>
      </c>
      <c r="F57">
        <v>0.75778900000000005</v>
      </c>
      <c r="G57" t="s">
        <v>28</v>
      </c>
      <c r="H57">
        <v>254885</v>
      </c>
      <c r="I57" t="s">
        <v>29</v>
      </c>
      <c r="J57">
        <v>9.8083295616000002E-2</v>
      </c>
      <c r="K57" t="s">
        <v>30</v>
      </c>
      <c r="L57">
        <v>25000</v>
      </c>
      <c r="M57" t="s">
        <v>783</v>
      </c>
      <c r="N57" t="s">
        <v>810</v>
      </c>
      <c r="O57" t="s">
        <v>811</v>
      </c>
      <c r="P57" t="s">
        <v>812</v>
      </c>
      <c r="Q57">
        <v>8.1194299999999997E-2</v>
      </c>
    </row>
    <row r="58" spans="1:17">
      <c r="A58" t="s">
        <v>787</v>
      </c>
      <c r="B58">
        <v>1359.52</v>
      </c>
      <c r="C58" t="s">
        <v>25</v>
      </c>
      <c r="D58" t="s">
        <v>757</v>
      </c>
      <c r="E58" t="s">
        <v>27</v>
      </c>
      <c r="F58">
        <v>0.75772899999999999</v>
      </c>
      <c r="G58" t="s">
        <v>28</v>
      </c>
      <c r="H58">
        <v>128111</v>
      </c>
      <c r="I58" t="s">
        <v>29</v>
      </c>
      <c r="J58">
        <v>0.19514303059499999</v>
      </c>
      <c r="K58" t="s">
        <v>30</v>
      </c>
      <c r="L58">
        <v>25000</v>
      </c>
      <c r="M58" t="s">
        <v>788</v>
      </c>
      <c r="N58" t="s">
        <v>807</v>
      </c>
      <c r="O58" t="s">
        <v>808</v>
      </c>
      <c r="P58" t="s">
        <v>809</v>
      </c>
      <c r="Q58">
        <v>8.6840000000000001E-2</v>
      </c>
    </row>
    <row r="59" spans="1:17">
      <c r="A59" t="s">
        <v>787</v>
      </c>
      <c r="B59">
        <v>683.21699999999998</v>
      </c>
      <c r="C59" t="s">
        <v>25</v>
      </c>
      <c r="D59" t="s">
        <v>36</v>
      </c>
      <c r="E59" t="s">
        <v>27</v>
      </c>
      <c r="F59">
        <v>0.75778900000000005</v>
      </c>
      <c r="G59" t="s">
        <v>28</v>
      </c>
      <c r="H59">
        <v>254885</v>
      </c>
      <c r="I59" t="s">
        <v>29</v>
      </c>
      <c r="J59">
        <v>9.8083295616000002E-2</v>
      </c>
      <c r="K59" t="s">
        <v>30</v>
      </c>
      <c r="L59">
        <v>25000</v>
      </c>
      <c r="M59" t="s">
        <v>783</v>
      </c>
      <c r="N59" t="s">
        <v>810</v>
      </c>
      <c r="O59" t="s">
        <v>811</v>
      </c>
      <c r="P59" t="s">
        <v>812</v>
      </c>
      <c r="Q59">
        <v>8.1194299999999997E-2</v>
      </c>
    </row>
    <row r="61" spans="1:17">
      <c r="A61" t="s">
        <v>777</v>
      </c>
      <c r="B61">
        <v>1349.09</v>
      </c>
      <c r="C61" t="s">
        <v>25</v>
      </c>
      <c r="D61" t="s">
        <v>757</v>
      </c>
      <c r="E61" t="s">
        <v>27</v>
      </c>
      <c r="F61">
        <v>0.76087300000000002</v>
      </c>
      <c r="G61" t="s">
        <v>28</v>
      </c>
      <c r="H61">
        <v>128037</v>
      </c>
      <c r="I61" t="s">
        <v>29</v>
      </c>
      <c r="J61">
        <v>0.234308027325</v>
      </c>
      <c r="K61" t="s">
        <v>30</v>
      </c>
      <c r="L61">
        <v>30000</v>
      </c>
      <c r="M61" t="s">
        <v>778</v>
      </c>
      <c r="N61" t="s">
        <v>813</v>
      </c>
      <c r="O61" t="s">
        <v>814</v>
      </c>
      <c r="P61" t="s">
        <v>815</v>
      </c>
      <c r="Q61">
        <v>8.0208500000000002E-2</v>
      </c>
    </row>
    <row r="62" spans="1:17">
      <c r="A62" t="s">
        <v>782</v>
      </c>
      <c r="B62">
        <v>682.17</v>
      </c>
      <c r="C62" t="s">
        <v>25</v>
      </c>
      <c r="D62" t="s">
        <v>36</v>
      </c>
      <c r="E62" t="s">
        <v>27</v>
      </c>
      <c r="F62">
        <v>0.75796200000000002</v>
      </c>
      <c r="G62" t="s">
        <v>28</v>
      </c>
      <c r="H62">
        <v>255160</v>
      </c>
      <c r="I62" t="s">
        <v>29</v>
      </c>
      <c r="J62">
        <v>0.11757326841600001</v>
      </c>
      <c r="K62" t="s">
        <v>30</v>
      </c>
      <c r="L62">
        <v>30000</v>
      </c>
      <c r="M62" t="s">
        <v>783</v>
      </c>
      <c r="N62" t="s">
        <v>816</v>
      </c>
      <c r="O62" t="s">
        <v>817</v>
      </c>
      <c r="P62" t="s">
        <v>818</v>
      </c>
      <c r="Q62">
        <v>7.7377199999999993E-2</v>
      </c>
    </row>
    <row r="63" spans="1:17">
      <c r="A63" t="s">
        <v>787</v>
      </c>
      <c r="B63">
        <v>1349.09</v>
      </c>
      <c r="C63" t="s">
        <v>25</v>
      </c>
      <c r="D63" t="s">
        <v>757</v>
      </c>
      <c r="E63" t="s">
        <v>27</v>
      </c>
      <c r="F63">
        <v>0.76087300000000002</v>
      </c>
      <c r="G63" t="s">
        <v>28</v>
      </c>
      <c r="H63">
        <v>128037</v>
      </c>
      <c r="I63" t="s">
        <v>29</v>
      </c>
      <c r="J63">
        <v>0.234308027325</v>
      </c>
      <c r="K63" t="s">
        <v>30</v>
      </c>
      <c r="L63">
        <v>30000</v>
      </c>
      <c r="M63" t="s">
        <v>788</v>
      </c>
      <c r="N63" t="s">
        <v>813</v>
      </c>
      <c r="O63" t="s">
        <v>814</v>
      </c>
      <c r="P63" t="s">
        <v>815</v>
      </c>
      <c r="Q63">
        <v>8.0208500000000002E-2</v>
      </c>
    </row>
    <row r="64" spans="1:17">
      <c r="A64" t="s">
        <v>787</v>
      </c>
      <c r="B64">
        <v>682.17</v>
      </c>
      <c r="C64" t="s">
        <v>25</v>
      </c>
      <c r="D64" t="s">
        <v>36</v>
      </c>
      <c r="E64" t="s">
        <v>27</v>
      </c>
      <c r="F64">
        <v>0.75796200000000002</v>
      </c>
      <c r="G64" t="s">
        <v>28</v>
      </c>
      <c r="H64">
        <v>255160</v>
      </c>
      <c r="I64" t="s">
        <v>29</v>
      </c>
      <c r="J64">
        <v>0.11757326841600001</v>
      </c>
      <c r="K64" t="s">
        <v>30</v>
      </c>
      <c r="L64">
        <v>30000</v>
      </c>
      <c r="M64" t="s">
        <v>783</v>
      </c>
      <c r="N64" t="s">
        <v>816</v>
      </c>
      <c r="O64" t="s">
        <v>817</v>
      </c>
      <c r="P64" t="s">
        <v>818</v>
      </c>
      <c r="Q64">
        <v>7.7377199999999993E-2</v>
      </c>
    </row>
    <row r="66" spans="1:17">
      <c r="A66" t="s">
        <v>777</v>
      </c>
      <c r="B66">
        <v>1367.54</v>
      </c>
      <c r="C66" t="s">
        <v>25</v>
      </c>
      <c r="D66" t="s">
        <v>757</v>
      </c>
      <c r="E66" t="s">
        <v>27</v>
      </c>
      <c r="F66">
        <v>0.75668899999999994</v>
      </c>
      <c r="G66" t="s">
        <v>28</v>
      </c>
      <c r="H66">
        <v>127710</v>
      </c>
      <c r="I66" t="s">
        <v>29</v>
      </c>
      <c r="J66">
        <v>0.27405757624499999</v>
      </c>
      <c r="K66" t="s">
        <v>30</v>
      </c>
      <c r="L66">
        <v>35000</v>
      </c>
      <c r="M66" t="s">
        <v>778</v>
      </c>
      <c r="N66" t="s">
        <v>819</v>
      </c>
      <c r="O66" t="s">
        <v>820</v>
      </c>
      <c r="P66" t="s">
        <v>821</v>
      </c>
      <c r="Q66">
        <v>7.5615199999999994E-2</v>
      </c>
    </row>
    <row r="67" spans="1:17">
      <c r="A67" t="s">
        <v>782</v>
      </c>
      <c r="B67">
        <v>677.79100000000005</v>
      </c>
      <c r="C67" t="s">
        <v>25</v>
      </c>
      <c r="D67" t="s">
        <v>36</v>
      </c>
      <c r="E67" t="s">
        <v>27</v>
      </c>
      <c r="F67">
        <v>0.75903200000000004</v>
      </c>
      <c r="G67" t="s">
        <v>28</v>
      </c>
      <c r="H67">
        <v>256085</v>
      </c>
      <c r="I67" t="s">
        <v>29</v>
      </c>
      <c r="J67">
        <v>0.13667344175999999</v>
      </c>
      <c r="K67" t="s">
        <v>30</v>
      </c>
      <c r="L67">
        <v>35000</v>
      </c>
      <c r="M67" t="s">
        <v>783</v>
      </c>
      <c r="N67" t="s">
        <v>822</v>
      </c>
      <c r="O67" t="s">
        <v>823</v>
      </c>
      <c r="P67" t="s">
        <v>824</v>
      </c>
      <c r="Q67">
        <v>7.8054799999999994E-2</v>
      </c>
    </row>
    <row r="68" spans="1:17">
      <c r="A68" t="s">
        <v>787</v>
      </c>
      <c r="B68">
        <v>1367.54</v>
      </c>
      <c r="C68" t="s">
        <v>25</v>
      </c>
      <c r="D68" t="s">
        <v>757</v>
      </c>
      <c r="E68" t="s">
        <v>27</v>
      </c>
      <c r="F68">
        <v>0.75668899999999994</v>
      </c>
      <c r="G68" t="s">
        <v>28</v>
      </c>
      <c r="H68">
        <v>127710</v>
      </c>
      <c r="I68" t="s">
        <v>29</v>
      </c>
      <c r="J68">
        <v>0.27405757624499999</v>
      </c>
      <c r="K68" t="s">
        <v>30</v>
      </c>
      <c r="L68">
        <v>35000</v>
      </c>
      <c r="M68" t="s">
        <v>788</v>
      </c>
      <c r="N68" t="s">
        <v>819</v>
      </c>
      <c r="O68" t="s">
        <v>820</v>
      </c>
      <c r="P68" t="s">
        <v>821</v>
      </c>
      <c r="Q68">
        <v>7.5615199999999994E-2</v>
      </c>
    </row>
    <row r="69" spans="1:17">
      <c r="A69" t="s">
        <v>787</v>
      </c>
      <c r="B69">
        <v>677.79100000000005</v>
      </c>
      <c r="C69" t="s">
        <v>25</v>
      </c>
      <c r="D69" t="s">
        <v>36</v>
      </c>
      <c r="E69" t="s">
        <v>27</v>
      </c>
      <c r="F69">
        <v>0.75903200000000004</v>
      </c>
      <c r="G69" t="s">
        <v>28</v>
      </c>
      <c r="H69">
        <v>256085</v>
      </c>
      <c r="I69" t="s">
        <v>29</v>
      </c>
      <c r="J69">
        <v>0.13667344175999999</v>
      </c>
      <c r="K69" t="s">
        <v>30</v>
      </c>
      <c r="L69">
        <v>35000</v>
      </c>
      <c r="M69" t="s">
        <v>783</v>
      </c>
      <c r="N69" t="s">
        <v>822</v>
      </c>
      <c r="O69" t="s">
        <v>823</v>
      </c>
      <c r="P69" t="s">
        <v>824</v>
      </c>
      <c r="Q69">
        <v>7.8054799999999994E-2</v>
      </c>
    </row>
    <row r="71" spans="1:17">
      <c r="A71" t="s">
        <v>777</v>
      </c>
      <c r="B71">
        <v>1340.8</v>
      </c>
      <c r="C71" t="s">
        <v>25</v>
      </c>
      <c r="D71" t="s">
        <v>757</v>
      </c>
      <c r="E71" t="s">
        <v>27</v>
      </c>
      <c r="F71">
        <v>0.76230900000000001</v>
      </c>
      <c r="G71" t="s">
        <v>28</v>
      </c>
      <c r="H71">
        <v>128343</v>
      </c>
      <c r="I71" t="s">
        <v>29</v>
      </c>
      <c r="J71">
        <v>0.31166376713499999</v>
      </c>
      <c r="K71" t="s">
        <v>30</v>
      </c>
      <c r="L71">
        <v>40000</v>
      </c>
      <c r="M71" t="s">
        <v>778</v>
      </c>
      <c r="N71" t="s">
        <v>825</v>
      </c>
      <c r="O71" t="s">
        <v>826</v>
      </c>
      <c r="P71" t="s">
        <v>827</v>
      </c>
      <c r="Q71">
        <v>7.8228400000000003E-2</v>
      </c>
    </row>
    <row r="72" spans="1:17">
      <c r="A72" t="s">
        <v>782</v>
      </c>
      <c r="B72">
        <v>670.14099999999996</v>
      </c>
      <c r="C72" t="s">
        <v>25</v>
      </c>
      <c r="D72" t="s">
        <v>36</v>
      </c>
      <c r="E72" t="s">
        <v>27</v>
      </c>
      <c r="F72">
        <v>0.76231400000000005</v>
      </c>
      <c r="G72" t="s">
        <v>28</v>
      </c>
      <c r="H72">
        <v>256783</v>
      </c>
      <c r="I72" t="s">
        <v>29</v>
      </c>
      <c r="J72">
        <v>0.15577361510400001</v>
      </c>
      <c r="K72" t="s">
        <v>30</v>
      </c>
      <c r="L72">
        <v>40000</v>
      </c>
      <c r="M72" t="s">
        <v>783</v>
      </c>
      <c r="N72" t="s">
        <v>828</v>
      </c>
      <c r="O72" t="s">
        <v>829</v>
      </c>
      <c r="P72" t="s">
        <v>830</v>
      </c>
      <c r="Q72">
        <v>7.7597100000000002E-2</v>
      </c>
    </row>
    <row r="73" spans="1:17">
      <c r="A73" t="s">
        <v>787</v>
      </c>
      <c r="B73">
        <v>1340.8</v>
      </c>
      <c r="C73" t="s">
        <v>25</v>
      </c>
      <c r="D73" t="s">
        <v>757</v>
      </c>
      <c r="E73" t="s">
        <v>27</v>
      </c>
      <c r="F73">
        <v>0.76230900000000001</v>
      </c>
      <c r="G73" t="s">
        <v>28</v>
      </c>
      <c r="H73">
        <v>128343</v>
      </c>
      <c r="I73" t="s">
        <v>29</v>
      </c>
      <c r="J73">
        <v>0.31166376713499999</v>
      </c>
      <c r="K73" t="s">
        <v>30</v>
      </c>
      <c r="L73">
        <v>40000</v>
      </c>
      <c r="M73" t="s">
        <v>788</v>
      </c>
      <c r="N73" t="s">
        <v>825</v>
      </c>
      <c r="O73" t="s">
        <v>826</v>
      </c>
      <c r="P73" t="s">
        <v>827</v>
      </c>
      <c r="Q73">
        <v>7.8228400000000003E-2</v>
      </c>
    </row>
    <row r="74" spans="1:17">
      <c r="A74" t="s">
        <v>787</v>
      </c>
      <c r="B74">
        <v>670.14099999999996</v>
      </c>
      <c r="C74" t="s">
        <v>25</v>
      </c>
      <c r="D74" t="s">
        <v>36</v>
      </c>
      <c r="E74" t="s">
        <v>27</v>
      </c>
      <c r="F74">
        <v>0.76231400000000005</v>
      </c>
      <c r="G74" t="s">
        <v>28</v>
      </c>
      <c r="H74">
        <v>256783</v>
      </c>
      <c r="I74" t="s">
        <v>29</v>
      </c>
      <c r="J74">
        <v>0.15577361510400001</v>
      </c>
      <c r="K74" t="s">
        <v>30</v>
      </c>
      <c r="L74">
        <v>40000</v>
      </c>
      <c r="M74" t="s">
        <v>783</v>
      </c>
      <c r="N74" t="s">
        <v>828</v>
      </c>
      <c r="O74" t="s">
        <v>829</v>
      </c>
      <c r="P74" t="s">
        <v>830</v>
      </c>
      <c r="Q74">
        <v>7.7597100000000002E-2</v>
      </c>
    </row>
    <row r="76" spans="1:17">
      <c r="A76" t="s">
        <v>777</v>
      </c>
      <c r="B76">
        <v>1348.32</v>
      </c>
      <c r="C76" t="s">
        <v>25</v>
      </c>
      <c r="D76" t="s">
        <v>757</v>
      </c>
      <c r="E76" t="s">
        <v>27</v>
      </c>
      <c r="F76">
        <v>0.76082700000000003</v>
      </c>
      <c r="G76" t="s">
        <v>28</v>
      </c>
      <c r="H76">
        <v>128125</v>
      </c>
      <c r="I76" t="s">
        <v>29</v>
      </c>
      <c r="J76">
        <v>0.35121846532500001</v>
      </c>
      <c r="K76" t="s">
        <v>30</v>
      </c>
      <c r="L76">
        <v>45000</v>
      </c>
      <c r="M76" t="s">
        <v>778</v>
      </c>
      <c r="N76" t="s">
        <v>831</v>
      </c>
      <c r="O76" t="s">
        <v>832</v>
      </c>
      <c r="P76" t="s">
        <v>833</v>
      </c>
      <c r="Q76">
        <v>7.9044000000000003E-2</v>
      </c>
    </row>
    <row r="77" spans="1:17">
      <c r="A77" t="s">
        <v>782</v>
      </c>
      <c r="B77">
        <v>669.11500000000001</v>
      </c>
      <c r="C77" t="s">
        <v>25</v>
      </c>
      <c r="D77" t="s">
        <v>36</v>
      </c>
      <c r="E77" t="s">
        <v>27</v>
      </c>
      <c r="F77">
        <v>0.76251400000000003</v>
      </c>
      <c r="G77" t="s">
        <v>28</v>
      </c>
      <c r="H77">
        <v>257042</v>
      </c>
      <c r="I77" t="s">
        <v>29</v>
      </c>
      <c r="J77">
        <v>0.17506868817599999</v>
      </c>
      <c r="K77" t="s">
        <v>30</v>
      </c>
      <c r="L77">
        <v>45000</v>
      </c>
      <c r="M77" t="s">
        <v>783</v>
      </c>
      <c r="N77" t="s">
        <v>834</v>
      </c>
      <c r="O77" t="s">
        <v>835</v>
      </c>
      <c r="P77" t="s">
        <v>836</v>
      </c>
      <c r="Q77">
        <v>7.80975E-2</v>
      </c>
    </row>
    <row r="78" spans="1:17">
      <c r="A78" t="s">
        <v>787</v>
      </c>
      <c r="B78">
        <v>1348.32</v>
      </c>
      <c r="C78" t="s">
        <v>25</v>
      </c>
      <c r="D78" t="s">
        <v>757</v>
      </c>
      <c r="E78" t="s">
        <v>27</v>
      </c>
      <c r="F78">
        <v>0.76082700000000003</v>
      </c>
      <c r="G78" t="s">
        <v>28</v>
      </c>
      <c r="H78">
        <v>128125</v>
      </c>
      <c r="I78" t="s">
        <v>29</v>
      </c>
      <c r="J78">
        <v>0.35121846532500001</v>
      </c>
      <c r="K78" t="s">
        <v>30</v>
      </c>
      <c r="L78">
        <v>45000</v>
      </c>
      <c r="M78" t="s">
        <v>788</v>
      </c>
      <c r="N78" t="s">
        <v>831</v>
      </c>
      <c r="O78" t="s">
        <v>832</v>
      </c>
      <c r="P78" t="s">
        <v>833</v>
      </c>
      <c r="Q78">
        <v>7.9044000000000003E-2</v>
      </c>
    </row>
    <row r="79" spans="1:17">
      <c r="A79" t="s">
        <v>787</v>
      </c>
      <c r="B79">
        <v>669.11500000000001</v>
      </c>
      <c r="C79" t="s">
        <v>25</v>
      </c>
      <c r="D79" t="s">
        <v>36</v>
      </c>
      <c r="E79" t="s">
        <v>27</v>
      </c>
      <c r="F79">
        <v>0.76251400000000003</v>
      </c>
      <c r="G79" t="s">
        <v>28</v>
      </c>
      <c r="H79">
        <v>257042</v>
      </c>
      <c r="I79" t="s">
        <v>29</v>
      </c>
      <c r="J79">
        <v>0.17506868817599999</v>
      </c>
      <c r="K79" t="s">
        <v>30</v>
      </c>
      <c r="L79">
        <v>45000</v>
      </c>
      <c r="M79" t="s">
        <v>783</v>
      </c>
      <c r="N79" t="s">
        <v>834</v>
      </c>
      <c r="O79" t="s">
        <v>835</v>
      </c>
      <c r="P79" t="s">
        <v>836</v>
      </c>
      <c r="Q79">
        <v>7.80975E-2</v>
      </c>
    </row>
    <row r="81" spans="1:17">
      <c r="A81" t="s">
        <v>777</v>
      </c>
      <c r="B81">
        <v>1348.9</v>
      </c>
      <c r="C81" t="s">
        <v>25</v>
      </c>
      <c r="D81" t="s">
        <v>757</v>
      </c>
      <c r="E81" t="s">
        <v>27</v>
      </c>
      <c r="F81">
        <v>0.76193900000000003</v>
      </c>
      <c r="G81" t="s">
        <v>28</v>
      </c>
      <c r="H81">
        <v>127697</v>
      </c>
      <c r="I81" t="s">
        <v>29</v>
      </c>
      <c r="J81">
        <v>0.39155256643500003</v>
      </c>
      <c r="K81" t="s">
        <v>30</v>
      </c>
      <c r="L81">
        <v>50000</v>
      </c>
      <c r="M81" t="s">
        <v>778</v>
      </c>
      <c r="N81" t="s">
        <v>837</v>
      </c>
      <c r="O81" t="s">
        <v>838</v>
      </c>
      <c r="P81" t="s">
        <v>839</v>
      </c>
      <c r="Q81">
        <v>8.0585100000000007E-2</v>
      </c>
    </row>
    <row r="82" spans="1:17">
      <c r="A82" t="s">
        <v>782</v>
      </c>
      <c r="B82">
        <v>673.12599999999998</v>
      </c>
      <c r="C82" t="s">
        <v>25</v>
      </c>
      <c r="D82" t="s">
        <v>36</v>
      </c>
      <c r="E82" t="s">
        <v>27</v>
      </c>
      <c r="F82">
        <v>0.76069299999999995</v>
      </c>
      <c r="G82" t="s">
        <v>28</v>
      </c>
      <c r="H82">
        <v>256735</v>
      </c>
      <c r="I82" t="s">
        <v>29</v>
      </c>
      <c r="J82">
        <v>0.19475356070399999</v>
      </c>
      <c r="K82" t="s">
        <v>30</v>
      </c>
      <c r="L82">
        <v>50000</v>
      </c>
      <c r="M82" t="s">
        <v>783</v>
      </c>
      <c r="N82" t="s">
        <v>840</v>
      </c>
      <c r="O82" t="s">
        <v>841</v>
      </c>
      <c r="P82" t="s">
        <v>842</v>
      </c>
      <c r="Q82">
        <v>7.9349900000000001E-2</v>
      </c>
    </row>
    <row r="83" spans="1:17">
      <c r="A83" t="s">
        <v>787</v>
      </c>
      <c r="B83">
        <v>1348.9</v>
      </c>
      <c r="C83" t="s">
        <v>25</v>
      </c>
      <c r="D83" t="s">
        <v>757</v>
      </c>
      <c r="E83" t="s">
        <v>27</v>
      </c>
      <c r="F83">
        <v>0.76193900000000003</v>
      </c>
      <c r="G83" t="s">
        <v>28</v>
      </c>
      <c r="H83">
        <v>127697</v>
      </c>
      <c r="I83" t="s">
        <v>29</v>
      </c>
      <c r="J83">
        <v>0.39155256643500003</v>
      </c>
      <c r="K83" t="s">
        <v>30</v>
      </c>
      <c r="L83">
        <v>50000</v>
      </c>
      <c r="M83" t="s">
        <v>788</v>
      </c>
      <c r="N83" t="s">
        <v>837</v>
      </c>
      <c r="O83" t="s">
        <v>838</v>
      </c>
      <c r="P83" t="s">
        <v>839</v>
      </c>
      <c r="Q83">
        <v>8.0585100000000007E-2</v>
      </c>
    </row>
    <row r="84" spans="1:17">
      <c r="A84" t="s">
        <v>787</v>
      </c>
      <c r="B84">
        <v>673.12599999999998</v>
      </c>
      <c r="C84" t="s">
        <v>25</v>
      </c>
      <c r="D84" t="s">
        <v>36</v>
      </c>
      <c r="E84" t="s">
        <v>27</v>
      </c>
      <c r="F84">
        <v>0.76069299999999995</v>
      </c>
      <c r="G84" t="s">
        <v>28</v>
      </c>
      <c r="H84">
        <v>256735</v>
      </c>
      <c r="I84" t="s">
        <v>29</v>
      </c>
      <c r="J84">
        <v>0.19475356070399999</v>
      </c>
      <c r="K84" t="s">
        <v>30</v>
      </c>
      <c r="L84">
        <v>50000</v>
      </c>
      <c r="M84" t="s">
        <v>783</v>
      </c>
      <c r="N84" t="s">
        <v>840</v>
      </c>
      <c r="O84" t="s">
        <v>841</v>
      </c>
      <c r="P84" t="s">
        <v>842</v>
      </c>
      <c r="Q84">
        <v>7.9349900000000001E-2</v>
      </c>
    </row>
    <row r="86" spans="1:17">
      <c r="A86" t="s">
        <v>777</v>
      </c>
      <c r="B86">
        <v>1348.72</v>
      </c>
      <c r="C86" t="s">
        <v>25</v>
      </c>
      <c r="D86" t="s">
        <v>757</v>
      </c>
      <c r="E86" t="s">
        <v>27</v>
      </c>
      <c r="F86">
        <v>0.760791</v>
      </c>
      <c r="G86" t="s">
        <v>28</v>
      </c>
      <c r="H86">
        <v>128100</v>
      </c>
      <c r="I86" t="s">
        <v>29</v>
      </c>
      <c r="J86">
        <v>0.429353608055</v>
      </c>
      <c r="K86" t="s">
        <v>30</v>
      </c>
      <c r="L86">
        <v>55000</v>
      </c>
      <c r="M86" t="s">
        <v>778</v>
      </c>
      <c r="N86" t="s">
        <v>843</v>
      </c>
      <c r="O86" t="s">
        <v>844</v>
      </c>
      <c r="P86" t="s">
        <v>845</v>
      </c>
      <c r="Q86">
        <v>8.0764600000000006E-2</v>
      </c>
    </row>
    <row r="87" spans="1:17">
      <c r="A87" t="s">
        <v>782</v>
      </c>
      <c r="B87">
        <v>675.61199999999997</v>
      </c>
      <c r="C87" t="s">
        <v>25</v>
      </c>
      <c r="D87" t="s">
        <v>36</v>
      </c>
      <c r="E87" t="s">
        <v>27</v>
      </c>
      <c r="F87">
        <v>0.75949100000000003</v>
      </c>
      <c r="G87" t="s">
        <v>28</v>
      </c>
      <c r="H87">
        <v>256600</v>
      </c>
      <c r="I87" t="s">
        <v>29</v>
      </c>
      <c r="J87">
        <v>0.214340983368</v>
      </c>
      <c r="K87" t="s">
        <v>30</v>
      </c>
      <c r="L87">
        <v>55000</v>
      </c>
      <c r="M87" t="s">
        <v>783</v>
      </c>
      <c r="N87" t="s">
        <v>846</v>
      </c>
      <c r="O87" t="s">
        <v>847</v>
      </c>
      <c r="P87" t="s">
        <v>848</v>
      </c>
      <c r="Q87">
        <v>8.0561099999999997E-2</v>
      </c>
    </row>
    <row r="88" spans="1:17">
      <c r="A88" t="s">
        <v>787</v>
      </c>
      <c r="B88">
        <v>1348.72</v>
      </c>
      <c r="C88" t="s">
        <v>25</v>
      </c>
      <c r="D88" t="s">
        <v>757</v>
      </c>
      <c r="E88" t="s">
        <v>27</v>
      </c>
      <c r="F88">
        <v>0.760791</v>
      </c>
      <c r="G88" t="s">
        <v>28</v>
      </c>
      <c r="H88">
        <v>128100</v>
      </c>
      <c r="I88" t="s">
        <v>29</v>
      </c>
      <c r="J88">
        <v>0.429353608055</v>
      </c>
      <c r="K88" t="s">
        <v>30</v>
      </c>
      <c r="L88">
        <v>55000</v>
      </c>
      <c r="M88" t="s">
        <v>788</v>
      </c>
      <c r="N88" t="s">
        <v>843</v>
      </c>
      <c r="O88" t="s">
        <v>844</v>
      </c>
      <c r="P88" t="s">
        <v>845</v>
      </c>
      <c r="Q88">
        <v>8.0764600000000006E-2</v>
      </c>
    </row>
    <row r="89" spans="1:17">
      <c r="A89" t="s">
        <v>787</v>
      </c>
      <c r="B89">
        <v>675.61199999999997</v>
      </c>
      <c r="C89" t="s">
        <v>25</v>
      </c>
      <c r="D89" t="s">
        <v>36</v>
      </c>
      <c r="E89" t="s">
        <v>27</v>
      </c>
      <c r="F89">
        <v>0.75949100000000003</v>
      </c>
      <c r="G89" t="s">
        <v>28</v>
      </c>
      <c r="H89">
        <v>256600</v>
      </c>
      <c r="I89" t="s">
        <v>29</v>
      </c>
      <c r="J89">
        <v>0.214340983368</v>
      </c>
      <c r="K89" t="s">
        <v>30</v>
      </c>
      <c r="L89">
        <v>55000</v>
      </c>
      <c r="M89" t="s">
        <v>783</v>
      </c>
      <c r="N89" t="s">
        <v>846</v>
      </c>
      <c r="O89" t="s">
        <v>847</v>
      </c>
      <c r="P89" t="s">
        <v>848</v>
      </c>
      <c r="Q89">
        <v>8.0561099999999997E-2</v>
      </c>
    </row>
    <row r="91" spans="1:17">
      <c r="A91" t="s">
        <v>777</v>
      </c>
      <c r="B91">
        <v>1325.32</v>
      </c>
      <c r="C91" t="s">
        <v>25</v>
      </c>
      <c r="D91" t="s">
        <v>757</v>
      </c>
      <c r="E91" t="s">
        <v>27</v>
      </c>
      <c r="F91">
        <v>0.76598999999999995</v>
      </c>
      <c r="G91" t="s">
        <v>28</v>
      </c>
      <c r="H91">
        <v>128598</v>
      </c>
      <c r="I91" t="s">
        <v>29</v>
      </c>
      <c r="J91">
        <v>0.466570097485</v>
      </c>
      <c r="K91" t="s">
        <v>30</v>
      </c>
      <c r="L91">
        <v>60000</v>
      </c>
      <c r="M91" t="s">
        <v>778</v>
      </c>
      <c r="N91" t="s">
        <v>849</v>
      </c>
      <c r="O91" t="s">
        <v>850</v>
      </c>
      <c r="P91" t="s">
        <v>851</v>
      </c>
      <c r="Q91">
        <v>7.6886099999999999E-2</v>
      </c>
    </row>
    <row r="92" spans="1:17">
      <c r="A92" t="s">
        <v>782</v>
      </c>
      <c r="B92">
        <v>674.75400000000002</v>
      </c>
      <c r="C92" t="s">
        <v>25</v>
      </c>
      <c r="D92" t="s">
        <v>36</v>
      </c>
      <c r="E92" t="s">
        <v>27</v>
      </c>
      <c r="F92">
        <v>0.76061400000000001</v>
      </c>
      <c r="G92" t="s">
        <v>28</v>
      </c>
      <c r="H92">
        <v>256169</v>
      </c>
      <c r="I92" t="s">
        <v>29</v>
      </c>
      <c r="J92">
        <v>0.23422075562399999</v>
      </c>
      <c r="K92" t="s">
        <v>30</v>
      </c>
      <c r="L92">
        <v>60000</v>
      </c>
      <c r="M92" t="s">
        <v>783</v>
      </c>
      <c r="N92" t="s">
        <v>852</v>
      </c>
      <c r="O92" t="s">
        <v>853</v>
      </c>
      <c r="P92" t="s">
        <v>854</v>
      </c>
      <c r="Q92">
        <v>8.2222000000000003E-2</v>
      </c>
    </row>
    <row r="93" spans="1:17">
      <c r="A93" t="s">
        <v>787</v>
      </c>
      <c r="B93">
        <v>1325.32</v>
      </c>
      <c r="C93" t="s">
        <v>25</v>
      </c>
      <c r="D93" t="s">
        <v>757</v>
      </c>
      <c r="E93" t="s">
        <v>27</v>
      </c>
      <c r="F93">
        <v>0.76598999999999995</v>
      </c>
      <c r="G93" t="s">
        <v>28</v>
      </c>
      <c r="H93">
        <v>128598</v>
      </c>
      <c r="I93" t="s">
        <v>29</v>
      </c>
      <c r="J93">
        <v>0.466570097485</v>
      </c>
      <c r="K93" t="s">
        <v>30</v>
      </c>
      <c r="L93">
        <v>60000</v>
      </c>
      <c r="M93" t="s">
        <v>788</v>
      </c>
      <c r="N93" t="s">
        <v>849</v>
      </c>
      <c r="O93" t="s">
        <v>850</v>
      </c>
      <c r="P93" t="s">
        <v>851</v>
      </c>
      <c r="Q93">
        <v>7.6886099999999999E-2</v>
      </c>
    </row>
    <row r="94" spans="1:17">
      <c r="A94" t="s">
        <v>787</v>
      </c>
      <c r="B94">
        <v>674.75400000000002</v>
      </c>
      <c r="C94" t="s">
        <v>25</v>
      </c>
      <c r="D94" t="s">
        <v>36</v>
      </c>
      <c r="E94" t="s">
        <v>27</v>
      </c>
      <c r="F94">
        <v>0.76061400000000001</v>
      </c>
      <c r="G94" t="s">
        <v>28</v>
      </c>
      <c r="H94">
        <v>256169</v>
      </c>
      <c r="I94" t="s">
        <v>29</v>
      </c>
      <c r="J94">
        <v>0.23422075562399999</v>
      </c>
      <c r="K94" t="s">
        <v>30</v>
      </c>
      <c r="L94">
        <v>60000</v>
      </c>
      <c r="M94" t="s">
        <v>783</v>
      </c>
      <c r="N94" t="s">
        <v>852</v>
      </c>
      <c r="O94" t="s">
        <v>853</v>
      </c>
      <c r="P94" t="s">
        <v>854</v>
      </c>
      <c r="Q94">
        <v>8.2222000000000003E-2</v>
      </c>
    </row>
    <row r="96" spans="1:17">
      <c r="A96" t="s">
        <v>777</v>
      </c>
      <c r="B96">
        <v>1352.04</v>
      </c>
      <c r="C96" t="s">
        <v>25</v>
      </c>
      <c r="D96" t="s">
        <v>757</v>
      </c>
      <c r="E96" t="s">
        <v>27</v>
      </c>
      <c r="F96">
        <v>0.75932699999999997</v>
      </c>
      <c r="G96" t="s">
        <v>28</v>
      </c>
      <c r="H96">
        <v>128279</v>
      </c>
      <c r="I96" t="s">
        <v>29</v>
      </c>
      <c r="J96">
        <v>0.50670934786499999</v>
      </c>
      <c r="K96" t="s">
        <v>30</v>
      </c>
      <c r="L96">
        <v>65000</v>
      </c>
      <c r="M96" t="s">
        <v>778</v>
      </c>
      <c r="N96" t="s">
        <v>855</v>
      </c>
      <c r="O96" t="s">
        <v>856</v>
      </c>
      <c r="P96" t="s">
        <v>857</v>
      </c>
      <c r="Q96">
        <v>8.0667600000000006E-2</v>
      </c>
    </row>
    <row r="97" spans="1:17">
      <c r="A97" t="s">
        <v>782</v>
      </c>
      <c r="B97">
        <v>674.81200000000001</v>
      </c>
      <c r="C97" t="s">
        <v>25</v>
      </c>
      <c r="D97" t="s">
        <v>36</v>
      </c>
      <c r="E97" t="s">
        <v>27</v>
      </c>
      <c r="F97">
        <v>0.76068500000000006</v>
      </c>
      <c r="G97" t="s">
        <v>28</v>
      </c>
      <c r="H97">
        <v>256099</v>
      </c>
      <c r="I97" t="s">
        <v>29</v>
      </c>
      <c r="J97">
        <v>0.25380817828800001</v>
      </c>
      <c r="K97" t="s">
        <v>30</v>
      </c>
      <c r="L97">
        <v>65000</v>
      </c>
      <c r="M97" t="s">
        <v>783</v>
      </c>
      <c r="N97" t="s">
        <v>858</v>
      </c>
      <c r="O97" t="s">
        <v>859</v>
      </c>
      <c r="P97" t="s">
        <v>860</v>
      </c>
      <c r="Q97">
        <v>8.1904000000000005E-2</v>
      </c>
    </row>
    <row r="98" spans="1:17">
      <c r="A98" t="s">
        <v>787</v>
      </c>
      <c r="B98">
        <v>1352.04</v>
      </c>
      <c r="C98" t="s">
        <v>25</v>
      </c>
      <c r="D98" t="s">
        <v>757</v>
      </c>
      <c r="E98" t="s">
        <v>27</v>
      </c>
      <c r="F98">
        <v>0.75932699999999997</v>
      </c>
      <c r="G98" t="s">
        <v>28</v>
      </c>
      <c r="H98">
        <v>128279</v>
      </c>
      <c r="I98" t="s">
        <v>29</v>
      </c>
      <c r="J98">
        <v>0.50670934786499999</v>
      </c>
      <c r="K98" t="s">
        <v>30</v>
      </c>
      <c r="L98">
        <v>65000</v>
      </c>
      <c r="M98" t="s">
        <v>788</v>
      </c>
      <c r="N98" t="s">
        <v>855</v>
      </c>
      <c r="O98" t="s">
        <v>856</v>
      </c>
      <c r="P98" t="s">
        <v>857</v>
      </c>
      <c r="Q98">
        <v>8.0667600000000006E-2</v>
      </c>
    </row>
    <row r="99" spans="1:17">
      <c r="A99" t="s">
        <v>787</v>
      </c>
      <c r="B99">
        <v>674.81200000000001</v>
      </c>
      <c r="C99" t="s">
        <v>25</v>
      </c>
      <c r="D99" t="s">
        <v>36</v>
      </c>
      <c r="E99" t="s">
        <v>27</v>
      </c>
      <c r="F99">
        <v>0.76068500000000006</v>
      </c>
      <c r="G99" t="s">
        <v>28</v>
      </c>
      <c r="H99">
        <v>256099</v>
      </c>
      <c r="I99" t="s">
        <v>29</v>
      </c>
      <c r="J99">
        <v>0.25380817828800001</v>
      </c>
      <c r="K99" t="s">
        <v>30</v>
      </c>
      <c r="L99">
        <v>65000</v>
      </c>
      <c r="M99" t="s">
        <v>783</v>
      </c>
      <c r="N99" t="s">
        <v>858</v>
      </c>
      <c r="O99" t="s">
        <v>859</v>
      </c>
      <c r="P99" t="s">
        <v>860</v>
      </c>
      <c r="Q99">
        <v>8.1904000000000005E-2</v>
      </c>
    </row>
    <row r="101" spans="1:17">
      <c r="A101" t="s">
        <v>777</v>
      </c>
      <c r="B101">
        <v>1343.82</v>
      </c>
      <c r="C101" t="s">
        <v>25</v>
      </c>
      <c r="D101" t="s">
        <v>757</v>
      </c>
      <c r="E101" t="s">
        <v>27</v>
      </c>
      <c r="F101">
        <v>0.76204799999999995</v>
      </c>
      <c r="G101" t="s">
        <v>28</v>
      </c>
      <c r="H101">
        <v>128143</v>
      </c>
      <c r="I101" t="s">
        <v>29</v>
      </c>
      <c r="J101">
        <v>0.54626404605500001</v>
      </c>
      <c r="K101" t="s">
        <v>30</v>
      </c>
      <c r="L101">
        <v>70000</v>
      </c>
      <c r="M101" t="s">
        <v>778</v>
      </c>
      <c r="N101" t="s">
        <v>861</v>
      </c>
      <c r="O101" t="s">
        <v>862</v>
      </c>
      <c r="P101" t="s">
        <v>863</v>
      </c>
      <c r="Q101">
        <v>8.0837000000000006E-2</v>
      </c>
    </row>
    <row r="102" spans="1:17">
      <c r="A102" t="s">
        <v>782</v>
      </c>
      <c r="B102">
        <v>677.70399999999995</v>
      </c>
      <c r="C102" t="s">
        <v>25</v>
      </c>
      <c r="D102" t="s">
        <v>36</v>
      </c>
      <c r="E102" t="s">
        <v>27</v>
      </c>
      <c r="F102">
        <v>0.75928399999999996</v>
      </c>
      <c r="G102" t="s">
        <v>28</v>
      </c>
      <c r="H102">
        <v>255948</v>
      </c>
      <c r="I102" t="s">
        <v>29</v>
      </c>
      <c r="J102">
        <v>0.27349305081600001</v>
      </c>
      <c r="K102" t="s">
        <v>30</v>
      </c>
      <c r="L102">
        <v>70000</v>
      </c>
      <c r="M102" t="s">
        <v>783</v>
      </c>
      <c r="N102" t="s">
        <v>864</v>
      </c>
      <c r="O102" t="s">
        <v>865</v>
      </c>
      <c r="P102" t="s">
        <v>866</v>
      </c>
      <c r="Q102">
        <v>8.3169999999999994E-2</v>
      </c>
    </row>
    <row r="103" spans="1:17">
      <c r="A103" t="s">
        <v>787</v>
      </c>
      <c r="B103">
        <v>1343.82</v>
      </c>
      <c r="C103" t="s">
        <v>25</v>
      </c>
      <c r="D103" t="s">
        <v>757</v>
      </c>
      <c r="E103" t="s">
        <v>27</v>
      </c>
      <c r="F103">
        <v>0.76204799999999995</v>
      </c>
      <c r="G103" t="s">
        <v>28</v>
      </c>
      <c r="H103">
        <v>128143</v>
      </c>
      <c r="I103" t="s">
        <v>29</v>
      </c>
      <c r="J103">
        <v>0.54626404605500001</v>
      </c>
      <c r="K103" t="s">
        <v>30</v>
      </c>
      <c r="L103">
        <v>70000</v>
      </c>
      <c r="M103" t="s">
        <v>788</v>
      </c>
      <c r="N103" t="s">
        <v>861</v>
      </c>
      <c r="O103" t="s">
        <v>862</v>
      </c>
      <c r="P103" t="s">
        <v>863</v>
      </c>
      <c r="Q103">
        <v>8.0837000000000006E-2</v>
      </c>
    </row>
    <row r="104" spans="1:17">
      <c r="A104" t="s">
        <v>787</v>
      </c>
      <c r="B104">
        <v>677.70399999999995</v>
      </c>
      <c r="C104" t="s">
        <v>25</v>
      </c>
      <c r="D104" t="s">
        <v>36</v>
      </c>
      <c r="E104" t="s">
        <v>27</v>
      </c>
      <c r="F104">
        <v>0.75928399999999996</v>
      </c>
      <c r="G104" t="s">
        <v>28</v>
      </c>
      <c r="H104">
        <v>255948</v>
      </c>
      <c r="I104" t="s">
        <v>29</v>
      </c>
      <c r="J104">
        <v>0.27349305081600001</v>
      </c>
      <c r="K104" t="s">
        <v>30</v>
      </c>
      <c r="L104">
        <v>70000</v>
      </c>
      <c r="M104" t="s">
        <v>783</v>
      </c>
      <c r="N104" t="s">
        <v>864</v>
      </c>
      <c r="O104" t="s">
        <v>865</v>
      </c>
      <c r="P104" t="s">
        <v>866</v>
      </c>
      <c r="Q104">
        <v>8.3169999999999994E-2</v>
      </c>
    </row>
    <row r="106" spans="1:17">
      <c r="A106" t="s">
        <v>777</v>
      </c>
      <c r="B106">
        <v>1352.96</v>
      </c>
      <c r="C106" t="s">
        <v>25</v>
      </c>
      <c r="D106" t="s">
        <v>757</v>
      </c>
      <c r="E106" t="s">
        <v>27</v>
      </c>
      <c r="F106">
        <v>0.759185</v>
      </c>
      <c r="G106" t="s">
        <v>28</v>
      </c>
      <c r="H106">
        <v>128239</v>
      </c>
      <c r="I106" t="s">
        <v>29</v>
      </c>
      <c r="J106">
        <v>0.58484449059499999</v>
      </c>
      <c r="K106" t="s">
        <v>30</v>
      </c>
      <c r="L106">
        <v>75000</v>
      </c>
      <c r="M106" t="s">
        <v>778</v>
      </c>
      <c r="N106" t="s">
        <v>867</v>
      </c>
      <c r="O106" t="s">
        <v>868</v>
      </c>
      <c r="P106" t="s">
        <v>869</v>
      </c>
      <c r="Q106">
        <v>8.0305199999999993E-2</v>
      </c>
    </row>
    <row r="107" spans="1:17">
      <c r="A107" t="s">
        <v>782</v>
      </c>
      <c r="B107">
        <v>673.78499999999997</v>
      </c>
      <c r="C107" t="s">
        <v>25</v>
      </c>
      <c r="D107" t="s">
        <v>36</v>
      </c>
      <c r="E107" t="s">
        <v>27</v>
      </c>
      <c r="F107">
        <v>0.76117599999999996</v>
      </c>
      <c r="G107" t="s">
        <v>28</v>
      </c>
      <c r="H107">
        <v>256158</v>
      </c>
      <c r="I107" t="s">
        <v>29</v>
      </c>
      <c r="J107">
        <v>0.29278812388800002</v>
      </c>
      <c r="K107" t="s">
        <v>30</v>
      </c>
      <c r="L107">
        <v>75000</v>
      </c>
      <c r="M107" t="s">
        <v>783</v>
      </c>
      <c r="N107" t="s">
        <v>870</v>
      </c>
      <c r="O107" t="s">
        <v>871</v>
      </c>
      <c r="P107" t="s">
        <v>872</v>
      </c>
      <c r="Q107">
        <v>8.2606899999999997E-2</v>
      </c>
    </row>
    <row r="108" spans="1:17">
      <c r="A108" t="s">
        <v>787</v>
      </c>
      <c r="B108">
        <v>1352.96</v>
      </c>
      <c r="C108" t="s">
        <v>25</v>
      </c>
      <c r="D108" t="s">
        <v>757</v>
      </c>
      <c r="E108" t="s">
        <v>27</v>
      </c>
      <c r="F108">
        <v>0.759185</v>
      </c>
      <c r="G108" t="s">
        <v>28</v>
      </c>
      <c r="H108">
        <v>128239</v>
      </c>
      <c r="I108" t="s">
        <v>29</v>
      </c>
      <c r="J108">
        <v>0.58484449059499999</v>
      </c>
      <c r="K108" t="s">
        <v>30</v>
      </c>
      <c r="L108">
        <v>75000</v>
      </c>
      <c r="M108" t="s">
        <v>788</v>
      </c>
      <c r="N108" t="s">
        <v>867</v>
      </c>
      <c r="O108" t="s">
        <v>868</v>
      </c>
      <c r="P108" t="s">
        <v>869</v>
      </c>
      <c r="Q108">
        <v>8.0305199999999993E-2</v>
      </c>
    </row>
    <row r="109" spans="1:17">
      <c r="A109" t="s">
        <v>787</v>
      </c>
      <c r="B109">
        <v>673.78499999999997</v>
      </c>
      <c r="C109" t="s">
        <v>25</v>
      </c>
      <c r="D109" t="s">
        <v>36</v>
      </c>
      <c r="E109" t="s">
        <v>27</v>
      </c>
      <c r="F109">
        <v>0.76117599999999996</v>
      </c>
      <c r="G109" t="s">
        <v>28</v>
      </c>
      <c r="H109">
        <v>256158</v>
      </c>
      <c r="I109" t="s">
        <v>29</v>
      </c>
      <c r="J109">
        <v>0.29278812388800002</v>
      </c>
      <c r="K109" t="s">
        <v>30</v>
      </c>
      <c r="L109">
        <v>75000</v>
      </c>
      <c r="M109" t="s">
        <v>783</v>
      </c>
      <c r="N109" t="s">
        <v>870</v>
      </c>
      <c r="O109" t="s">
        <v>871</v>
      </c>
      <c r="P109" t="s">
        <v>872</v>
      </c>
      <c r="Q109">
        <v>8.2606899999999997E-2</v>
      </c>
    </row>
    <row r="111" spans="1:17">
      <c r="A111" t="s">
        <v>777</v>
      </c>
      <c r="B111">
        <v>1360.49</v>
      </c>
      <c r="C111" t="s">
        <v>25</v>
      </c>
      <c r="D111" t="s">
        <v>757</v>
      </c>
      <c r="E111" t="s">
        <v>27</v>
      </c>
      <c r="F111">
        <v>0.75777899999999998</v>
      </c>
      <c r="G111" t="s">
        <v>28</v>
      </c>
      <c r="H111">
        <v>128003</v>
      </c>
      <c r="I111" t="s">
        <v>29</v>
      </c>
      <c r="J111">
        <v>0.62498374097499998</v>
      </c>
      <c r="K111" t="s">
        <v>30</v>
      </c>
      <c r="L111">
        <v>80000</v>
      </c>
      <c r="M111" t="s">
        <v>778</v>
      </c>
      <c r="N111" t="s">
        <v>873</v>
      </c>
      <c r="O111" t="s">
        <v>874</v>
      </c>
      <c r="P111" t="s">
        <v>875</v>
      </c>
      <c r="Q111">
        <v>7.8492599999999996E-2</v>
      </c>
    </row>
    <row r="112" spans="1:17">
      <c r="A112" t="s">
        <v>782</v>
      </c>
      <c r="B112">
        <v>675.37</v>
      </c>
      <c r="C112" t="s">
        <v>25</v>
      </c>
      <c r="D112" t="s">
        <v>36</v>
      </c>
      <c r="E112" t="s">
        <v>27</v>
      </c>
      <c r="F112">
        <v>0.76024700000000001</v>
      </c>
      <c r="G112" t="s">
        <v>28</v>
      </c>
      <c r="H112">
        <v>256182</v>
      </c>
      <c r="I112" t="s">
        <v>29</v>
      </c>
      <c r="J112">
        <v>0.312278096688</v>
      </c>
      <c r="K112" t="s">
        <v>30</v>
      </c>
      <c r="L112">
        <v>80000</v>
      </c>
      <c r="M112" t="s">
        <v>783</v>
      </c>
      <c r="N112" t="s">
        <v>876</v>
      </c>
      <c r="O112" t="s">
        <v>877</v>
      </c>
      <c r="P112" t="s">
        <v>878</v>
      </c>
      <c r="Q112">
        <v>8.3151699999999995E-2</v>
      </c>
    </row>
    <row r="113" spans="1:17">
      <c r="A113" t="s">
        <v>787</v>
      </c>
      <c r="B113">
        <v>1360.49</v>
      </c>
      <c r="C113" t="s">
        <v>25</v>
      </c>
      <c r="D113" t="s">
        <v>757</v>
      </c>
      <c r="E113" t="s">
        <v>27</v>
      </c>
      <c r="F113">
        <v>0.75777899999999998</v>
      </c>
      <c r="G113" t="s">
        <v>28</v>
      </c>
      <c r="H113">
        <v>128003</v>
      </c>
      <c r="I113" t="s">
        <v>29</v>
      </c>
      <c r="J113">
        <v>0.62498374097499998</v>
      </c>
      <c r="K113" t="s">
        <v>30</v>
      </c>
      <c r="L113">
        <v>80000</v>
      </c>
      <c r="M113" t="s">
        <v>788</v>
      </c>
      <c r="N113" t="s">
        <v>873</v>
      </c>
      <c r="O113" t="s">
        <v>874</v>
      </c>
      <c r="P113" t="s">
        <v>875</v>
      </c>
      <c r="Q113">
        <v>7.8492599999999996E-2</v>
      </c>
    </row>
    <row r="114" spans="1:17">
      <c r="A114" t="s">
        <v>787</v>
      </c>
      <c r="B114">
        <v>675.37</v>
      </c>
      <c r="C114" t="s">
        <v>25</v>
      </c>
      <c r="D114" t="s">
        <v>36</v>
      </c>
      <c r="E114" t="s">
        <v>27</v>
      </c>
      <c r="F114">
        <v>0.76024700000000001</v>
      </c>
      <c r="G114" t="s">
        <v>28</v>
      </c>
      <c r="H114">
        <v>256182</v>
      </c>
      <c r="I114" t="s">
        <v>29</v>
      </c>
      <c r="J114">
        <v>0.312278096688</v>
      </c>
      <c r="K114" t="s">
        <v>30</v>
      </c>
      <c r="L114">
        <v>80000</v>
      </c>
      <c r="M114" t="s">
        <v>783</v>
      </c>
      <c r="N114" t="s">
        <v>876</v>
      </c>
      <c r="O114" t="s">
        <v>877</v>
      </c>
      <c r="P114" t="s">
        <v>878</v>
      </c>
      <c r="Q114">
        <v>8.3151699999999995E-2</v>
      </c>
    </row>
    <row r="116" spans="1:17">
      <c r="A116" t="s">
        <v>777</v>
      </c>
      <c r="B116">
        <v>1368.25</v>
      </c>
      <c r="C116" t="s">
        <v>25</v>
      </c>
      <c r="D116" t="s">
        <v>757</v>
      </c>
      <c r="E116" t="s">
        <v>27</v>
      </c>
      <c r="F116">
        <v>0.75535099999999999</v>
      </c>
      <c r="G116" t="s">
        <v>28</v>
      </c>
      <c r="H116">
        <v>128096</v>
      </c>
      <c r="I116" t="s">
        <v>29</v>
      </c>
      <c r="J116">
        <v>0.66356418551499996</v>
      </c>
      <c r="K116" t="s">
        <v>30</v>
      </c>
      <c r="L116">
        <v>85000</v>
      </c>
      <c r="M116" t="s">
        <v>778</v>
      </c>
      <c r="N116" t="s">
        <v>879</v>
      </c>
      <c r="O116" t="s">
        <v>880</v>
      </c>
      <c r="P116" t="s">
        <v>881</v>
      </c>
      <c r="Q116">
        <v>8.1736699999999995E-2</v>
      </c>
    </row>
    <row r="117" spans="1:17">
      <c r="A117" t="s">
        <v>782</v>
      </c>
      <c r="B117">
        <v>674.36300000000006</v>
      </c>
      <c r="C117" t="s">
        <v>25</v>
      </c>
      <c r="D117" t="s">
        <v>36</v>
      </c>
      <c r="E117" t="s">
        <v>27</v>
      </c>
      <c r="F117">
        <v>0.76089499999999999</v>
      </c>
      <c r="G117" t="s">
        <v>28</v>
      </c>
      <c r="H117">
        <v>256128</v>
      </c>
      <c r="I117" t="s">
        <v>29</v>
      </c>
      <c r="J117">
        <v>0.33186551935199998</v>
      </c>
      <c r="K117" t="s">
        <v>30</v>
      </c>
      <c r="L117">
        <v>85000</v>
      </c>
      <c r="M117" t="s">
        <v>783</v>
      </c>
      <c r="N117" t="s">
        <v>882</v>
      </c>
      <c r="O117" t="s">
        <v>883</v>
      </c>
      <c r="P117" t="s">
        <v>884</v>
      </c>
      <c r="Q117">
        <v>8.1981799999999994E-2</v>
      </c>
    </row>
    <row r="118" spans="1:17">
      <c r="A118" t="s">
        <v>787</v>
      </c>
      <c r="B118">
        <v>1368.25</v>
      </c>
      <c r="C118" t="s">
        <v>25</v>
      </c>
      <c r="D118" t="s">
        <v>757</v>
      </c>
      <c r="E118" t="s">
        <v>27</v>
      </c>
      <c r="F118">
        <v>0.75535099999999999</v>
      </c>
      <c r="G118" t="s">
        <v>28</v>
      </c>
      <c r="H118">
        <v>128096</v>
      </c>
      <c r="I118" t="s">
        <v>29</v>
      </c>
      <c r="J118">
        <v>0.66356418551499996</v>
      </c>
      <c r="K118" t="s">
        <v>30</v>
      </c>
      <c r="L118">
        <v>85000</v>
      </c>
      <c r="M118" t="s">
        <v>788</v>
      </c>
      <c r="N118" t="s">
        <v>879</v>
      </c>
      <c r="O118" t="s">
        <v>880</v>
      </c>
      <c r="P118" t="s">
        <v>881</v>
      </c>
      <c r="Q118">
        <v>8.1736699999999995E-2</v>
      </c>
    </row>
    <row r="119" spans="1:17">
      <c r="A119" t="s">
        <v>787</v>
      </c>
      <c r="B119">
        <v>674.36300000000006</v>
      </c>
      <c r="C119" t="s">
        <v>25</v>
      </c>
      <c r="D119" t="s">
        <v>36</v>
      </c>
      <c r="E119" t="s">
        <v>27</v>
      </c>
      <c r="F119">
        <v>0.76089499999999999</v>
      </c>
      <c r="G119" t="s">
        <v>28</v>
      </c>
      <c r="H119">
        <v>256128</v>
      </c>
      <c r="I119" t="s">
        <v>29</v>
      </c>
      <c r="J119">
        <v>0.33186551935199998</v>
      </c>
      <c r="K119" t="s">
        <v>30</v>
      </c>
      <c r="L119">
        <v>85000</v>
      </c>
      <c r="M119" t="s">
        <v>783</v>
      </c>
      <c r="N119" t="s">
        <v>882</v>
      </c>
      <c r="O119" t="s">
        <v>883</v>
      </c>
      <c r="P119" t="s">
        <v>884</v>
      </c>
      <c r="Q119">
        <v>8.1981799999999994E-2</v>
      </c>
    </row>
    <row r="121" spans="1:17">
      <c r="A121" t="s">
        <v>777</v>
      </c>
      <c r="B121">
        <v>1357.18</v>
      </c>
      <c r="C121" t="s">
        <v>25</v>
      </c>
      <c r="D121" t="s">
        <v>757</v>
      </c>
      <c r="E121" t="s">
        <v>27</v>
      </c>
      <c r="F121">
        <v>0.75702400000000003</v>
      </c>
      <c r="G121" t="s">
        <v>28</v>
      </c>
      <c r="H121">
        <v>128571</v>
      </c>
      <c r="I121" t="s">
        <v>29</v>
      </c>
      <c r="J121">
        <v>0.70000127202499995</v>
      </c>
      <c r="K121" t="s">
        <v>30</v>
      </c>
      <c r="L121">
        <v>90000</v>
      </c>
      <c r="M121" t="s">
        <v>778</v>
      </c>
      <c r="N121" t="s">
        <v>885</v>
      </c>
      <c r="O121" t="s">
        <v>886</v>
      </c>
      <c r="P121" t="s">
        <v>887</v>
      </c>
      <c r="Q121">
        <v>8.2505300000000004E-2</v>
      </c>
    </row>
    <row r="122" spans="1:17">
      <c r="A122" t="s">
        <v>782</v>
      </c>
      <c r="B122">
        <v>674.83600000000001</v>
      </c>
      <c r="C122" t="s">
        <v>25</v>
      </c>
      <c r="D122" t="s">
        <v>36</v>
      </c>
      <c r="E122" t="s">
        <v>27</v>
      </c>
      <c r="F122">
        <v>0.76112100000000005</v>
      </c>
      <c r="G122" t="s">
        <v>28</v>
      </c>
      <c r="H122">
        <v>255796</v>
      </c>
      <c r="I122" t="s">
        <v>29</v>
      </c>
      <c r="J122">
        <v>0.35184274147200001</v>
      </c>
      <c r="K122" t="s">
        <v>30</v>
      </c>
      <c r="L122">
        <v>90000</v>
      </c>
      <c r="M122" t="s">
        <v>783</v>
      </c>
      <c r="N122" t="s">
        <v>888</v>
      </c>
      <c r="O122" t="s">
        <v>889</v>
      </c>
      <c r="P122" t="s">
        <v>890</v>
      </c>
      <c r="Q122">
        <v>8.2411499999999999E-2</v>
      </c>
    </row>
    <row r="123" spans="1:17">
      <c r="A123" t="s">
        <v>787</v>
      </c>
      <c r="B123">
        <v>1357.18</v>
      </c>
      <c r="C123" t="s">
        <v>25</v>
      </c>
      <c r="D123" t="s">
        <v>757</v>
      </c>
      <c r="E123" t="s">
        <v>27</v>
      </c>
      <c r="F123">
        <v>0.75702400000000003</v>
      </c>
      <c r="G123" t="s">
        <v>28</v>
      </c>
      <c r="H123">
        <v>128571</v>
      </c>
      <c r="I123" t="s">
        <v>29</v>
      </c>
      <c r="J123">
        <v>0.70000127202499995</v>
      </c>
      <c r="K123" t="s">
        <v>30</v>
      </c>
      <c r="L123">
        <v>90000</v>
      </c>
      <c r="M123" t="s">
        <v>788</v>
      </c>
      <c r="N123" t="s">
        <v>885</v>
      </c>
      <c r="O123" t="s">
        <v>886</v>
      </c>
      <c r="P123" t="s">
        <v>887</v>
      </c>
      <c r="Q123">
        <v>8.2505300000000004E-2</v>
      </c>
    </row>
    <row r="124" spans="1:17">
      <c r="A124" t="s">
        <v>787</v>
      </c>
      <c r="B124">
        <v>674.83600000000001</v>
      </c>
      <c r="C124" t="s">
        <v>25</v>
      </c>
      <c r="D124" t="s">
        <v>36</v>
      </c>
      <c r="E124" t="s">
        <v>27</v>
      </c>
      <c r="F124">
        <v>0.76112100000000005</v>
      </c>
      <c r="G124" t="s">
        <v>28</v>
      </c>
      <c r="H124">
        <v>255796</v>
      </c>
      <c r="I124" t="s">
        <v>29</v>
      </c>
      <c r="J124">
        <v>0.35184274147200001</v>
      </c>
      <c r="K124" t="s">
        <v>30</v>
      </c>
      <c r="L124">
        <v>90000</v>
      </c>
      <c r="M124" t="s">
        <v>783</v>
      </c>
      <c r="N124" t="s">
        <v>888</v>
      </c>
      <c r="O124" t="s">
        <v>889</v>
      </c>
      <c r="P124" t="s">
        <v>890</v>
      </c>
      <c r="Q124">
        <v>8.2411499999999999E-2</v>
      </c>
    </row>
    <row r="126" spans="1:17">
      <c r="A126" t="s">
        <v>777</v>
      </c>
      <c r="B126">
        <v>1363.84</v>
      </c>
      <c r="C126" t="s">
        <v>25</v>
      </c>
      <c r="D126" t="s">
        <v>757</v>
      </c>
      <c r="E126" t="s">
        <v>27</v>
      </c>
      <c r="F126">
        <v>0.75581100000000001</v>
      </c>
      <c r="G126" t="s">
        <v>28</v>
      </c>
      <c r="H126">
        <v>128354</v>
      </c>
      <c r="I126" t="s">
        <v>29</v>
      </c>
      <c r="J126">
        <v>0.74014052240499995</v>
      </c>
      <c r="K126" t="s">
        <v>30</v>
      </c>
      <c r="L126">
        <v>95000</v>
      </c>
      <c r="M126" t="s">
        <v>778</v>
      </c>
      <c r="N126" t="s">
        <v>891</v>
      </c>
      <c r="O126" t="s">
        <v>892</v>
      </c>
      <c r="P126" t="s">
        <v>893</v>
      </c>
      <c r="Q126">
        <v>8.1628900000000004E-2</v>
      </c>
    </row>
    <row r="127" spans="1:17">
      <c r="A127" t="s">
        <v>782</v>
      </c>
      <c r="B127">
        <v>675.35699999999997</v>
      </c>
      <c r="C127" t="s">
        <v>25</v>
      </c>
      <c r="D127" t="s">
        <v>36</v>
      </c>
      <c r="E127" t="s">
        <v>27</v>
      </c>
      <c r="F127">
        <v>0.76056999999999997</v>
      </c>
      <c r="G127" t="s">
        <v>28</v>
      </c>
      <c r="H127">
        <v>255970</v>
      </c>
      <c r="I127" t="s">
        <v>29</v>
      </c>
      <c r="J127">
        <v>0.37113781454400002</v>
      </c>
      <c r="K127" t="s">
        <v>30</v>
      </c>
      <c r="L127">
        <v>95000</v>
      </c>
      <c r="M127" t="s">
        <v>783</v>
      </c>
      <c r="N127" t="s">
        <v>894</v>
      </c>
      <c r="O127" t="s">
        <v>895</v>
      </c>
      <c r="P127" t="s">
        <v>896</v>
      </c>
      <c r="Q127">
        <v>8.3112400000000003E-2</v>
      </c>
    </row>
    <row r="128" spans="1:17">
      <c r="A128" t="s">
        <v>787</v>
      </c>
      <c r="B128">
        <v>1363.84</v>
      </c>
      <c r="C128" t="s">
        <v>25</v>
      </c>
      <c r="D128" t="s">
        <v>757</v>
      </c>
      <c r="E128" t="s">
        <v>27</v>
      </c>
      <c r="F128">
        <v>0.75581100000000001</v>
      </c>
      <c r="G128" t="s">
        <v>28</v>
      </c>
      <c r="H128">
        <v>128354</v>
      </c>
      <c r="I128" t="s">
        <v>29</v>
      </c>
      <c r="J128">
        <v>0.74014052240499995</v>
      </c>
      <c r="K128" t="s">
        <v>30</v>
      </c>
      <c r="L128">
        <v>95000</v>
      </c>
      <c r="M128" t="s">
        <v>788</v>
      </c>
      <c r="N128" t="s">
        <v>891</v>
      </c>
      <c r="O128" t="s">
        <v>892</v>
      </c>
      <c r="P128" t="s">
        <v>893</v>
      </c>
      <c r="Q128">
        <v>8.1628900000000004E-2</v>
      </c>
    </row>
    <row r="129" spans="1:17">
      <c r="A129" t="s">
        <v>787</v>
      </c>
      <c r="B129">
        <v>675.35699999999997</v>
      </c>
      <c r="C129" t="s">
        <v>25</v>
      </c>
      <c r="D129" t="s">
        <v>36</v>
      </c>
      <c r="E129" t="s">
        <v>27</v>
      </c>
      <c r="F129">
        <v>0.76056999999999997</v>
      </c>
      <c r="G129" t="s">
        <v>28</v>
      </c>
      <c r="H129">
        <v>255970</v>
      </c>
      <c r="I129" t="s">
        <v>29</v>
      </c>
      <c r="J129">
        <v>0.37113781454400002</v>
      </c>
      <c r="K129" t="s">
        <v>30</v>
      </c>
      <c r="L129">
        <v>95000</v>
      </c>
      <c r="M129" t="s">
        <v>783</v>
      </c>
      <c r="N129" t="s">
        <v>894</v>
      </c>
      <c r="O129" t="s">
        <v>895</v>
      </c>
      <c r="P129" t="s">
        <v>896</v>
      </c>
      <c r="Q129">
        <v>8.3112400000000003E-2</v>
      </c>
    </row>
    <row r="131" spans="1:17">
      <c r="A131" t="s">
        <v>777</v>
      </c>
      <c r="B131">
        <v>1340.32</v>
      </c>
      <c r="C131" t="s">
        <v>25</v>
      </c>
      <c r="D131" t="s">
        <v>757</v>
      </c>
      <c r="E131" t="s">
        <v>27</v>
      </c>
      <c r="F131">
        <v>0.76261299999999999</v>
      </c>
      <c r="G131" t="s">
        <v>28</v>
      </c>
      <c r="H131">
        <v>128287</v>
      </c>
      <c r="I131" t="s">
        <v>29</v>
      </c>
      <c r="J131">
        <v>0.77950036986500004</v>
      </c>
      <c r="K131" t="s">
        <v>30</v>
      </c>
      <c r="L131">
        <v>100000</v>
      </c>
      <c r="M131" t="s">
        <v>778</v>
      </c>
      <c r="N131" t="s">
        <v>897</v>
      </c>
      <c r="O131" t="s">
        <v>898</v>
      </c>
      <c r="P131" t="s">
        <v>899</v>
      </c>
      <c r="Q131">
        <v>7.8902700000000006E-2</v>
      </c>
    </row>
    <row r="132" spans="1:17">
      <c r="A132" t="s">
        <v>782</v>
      </c>
      <c r="B132">
        <v>674.88599999999997</v>
      </c>
      <c r="C132" t="s">
        <v>25</v>
      </c>
      <c r="D132" t="s">
        <v>36</v>
      </c>
      <c r="E132" t="s">
        <v>27</v>
      </c>
      <c r="F132">
        <v>0.76088800000000001</v>
      </c>
      <c r="G132" t="s">
        <v>28</v>
      </c>
      <c r="H132">
        <v>255934</v>
      </c>
      <c r="I132" t="s">
        <v>29</v>
      </c>
      <c r="J132">
        <v>0.39072523720800001</v>
      </c>
      <c r="K132" t="s">
        <v>30</v>
      </c>
      <c r="L132">
        <v>100000</v>
      </c>
      <c r="M132" t="s">
        <v>783</v>
      </c>
      <c r="N132" t="s">
        <v>900</v>
      </c>
      <c r="O132" t="s">
        <v>901</v>
      </c>
      <c r="P132" t="s">
        <v>902</v>
      </c>
      <c r="Q132">
        <v>8.3053199999999994E-2</v>
      </c>
    </row>
    <row r="133" spans="1:17">
      <c r="A133" t="s">
        <v>787</v>
      </c>
      <c r="B133">
        <v>1340.32</v>
      </c>
      <c r="C133" t="s">
        <v>25</v>
      </c>
      <c r="D133" t="s">
        <v>757</v>
      </c>
      <c r="E133" t="s">
        <v>27</v>
      </c>
      <c r="F133">
        <v>0.76261299999999999</v>
      </c>
      <c r="G133" t="s">
        <v>28</v>
      </c>
      <c r="H133">
        <v>128287</v>
      </c>
      <c r="I133" t="s">
        <v>29</v>
      </c>
      <c r="J133">
        <v>0.77950036986500004</v>
      </c>
      <c r="K133" t="s">
        <v>30</v>
      </c>
      <c r="L133">
        <v>100000</v>
      </c>
      <c r="M133" t="s">
        <v>788</v>
      </c>
      <c r="N133" t="s">
        <v>897</v>
      </c>
      <c r="O133" t="s">
        <v>898</v>
      </c>
      <c r="P133" t="s">
        <v>899</v>
      </c>
      <c r="Q133">
        <v>7.8902700000000006E-2</v>
      </c>
    </row>
    <row r="134" spans="1:17">
      <c r="A134" t="s">
        <v>787</v>
      </c>
      <c r="B134">
        <v>674.88599999999997</v>
      </c>
      <c r="C134" t="s">
        <v>25</v>
      </c>
      <c r="D134" t="s">
        <v>36</v>
      </c>
      <c r="E134" t="s">
        <v>27</v>
      </c>
      <c r="F134">
        <v>0.76088800000000001</v>
      </c>
      <c r="G134" t="s">
        <v>28</v>
      </c>
      <c r="H134">
        <v>255934</v>
      </c>
      <c r="I134" t="s">
        <v>29</v>
      </c>
      <c r="J134">
        <v>0.39072523720800001</v>
      </c>
      <c r="K134" t="s">
        <v>30</v>
      </c>
      <c r="L134">
        <v>100000</v>
      </c>
      <c r="M134" t="s">
        <v>783</v>
      </c>
      <c r="N134" t="s">
        <v>900</v>
      </c>
      <c r="O134" t="s">
        <v>901</v>
      </c>
      <c r="P134" t="s">
        <v>902</v>
      </c>
      <c r="Q134">
        <v>8.3053199999999994E-2</v>
      </c>
    </row>
  </sheetData>
  <mergeCells count="15">
    <mergeCell ref="F5:G5"/>
    <mergeCell ref="F14:G14"/>
    <mergeCell ref="H11:Q11"/>
    <mergeCell ref="F15:G15"/>
    <mergeCell ref="F16:G16"/>
    <mergeCell ref="F17:G17"/>
    <mergeCell ref="F18:G18"/>
    <mergeCell ref="F19:G19"/>
    <mergeCell ref="A6:E6"/>
    <mergeCell ref="F6:G6"/>
    <mergeCell ref="A7:E32"/>
    <mergeCell ref="F7:G7"/>
    <mergeCell ref="F8:G8"/>
    <mergeCell ref="F9:G9"/>
    <mergeCell ref="F10:G1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38"/>
  <sheetViews>
    <sheetView topLeftCell="A6" workbookViewId="0">
      <selection activeCell="F33" sqref="F33"/>
    </sheetView>
  </sheetViews>
  <sheetFormatPr baseColWidth="10" defaultRowHeight="15" x14ac:dyDescent="0"/>
  <cols>
    <col min="1" max="1" width="10.83203125" customWidth="1"/>
  </cols>
  <sheetData>
    <row r="6" spans="1:18">
      <c r="A6" s="22" t="s">
        <v>751</v>
      </c>
      <c r="B6" s="22"/>
      <c r="C6" s="22"/>
      <c r="D6" s="22"/>
      <c r="E6" s="22"/>
      <c r="F6" s="34"/>
      <c r="G6" s="34"/>
      <c r="H6" s="7" t="s">
        <v>762</v>
      </c>
      <c r="I6" s="8"/>
      <c r="J6" s="8"/>
      <c r="K6" s="8"/>
      <c r="L6" s="8"/>
      <c r="M6" s="8"/>
      <c r="N6" s="8"/>
      <c r="O6" s="8"/>
      <c r="P6" s="8"/>
      <c r="Q6" s="8"/>
      <c r="R6" s="10" t="s">
        <v>747</v>
      </c>
    </row>
    <row r="7" spans="1:18" ht="18" customHeight="1">
      <c r="A7" s="24" t="s">
        <v>770</v>
      </c>
      <c r="B7" s="25"/>
      <c r="C7" s="25"/>
      <c r="D7" s="25"/>
      <c r="E7" s="26"/>
      <c r="F7" s="33" t="s">
        <v>745</v>
      </c>
      <c r="G7" s="33"/>
      <c r="H7" s="6">
        <f>F37</f>
        <v>0.90822400000000003</v>
      </c>
      <c r="I7" s="6"/>
      <c r="J7" s="6"/>
      <c r="K7" s="6"/>
      <c r="L7" s="6"/>
      <c r="M7" s="6"/>
      <c r="N7" s="6"/>
      <c r="O7" s="6"/>
      <c r="P7" s="6"/>
      <c r="Q7" s="6"/>
      <c r="R7" s="9" t="s">
        <v>748</v>
      </c>
    </row>
    <row r="8" spans="1:18" ht="18">
      <c r="A8" s="27"/>
      <c r="B8" s="28"/>
      <c r="C8" s="28"/>
      <c r="D8" s="28"/>
      <c r="E8" s="29"/>
      <c r="F8" s="34" t="s">
        <v>750</v>
      </c>
      <c r="G8" s="34"/>
      <c r="H8" s="9" t="s">
        <v>772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8">
      <c r="A9" s="27"/>
      <c r="B9" s="28"/>
      <c r="C9" s="28"/>
      <c r="D9" s="28"/>
      <c r="E9" s="29"/>
      <c r="F9" s="33" t="s">
        <v>746</v>
      </c>
      <c r="G9" s="33"/>
      <c r="H9" s="6"/>
      <c r="I9" s="6"/>
      <c r="J9" s="6"/>
      <c r="K9" s="6"/>
      <c r="L9" s="6"/>
      <c r="M9" s="6"/>
      <c r="N9" s="6"/>
      <c r="O9" s="6"/>
      <c r="P9" s="6"/>
      <c r="Q9" s="6"/>
      <c r="R9" s="9"/>
    </row>
    <row r="10" spans="1:18">
      <c r="A10" s="27"/>
      <c r="B10" s="28"/>
      <c r="C10" s="28"/>
      <c r="D10" s="28"/>
      <c r="E10" s="29"/>
      <c r="F10" s="33" t="s">
        <v>749</v>
      </c>
      <c r="G10" s="3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27"/>
      <c r="B11" s="28"/>
      <c r="C11" s="28"/>
      <c r="D11" s="28"/>
      <c r="E11" s="29"/>
      <c r="G11" s="2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8" ht="15" customHeight="1">
      <c r="A12" s="27"/>
      <c r="B12" s="28"/>
      <c r="C12" s="28"/>
      <c r="D12" s="28"/>
      <c r="E12" s="29"/>
      <c r="F12" s="38" t="s">
        <v>771</v>
      </c>
      <c r="G12" s="39"/>
      <c r="H12" s="40"/>
      <c r="I12" s="41"/>
      <c r="J12" s="41"/>
      <c r="K12" s="41"/>
      <c r="L12" s="41"/>
      <c r="M12" s="41"/>
      <c r="N12" s="41"/>
      <c r="O12" s="41"/>
      <c r="P12" s="41"/>
      <c r="Q12" s="41"/>
    </row>
    <row r="13" spans="1:18">
      <c r="A13" s="27"/>
      <c r="B13" s="28"/>
      <c r="C13" s="28"/>
      <c r="D13" s="28"/>
      <c r="E13" s="29"/>
      <c r="F13" s="38"/>
      <c r="G13" s="39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8">
      <c r="A14" s="27"/>
      <c r="B14" s="28"/>
      <c r="C14" s="28"/>
      <c r="D14" s="28"/>
      <c r="E14" s="29"/>
      <c r="F14" s="38"/>
      <c r="G14" s="39"/>
    </row>
    <row r="15" spans="1:18">
      <c r="A15" s="27"/>
      <c r="B15" s="28"/>
      <c r="C15" s="28"/>
      <c r="D15" s="28"/>
      <c r="E15" s="29"/>
      <c r="F15" s="38"/>
      <c r="G15" s="39"/>
    </row>
    <row r="16" spans="1:18">
      <c r="A16" s="27"/>
      <c r="B16" s="28"/>
      <c r="C16" s="28"/>
      <c r="D16" s="28"/>
      <c r="E16" s="29"/>
      <c r="F16" s="38"/>
      <c r="G16" s="39"/>
    </row>
    <row r="17" spans="1:18">
      <c r="A17" s="27"/>
      <c r="B17" s="28"/>
      <c r="C17" s="28"/>
      <c r="D17" s="28"/>
      <c r="E17" s="29"/>
      <c r="F17" s="38"/>
      <c r="G17" s="39"/>
      <c r="I17" s="40"/>
      <c r="J17" s="41"/>
      <c r="K17" s="41"/>
      <c r="L17" s="41"/>
      <c r="M17" s="41"/>
      <c r="N17" s="41"/>
      <c r="O17" s="41"/>
      <c r="P17" s="41"/>
      <c r="Q17" s="41"/>
      <c r="R17" s="41"/>
    </row>
    <row r="18" spans="1:18">
      <c r="A18" s="27"/>
      <c r="B18" s="28"/>
      <c r="C18" s="28"/>
      <c r="D18" s="28"/>
      <c r="E18" s="29"/>
      <c r="F18" s="38"/>
      <c r="G18" s="39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>
      <c r="A19" s="27"/>
      <c r="B19" s="28"/>
      <c r="C19" s="28"/>
      <c r="D19" s="28"/>
      <c r="E19" s="29"/>
      <c r="F19" s="38"/>
      <c r="G19" s="39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>
      <c r="A20" s="27"/>
      <c r="B20" s="28"/>
      <c r="C20" s="28"/>
      <c r="D20" s="28"/>
      <c r="E20" s="29"/>
      <c r="F20" s="38"/>
      <c r="G20" s="39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A21" s="27"/>
      <c r="B21" s="28"/>
      <c r="C21" s="28"/>
      <c r="D21" s="28"/>
      <c r="E21" s="29"/>
      <c r="F21" s="38"/>
      <c r="G21" s="39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>
      <c r="A22" s="27"/>
      <c r="B22" s="28"/>
      <c r="C22" s="28"/>
      <c r="D22" s="28"/>
      <c r="E22" s="29"/>
      <c r="F22" s="38"/>
      <c r="G22" s="39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>
      <c r="A23" s="27"/>
      <c r="B23" s="28"/>
      <c r="C23" s="28"/>
      <c r="D23" s="28"/>
      <c r="E23" s="29"/>
      <c r="F23" s="38"/>
      <c r="G23" s="39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>
      <c r="A24" s="27"/>
      <c r="B24" s="28"/>
      <c r="C24" s="28"/>
      <c r="D24" s="28"/>
      <c r="E24" s="29"/>
      <c r="F24" s="38"/>
      <c r="G24" s="39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>
      <c r="A25" s="27"/>
      <c r="B25" s="28"/>
      <c r="C25" s="28"/>
      <c r="D25" s="28"/>
      <c r="E25" s="29"/>
      <c r="F25" s="38"/>
      <c r="G25" s="39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>
      <c r="A26" s="27"/>
      <c r="B26" s="28"/>
      <c r="C26" s="28"/>
      <c r="D26" s="28"/>
      <c r="E26" s="29"/>
      <c r="F26" s="38"/>
      <c r="G26" s="39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18">
      <c r="A27" s="27"/>
      <c r="B27" s="28"/>
      <c r="C27" s="28"/>
      <c r="D27" s="28"/>
      <c r="E27" s="29"/>
      <c r="F27" s="38"/>
      <c r="G27" s="39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1:18">
      <c r="A28" s="27"/>
      <c r="B28" s="28"/>
      <c r="C28" s="28"/>
      <c r="D28" s="28"/>
      <c r="E28" s="29"/>
      <c r="F28" s="38"/>
      <c r="G28" s="39"/>
      <c r="I28">
        <f>100000*(4/9)*2*(0.1*0.9)</f>
        <v>8000.0000000000009</v>
      </c>
    </row>
    <row r="29" spans="1:18">
      <c r="A29" s="27"/>
      <c r="B29" s="28"/>
      <c r="C29" s="28"/>
      <c r="D29" s="28"/>
      <c r="E29" s="29"/>
      <c r="F29" s="38"/>
      <c r="G29" s="39"/>
    </row>
    <row r="30" spans="1:18">
      <c r="A30" s="27"/>
      <c r="B30" s="28"/>
      <c r="C30" s="28"/>
      <c r="D30" s="28"/>
      <c r="E30" s="29"/>
      <c r="F30" s="38"/>
      <c r="G30" s="39"/>
    </row>
    <row r="31" spans="1:18">
      <c r="A31" s="27"/>
      <c r="B31" s="28"/>
      <c r="C31" s="28"/>
      <c r="D31" s="28"/>
      <c r="E31" s="29"/>
      <c r="F31" s="38"/>
      <c r="G31" s="39"/>
    </row>
    <row r="32" spans="1:18">
      <c r="A32" s="30"/>
      <c r="B32" s="31"/>
      <c r="C32" s="31"/>
      <c r="D32" s="31"/>
      <c r="E32" s="32"/>
      <c r="F32" s="38"/>
      <c r="G32" s="39"/>
    </row>
    <row r="37" spans="1:21">
      <c r="A37" t="s">
        <v>767</v>
      </c>
      <c r="B37" s="1">
        <v>4.9584400000000001E-6</v>
      </c>
      <c r="C37" t="s">
        <v>25</v>
      </c>
      <c r="D37" t="s">
        <v>36</v>
      </c>
      <c r="E37" t="s">
        <v>27</v>
      </c>
      <c r="F37">
        <v>0.90822400000000003</v>
      </c>
      <c r="G37" t="s">
        <v>28</v>
      </c>
      <c r="H37">
        <v>244494</v>
      </c>
      <c r="I37" t="s">
        <v>29</v>
      </c>
      <c r="J37">
        <v>2.4540447260640001</v>
      </c>
      <c r="K37" t="s">
        <v>30</v>
      </c>
      <c r="L37">
        <v>600000</v>
      </c>
      <c r="M37" t="s">
        <v>768</v>
      </c>
      <c r="N37" t="s">
        <v>741</v>
      </c>
      <c r="O37">
        <v>0.90822400000000003</v>
      </c>
      <c r="P37" t="s">
        <v>742</v>
      </c>
      <c r="Q37">
        <v>9.1775899999999994E-2</v>
      </c>
      <c r="R37" t="s">
        <v>743</v>
      </c>
      <c r="S37">
        <v>-1.0062199999999999E-3</v>
      </c>
      <c r="T37" t="s">
        <v>744</v>
      </c>
      <c r="U37">
        <v>1.0062199999999999E-3</v>
      </c>
    </row>
    <row r="38" spans="1:21">
      <c r="A38" t="s">
        <v>769</v>
      </c>
      <c r="B38" s="1">
        <v>4.9584400000000001E-6</v>
      </c>
      <c r="C38" t="s">
        <v>25</v>
      </c>
      <c r="D38" t="s">
        <v>36</v>
      </c>
      <c r="E38" t="s">
        <v>27</v>
      </c>
      <c r="F38">
        <v>0.90822400000000003</v>
      </c>
      <c r="G38" t="s">
        <v>28</v>
      </c>
      <c r="H38">
        <v>244494</v>
      </c>
      <c r="I38" t="s">
        <v>29</v>
      </c>
      <c r="J38">
        <v>2.4540447260640001</v>
      </c>
      <c r="K38" t="s">
        <v>30</v>
      </c>
      <c r="L38">
        <v>600000</v>
      </c>
      <c r="M38" t="s">
        <v>768</v>
      </c>
      <c r="N38" t="s">
        <v>741</v>
      </c>
      <c r="O38">
        <v>0.90822400000000003</v>
      </c>
      <c r="P38" t="s">
        <v>742</v>
      </c>
      <c r="Q38">
        <v>9.1775899999999994E-2</v>
      </c>
      <c r="R38" t="s">
        <v>743</v>
      </c>
      <c r="S38">
        <v>-1.0062199999999999E-3</v>
      </c>
      <c r="T38" t="s">
        <v>744</v>
      </c>
      <c r="U38">
        <v>1.0062199999999999E-3</v>
      </c>
    </row>
  </sheetData>
  <mergeCells count="11">
    <mergeCell ref="H11:Q11"/>
    <mergeCell ref="F12:G32"/>
    <mergeCell ref="H12:Q13"/>
    <mergeCell ref="I17:R27"/>
    <mergeCell ref="A6:E6"/>
    <mergeCell ref="F6:G6"/>
    <mergeCell ref="A7:E32"/>
    <mergeCell ref="F7:G7"/>
    <mergeCell ref="F8:G8"/>
    <mergeCell ref="F9:G9"/>
    <mergeCell ref="F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42"/>
  <sheetViews>
    <sheetView topLeftCell="A5" workbookViewId="0">
      <selection activeCell="K32" sqref="K32"/>
    </sheetView>
  </sheetViews>
  <sheetFormatPr baseColWidth="10" defaultRowHeight="15" x14ac:dyDescent="0"/>
  <cols>
    <col min="1" max="1" width="10.83203125" customWidth="1"/>
  </cols>
  <sheetData>
    <row r="6" spans="1:18">
      <c r="A6" s="22" t="s">
        <v>751</v>
      </c>
      <c r="B6" s="22"/>
      <c r="C6" s="22"/>
      <c r="D6" s="22"/>
      <c r="E6" s="22"/>
      <c r="F6" s="34"/>
      <c r="G6" s="34"/>
      <c r="H6" s="7" t="s">
        <v>762</v>
      </c>
      <c r="I6" s="8" t="s">
        <v>763</v>
      </c>
      <c r="J6" s="8" t="s">
        <v>764</v>
      </c>
      <c r="K6" s="8" t="s">
        <v>764</v>
      </c>
      <c r="L6" s="8" t="s">
        <v>765</v>
      </c>
      <c r="M6" s="8" t="s">
        <v>765</v>
      </c>
      <c r="N6" s="8"/>
      <c r="O6" s="8"/>
      <c r="P6" s="8"/>
      <c r="Q6" s="8"/>
      <c r="R6" s="10" t="s">
        <v>747</v>
      </c>
    </row>
    <row r="7" spans="1:18" ht="18" customHeight="1">
      <c r="A7" s="24" t="s">
        <v>760</v>
      </c>
      <c r="B7" s="25"/>
      <c r="C7" s="25"/>
      <c r="D7" s="25"/>
      <c r="E7" s="26"/>
      <c r="F7" s="33" t="s">
        <v>745</v>
      </c>
      <c r="G7" s="33"/>
      <c r="H7" s="6">
        <f>F37</f>
        <v>0.50011000000000005</v>
      </c>
      <c r="I7" s="6">
        <f>F38</f>
        <v>0.99569300000000005</v>
      </c>
      <c r="J7" s="6">
        <f>F39</f>
        <v>0.49989</v>
      </c>
      <c r="K7" s="6">
        <f>F40</f>
        <v>0.49989</v>
      </c>
      <c r="L7" s="6">
        <f>F41</f>
        <v>0.49673200000000001</v>
      </c>
      <c r="M7" s="6">
        <f>F42</f>
        <v>0.49673200000000001</v>
      </c>
      <c r="N7" s="6"/>
      <c r="O7" s="6"/>
      <c r="P7" s="6"/>
      <c r="Q7" s="6"/>
      <c r="R7" s="9" t="s">
        <v>748</v>
      </c>
    </row>
    <row r="8" spans="1:18">
      <c r="A8" s="27"/>
      <c r="B8" s="28"/>
      <c r="C8" s="28"/>
      <c r="D8" s="28"/>
      <c r="E8" s="29"/>
      <c r="F8" s="34" t="s">
        <v>750</v>
      </c>
      <c r="G8" s="34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8">
      <c r="A9" s="27"/>
      <c r="B9" s="28"/>
      <c r="C9" s="28"/>
      <c r="D9" s="28"/>
      <c r="E9" s="29"/>
      <c r="F9" s="33" t="s">
        <v>746</v>
      </c>
      <c r="G9" s="33"/>
      <c r="H9" s="6"/>
      <c r="I9" s="6"/>
      <c r="J9" s="6"/>
      <c r="K9" s="6"/>
      <c r="L9" s="6"/>
      <c r="M9" s="6"/>
      <c r="N9" s="6"/>
      <c r="O9" s="6"/>
      <c r="P9" s="6"/>
      <c r="Q9" s="6"/>
      <c r="R9" s="9"/>
    </row>
    <row r="10" spans="1:18">
      <c r="A10" s="27"/>
      <c r="B10" s="28"/>
      <c r="C10" s="28"/>
      <c r="D10" s="28"/>
      <c r="E10" s="29"/>
      <c r="F10" s="33" t="s">
        <v>749</v>
      </c>
      <c r="G10" s="3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27"/>
      <c r="B11" s="28"/>
      <c r="C11" s="28"/>
      <c r="D11" s="28"/>
      <c r="E11" s="29"/>
      <c r="G11" s="2"/>
      <c r="H11" s="25" t="s">
        <v>755</v>
      </c>
      <c r="I11" s="25"/>
      <c r="J11" s="25"/>
      <c r="K11" s="25"/>
      <c r="L11" s="25"/>
      <c r="M11" s="25"/>
      <c r="N11" s="25"/>
      <c r="O11" s="25"/>
      <c r="P11" s="25"/>
      <c r="Q11" s="25"/>
    </row>
    <row r="12" spans="1:18" ht="15" customHeight="1">
      <c r="A12" s="27"/>
      <c r="B12" s="28"/>
      <c r="C12" s="28"/>
      <c r="D12" s="28"/>
      <c r="E12" s="29"/>
      <c r="F12" s="38" t="s">
        <v>756</v>
      </c>
      <c r="G12" s="39"/>
      <c r="H12" s="40" t="s">
        <v>766</v>
      </c>
      <c r="I12" s="41"/>
      <c r="J12" s="41"/>
      <c r="K12" s="41"/>
      <c r="L12" s="41"/>
      <c r="M12" s="41"/>
      <c r="N12" s="41"/>
      <c r="O12" s="41"/>
      <c r="P12" s="41"/>
      <c r="Q12" s="41"/>
    </row>
    <row r="13" spans="1:18">
      <c r="A13" s="27"/>
      <c r="B13" s="28"/>
      <c r="C13" s="28"/>
      <c r="D13" s="28"/>
      <c r="E13" s="29"/>
      <c r="F13" s="38"/>
      <c r="G13" s="39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8">
      <c r="A14" s="27"/>
      <c r="B14" s="28"/>
      <c r="C14" s="28"/>
      <c r="D14" s="28"/>
      <c r="E14" s="29"/>
      <c r="F14" s="38"/>
      <c r="G14" s="39"/>
    </row>
    <row r="15" spans="1:18">
      <c r="A15" s="27"/>
      <c r="B15" s="28"/>
      <c r="C15" s="28"/>
      <c r="D15" s="28"/>
      <c r="E15" s="29"/>
      <c r="F15" s="38"/>
      <c r="G15" s="39"/>
    </row>
    <row r="16" spans="1:18">
      <c r="A16" s="27"/>
      <c r="B16" s="28"/>
      <c r="C16" s="28"/>
      <c r="D16" s="28"/>
      <c r="E16" s="29"/>
      <c r="F16" s="38"/>
      <c r="G16" s="39"/>
    </row>
    <row r="17" spans="1:18">
      <c r="A17" s="27"/>
      <c r="B17" s="28"/>
      <c r="C17" s="28"/>
      <c r="D17" s="28"/>
      <c r="E17" s="29"/>
      <c r="F17" s="38"/>
      <c r="G17" s="39"/>
      <c r="I17" s="40" t="s">
        <v>761</v>
      </c>
      <c r="J17" s="41"/>
      <c r="K17" s="41"/>
      <c r="L17" s="41"/>
      <c r="M17" s="41"/>
      <c r="N17" s="41"/>
      <c r="O17" s="41"/>
      <c r="P17" s="41"/>
      <c r="Q17" s="41"/>
      <c r="R17" s="41"/>
    </row>
    <row r="18" spans="1:18">
      <c r="A18" s="27"/>
      <c r="B18" s="28"/>
      <c r="C18" s="28"/>
      <c r="D18" s="28"/>
      <c r="E18" s="29"/>
      <c r="F18" s="38"/>
      <c r="G18" s="39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>
      <c r="A19" s="27"/>
      <c r="B19" s="28"/>
      <c r="C19" s="28"/>
      <c r="D19" s="28"/>
      <c r="E19" s="29"/>
      <c r="F19" s="38"/>
      <c r="G19" s="39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>
      <c r="A20" s="27"/>
      <c r="B20" s="28"/>
      <c r="C20" s="28"/>
      <c r="D20" s="28"/>
      <c r="E20" s="29"/>
      <c r="F20" s="38"/>
      <c r="G20" s="39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A21" s="27"/>
      <c r="B21" s="28"/>
      <c r="C21" s="28"/>
      <c r="D21" s="28"/>
      <c r="E21" s="29"/>
      <c r="F21" s="38"/>
      <c r="G21" s="39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>
      <c r="A22" s="27"/>
      <c r="B22" s="28"/>
      <c r="C22" s="28"/>
      <c r="D22" s="28"/>
      <c r="E22" s="29"/>
      <c r="F22" s="38"/>
      <c r="G22" s="39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>
      <c r="A23" s="27"/>
      <c r="B23" s="28"/>
      <c r="C23" s="28"/>
      <c r="D23" s="28"/>
      <c r="E23" s="29"/>
      <c r="F23" s="38"/>
      <c r="G23" s="39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>
      <c r="A24" s="27"/>
      <c r="B24" s="28"/>
      <c r="C24" s="28"/>
      <c r="D24" s="28"/>
      <c r="E24" s="29"/>
      <c r="F24" s="38"/>
      <c r="G24" s="39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>
      <c r="A25" s="27"/>
      <c r="B25" s="28"/>
      <c r="C25" s="28"/>
      <c r="D25" s="28"/>
      <c r="E25" s="29"/>
      <c r="F25" s="38"/>
      <c r="G25" s="39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>
      <c r="A26" s="27"/>
      <c r="B26" s="28"/>
      <c r="C26" s="28"/>
      <c r="D26" s="28"/>
      <c r="E26" s="29"/>
      <c r="F26" s="38"/>
      <c r="G26" s="39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18">
      <c r="A27" s="27"/>
      <c r="B27" s="28"/>
      <c r="C27" s="28"/>
      <c r="D27" s="28"/>
      <c r="E27" s="29"/>
      <c r="F27" s="38"/>
      <c r="G27" s="39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1:18">
      <c r="A28" s="27"/>
      <c r="B28" s="28"/>
      <c r="C28" s="28"/>
      <c r="D28" s="28"/>
      <c r="E28" s="29"/>
      <c r="F28" s="38"/>
      <c r="G28" s="39"/>
    </row>
    <row r="29" spans="1:18">
      <c r="A29" s="27"/>
      <c r="B29" s="28"/>
      <c r="C29" s="28"/>
      <c r="D29" s="28"/>
      <c r="E29" s="29"/>
      <c r="F29" s="38"/>
      <c r="G29" s="39"/>
    </row>
    <row r="30" spans="1:18">
      <c r="A30" s="27"/>
      <c r="B30" s="28"/>
      <c r="C30" s="28"/>
      <c r="D30" s="28"/>
      <c r="E30" s="29"/>
      <c r="F30" s="38"/>
      <c r="G30" s="39"/>
    </row>
    <row r="31" spans="1:18">
      <c r="A31" s="27"/>
      <c r="B31" s="28"/>
      <c r="C31" s="28"/>
      <c r="D31" s="28"/>
      <c r="E31" s="29"/>
      <c r="F31" s="38"/>
      <c r="G31" s="39"/>
    </row>
    <row r="32" spans="1:18">
      <c r="A32" s="30"/>
      <c r="B32" s="31"/>
      <c r="C32" s="31"/>
      <c r="D32" s="31"/>
      <c r="E32" s="32"/>
      <c r="F32" s="38"/>
      <c r="G32" s="39"/>
    </row>
    <row r="37" spans="1:21">
      <c r="A37" t="s">
        <v>24</v>
      </c>
      <c r="B37" s="1">
        <v>1.55787E-5</v>
      </c>
      <c r="C37" t="s">
        <v>25</v>
      </c>
      <c r="D37" t="s">
        <v>757</v>
      </c>
      <c r="E37" t="s">
        <v>27</v>
      </c>
      <c r="F37">
        <v>0.50011000000000005</v>
      </c>
      <c r="G37" t="s">
        <v>28</v>
      </c>
      <c r="H37">
        <v>256648</v>
      </c>
      <c r="I37" t="s">
        <v>29</v>
      </c>
      <c r="J37">
        <v>0.233783475135</v>
      </c>
      <c r="K37" t="s">
        <v>30</v>
      </c>
      <c r="L37">
        <v>60000</v>
      </c>
      <c r="M37" t="s">
        <v>758</v>
      </c>
      <c r="N37" t="s">
        <v>741</v>
      </c>
      <c r="O37">
        <v>0.50011000000000005</v>
      </c>
      <c r="P37" t="s">
        <v>742</v>
      </c>
      <c r="Q37">
        <v>0.49989</v>
      </c>
      <c r="R37" t="s">
        <v>743</v>
      </c>
      <c r="S37">
        <v>3.51572E-3</v>
      </c>
      <c r="T37" t="s">
        <v>744</v>
      </c>
      <c r="U37">
        <v>-3.51572E-3</v>
      </c>
    </row>
    <row r="38" spans="1:21">
      <c r="A38" t="s">
        <v>35</v>
      </c>
      <c r="B38" s="1">
        <v>1.25805E-6</v>
      </c>
      <c r="C38" t="s">
        <v>25</v>
      </c>
      <c r="D38" t="s">
        <v>64</v>
      </c>
      <c r="E38" t="s">
        <v>27</v>
      </c>
      <c r="F38">
        <v>0.99569300000000005</v>
      </c>
      <c r="G38" t="s">
        <v>28</v>
      </c>
      <c r="H38">
        <v>801775</v>
      </c>
      <c r="I38" t="s">
        <v>29</v>
      </c>
      <c r="J38">
        <v>7.4833978472000004E-2</v>
      </c>
      <c r="K38" t="s">
        <v>30</v>
      </c>
      <c r="L38">
        <v>60000</v>
      </c>
      <c r="M38" t="s">
        <v>759</v>
      </c>
      <c r="N38" t="s">
        <v>741</v>
      </c>
      <c r="O38">
        <v>0.99569300000000005</v>
      </c>
      <c r="P38" t="s">
        <v>742</v>
      </c>
      <c r="Q38">
        <v>1.5038899999999999E-3</v>
      </c>
      <c r="R38" t="s">
        <v>743</v>
      </c>
      <c r="S38">
        <v>1.14824E-3</v>
      </c>
      <c r="T38" t="s">
        <v>744</v>
      </c>
      <c r="U38">
        <v>1.6549500000000001E-3</v>
      </c>
    </row>
    <row r="39" spans="1:21">
      <c r="A39" t="s">
        <v>41</v>
      </c>
      <c r="B39" s="1">
        <v>1.1702800000000001E-5</v>
      </c>
      <c r="C39" t="s">
        <v>25</v>
      </c>
      <c r="D39" t="s">
        <v>64</v>
      </c>
      <c r="E39" t="s">
        <v>27</v>
      </c>
      <c r="F39">
        <v>0.49989</v>
      </c>
      <c r="G39" t="s">
        <v>28</v>
      </c>
      <c r="H39">
        <v>341949</v>
      </c>
      <c r="I39" t="s">
        <v>29</v>
      </c>
      <c r="J39">
        <v>0.17546474961700001</v>
      </c>
      <c r="K39" t="s">
        <v>30</v>
      </c>
      <c r="L39">
        <v>60000</v>
      </c>
      <c r="M39" t="s">
        <v>731</v>
      </c>
      <c r="N39" t="s">
        <v>741</v>
      </c>
      <c r="O39">
        <v>0.49989</v>
      </c>
      <c r="P39" t="s">
        <v>742</v>
      </c>
      <c r="Q39">
        <v>8.8609799999999992E-3</v>
      </c>
      <c r="R39" t="s">
        <v>743</v>
      </c>
      <c r="S39">
        <v>0.50011000000000005</v>
      </c>
      <c r="T39" t="s">
        <v>744</v>
      </c>
      <c r="U39">
        <v>-8.8609799999999992E-3</v>
      </c>
    </row>
    <row r="40" spans="1:21">
      <c r="A40" t="s">
        <v>48</v>
      </c>
      <c r="B40" s="1">
        <v>1.1702800000000001E-5</v>
      </c>
      <c r="C40" t="s">
        <v>25</v>
      </c>
      <c r="D40" t="s">
        <v>70</v>
      </c>
      <c r="E40" t="s">
        <v>27</v>
      </c>
      <c r="F40">
        <v>0.49989</v>
      </c>
      <c r="G40" t="s">
        <v>28</v>
      </c>
      <c r="H40">
        <v>341949</v>
      </c>
      <c r="I40" t="s">
        <v>29</v>
      </c>
      <c r="J40">
        <v>0.17546474961700001</v>
      </c>
      <c r="K40" t="s">
        <v>30</v>
      </c>
      <c r="L40">
        <v>60000</v>
      </c>
      <c r="M40" t="s">
        <v>731</v>
      </c>
      <c r="N40" t="s">
        <v>741</v>
      </c>
      <c r="O40">
        <v>0.49989</v>
      </c>
      <c r="P40" t="s">
        <v>742</v>
      </c>
      <c r="Q40">
        <v>8.8609799999999992E-3</v>
      </c>
      <c r="R40" t="s">
        <v>743</v>
      </c>
      <c r="S40">
        <v>0.50011000000000005</v>
      </c>
      <c r="T40" t="s">
        <v>744</v>
      </c>
      <c r="U40">
        <v>-8.8609799999999992E-3</v>
      </c>
    </row>
    <row r="41" spans="1:21">
      <c r="A41" t="s">
        <v>48</v>
      </c>
      <c r="B41" s="1">
        <v>1.18323E-5</v>
      </c>
      <c r="C41" t="s">
        <v>25</v>
      </c>
      <c r="D41" t="s">
        <v>70</v>
      </c>
      <c r="E41" t="s">
        <v>27</v>
      </c>
      <c r="F41">
        <v>0.49673200000000001</v>
      </c>
      <c r="G41" t="s">
        <v>28</v>
      </c>
      <c r="H41">
        <v>342520</v>
      </c>
      <c r="I41" t="s">
        <v>29</v>
      </c>
      <c r="J41">
        <v>0.17517235202299999</v>
      </c>
      <c r="K41" t="s">
        <v>30</v>
      </c>
      <c r="L41">
        <v>60000</v>
      </c>
      <c r="M41" t="s">
        <v>733</v>
      </c>
      <c r="N41" t="s">
        <v>741</v>
      </c>
      <c r="O41">
        <v>0.49673200000000001</v>
      </c>
      <c r="P41" t="s">
        <v>742</v>
      </c>
      <c r="Q41">
        <v>-2.9698300000000001E-3</v>
      </c>
      <c r="R41" t="s">
        <v>743</v>
      </c>
      <c r="S41">
        <v>0.50326800000000005</v>
      </c>
      <c r="T41" t="s">
        <v>744</v>
      </c>
      <c r="U41">
        <v>2.9698300000000001E-3</v>
      </c>
    </row>
    <row r="42" spans="1:21">
      <c r="A42" t="s">
        <v>55</v>
      </c>
      <c r="B42" s="1">
        <v>1.18323E-5</v>
      </c>
      <c r="C42" t="s">
        <v>25</v>
      </c>
      <c r="D42" t="s">
        <v>64</v>
      </c>
      <c r="E42" t="s">
        <v>27</v>
      </c>
      <c r="F42">
        <v>0.49673200000000001</v>
      </c>
      <c r="G42" t="s">
        <v>28</v>
      </c>
      <c r="H42">
        <v>342520</v>
      </c>
      <c r="I42" t="s">
        <v>29</v>
      </c>
      <c r="J42">
        <v>0.17517235202299999</v>
      </c>
      <c r="K42" t="s">
        <v>30</v>
      </c>
      <c r="L42">
        <v>60000</v>
      </c>
      <c r="M42" t="s">
        <v>733</v>
      </c>
      <c r="N42" t="s">
        <v>741</v>
      </c>
      <c r="O42">
        <v>0.49673200000000001</v>
      </c>
      <c r="P42" t="s">
        <v>742</v>
      </c>
      <c r="Q42">
        <v>-2.9698300000000001E-3</v>
      </c>
      <c r="R42" t="s">
        <v>743</v>
      </c>
      <c r="S42">
        <v>0.50326800000000005</v>
      </c>
      <c r="T42" t="s">
        <v>744</v>
      </c>
      <c r="U42">
        <v>2.9698300000000001E-3</v>
      </c>
    </row>
  </sheetData>
  <mergeCells count="11">
    <mergeCell ref="H11:Q11"/>
    <mergeCell ref="F12:G32"/>
    <mergeCell ref="I17:R27"/>
    <mergeCell ref="H12:Q13"/>
    <mergeCell ref="A6:E6"/>
    <mergeCell ref="F6:G6"/>
    <mergeCell ref="A7:E32"/>
    <mergeCell ref="F7:G7"/>
    <mergeCell ref="F8:G8"/>
    <mergeCell ref="F9:G9"/>
    <mergeCell ref="F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topLeftCell="A4" workbookViewId="0">
      <selection activeCell="H7" sqref="H7"/>
    </sheetView>
  </sheetViews>
  <sheetFormatPr baseColWidth="10" defaultRowHeight="15" x14ac:dyDescent="0"/>
  <cols>
    <col min="1" max="1" width="10.83203125" customWidth="1"/>
  </cols>
  <sheetData>
    <row r="6" spans="1:18">
      <c r="A6" s="22" t="s">
        <v>751</v>
      </c>
      <c r="B6" s="22"/>
      <c r="C6" s="22"/>
      <c r="D6" s="22"/>
      <c r="E6" s="22"/>
      <c r="F6" s="34"/>
      <c r="G6" s="34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>
      <c r="A7" s="24" t="s">
        <v>754</v>
      </c>
      <c r="B7" s="25"/>
      <c r="C7" s="25"/>
      <c r="D7" s="25"/>
      <c r="E7" s="26"/>
      <c r="F7" s="33" t="s">
        <v>745</v>
      </c>
      <c r="G7" s="33"/>
      <c r="H7" s="6">
        <f>F37</f>
        <v>0.80209900000000001</v>
      </c>
      <c r="I7" s="6">
        <f>F40</f>
        <v>0.80226699999999995</v>
      </c>
      <c r="J7" s="6">
        <f>F42</f>
        <v>0.81081700000000001</v>
      </c>
      <c r="K7" s="6">
        <f>F44</f>
        <v>0.803956</v>
      </c>
      <c r="L7" s="6">
        <f>F46</f>
        <v>0.80606</v>
      </c>
      <c r="M7" s="6">
        <f>F48</f>
        <v>0.80160100000000001</v>
      </c>
      <c r="N7" s="6">
        <f>F50</f>
        <v>0.81305499999999997</v>
      </c>
      <c r="O7" s="6">
        <f>F52</f>
        <v>0.805118</v>
      </c>
      <c r="P7" s="6">
        <f>F54</f>
        <v>0.80045500000000003</v>
      </c>
      <c r="Q7" s="6">
        <f>F56</f>
        <v>0.80646700000000004</v>
      </c>
      <c r="R7" s="9" t="s">
        <v>748</v>
      </c>
    </row>
    <row r="8" spans="1:18">
      <c r="A8" s="27"/>
      <c r="B8" s="28"/>
      <c r="C8" s="28"/>
      <c r="D8" s="28"/>
      <c r="E8" s="29"/>
      <c r="F8" s="34" t="s">
        <v>750</v>
      </c>
      <c r="G8" s="34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8">
      <c r="A9" s="27"/>
      <c r="B9" s="28"/>
      <c r="C9" s="28"/>
      <c r="D9" s="28"/>
      <c r="E9" s="29"/>
      <c r="F9" s="33" t="s">
        <v>746</v>
      </c>
      <c r="G9" s="33"/>
      <c r="H9" s="6">
        <f>H37</f>
        <v>282650</v>
      </c>
      <c r="I9" s="6">
        <f>H40</f>
        <v>298880</v>
      </c>
      <c r="J9" s="6">
        <f>H42</f>
        <v>315917</v>
      </c>
      <c r="K9" s="6">
        <f>H44</f>
        <v>337141</v>
      </c>
      <c r="L9" s="6">
        <f>H46</f>
        <v>357747</v>
      </c>
      <c r="M9" s="6">
        <f>H48</f>
        <v>382980</v>
      </c>
      <c r="N9" s="6">
        <f>H50</f>
        <v>416081</v>
      </c>
      <c r="O9" s="6">
        <f>H52</f>
        <v>446849</v>
      </c>
      <c r="P9" s="6">
        <f>H54</f>
        <v>488776</v>
      </c>
      <c r="Q9" s="6">
        <f>H56</f>
        <v>541474</v>
      </c>
      <c r="R9" s="9" t="s">
        <v>748</v>
      </c>
    </row>
    <row r="10" spans="1:18">
      <c r="A10" s="27"/>
      <c r="B10" s="28"/>
      <c r="C10" s="28"/>
      <c r="D10" s="28"/>
      <c r="E10" s="29"/>
      <c r="F10" s="33" t="s">
        <v>749</v>
      </c>
      <c r="G10" s="33"/>
      <c r="H10" s="6">
        <f>50/((19000/205336000.986301)*2)*(1+0.0488301)</f>
        <v>283371.81374745024</v>
      </c>
      <c r="I10" s="6">
        <f>50/((18000/205336000.986301)*2)*(1+0.0488301)</f>
        <v>299114.69228897523</v>
      </c>
      <c r="J10" s="6">
        <f>50/((17000/205336000.986301)*2)*(1+0.0488301)</f>
        <v>316709.67418832675</v>
      </c>
      <c r="K10" s="6">
        <f>50/((16000/205336000.986301)*2)*(1+0.0488301)</f>
        <v>336504.02882509714</v>
      </c>
      <c r="L10" s="6">
        <f>50/((15000/205336000.986301)*2)*(1+0.0488301)</f>
        <v>358937.6307467703</v>
      </c>
      <c r="M10" s="6">
        <f>50/((14000/205336000.986301)*2)*(1+0.0488301)</f>
        <v>384576.03294296825</v>
      </c>
      <c r="N10" s="6">
        <f>50/((13000/205336000.986301)*2)*(1+0.0488301)</f>
        <v>414158.80470781197</v>
      </c>
      <c r="O10" s="6">
        <f>50/((12000/205336000.986301)*2)*(1+0.0488301)</f>
        <v>448672.03843346291</v>
      </c>
      <c r="P10" s="6">
        <f>50/((11000/205336000.986301)*2)*(1+0.0488301)</f>
        <v>489460.40556377766</v>
      </c>
      <c r="Q10" s="6">
        <f>50/((10000/205336000.986301)*2)*(1+0.0488301)</f>
        <v>538406.44612015551</v>
      </c>
      <c r="R10" s="6"/>
    </row>
    <row r="11" spans="1:18">
      <c r="A11" s="27"/>
      <c r="B11" s="28"/>
      <c r="C11" s="28"/>
      <c r="D11" s="28"/>
      <c r="E11" s="29"/>
      <c r="G11" s="2"/>
      <c r="H11" s="25" t="s">
        <v>755</v>
      </c>
      <c r="I11" s="25"/>
      <c r="J11" s="25"/>
      <c r="K11" s="25"/>
      <c r="L11" s="25"/>
      <c r="M11" s="25"/>
      <c r="N11" s="25"/>
      <c r="O11" s="25"/>
      <c r="P11" s="25"/>
      <c r="Q11" s="25"/>
    </row>
    <row r="12" spans="1:18" ht="15" customHeight="1">
      <c r="A12" s="27"/>
      <c r="B12" s="28"/>
      <c r="C12" s="28"/>
      <c r="D12" s="28"/>
      <c r="E12" s="29"/>
      <c r="F12" s="38" t="s">
        <v>756</v>
      </c>
      <c r="G12" s="39"/>
    </row>
    <row r="13" spans="1:18">
      <c r="A13" s="27"/>
      <c r="B13" s="28"/>
      <c r="C13" s="28"/>
      <c r="D13" s="28"/>
      <c r="E13" s="29"/>
      <c r="F13" s="38"/>
      <c r="G13" s="39"/>
    </row>
    <row r="14" spans="1:18">
      <c r="A14" s="27"/>
      <c r="B14" s="28"/>
      <c r="C14" s="28"/>
      <c r="D14" s="28"/>
      <c r="E14" s="29"/>
      <c r="F14" s="38"/>
      <c r="G14" s="39"/>
    </row>
    <row r="15" spans="1:18">
      <c r="A15" s="27"/>
      <c r="B15" s="28"/>
      <c r="C15" s="28"/>
      <c r="D15" s="28"/>
      <c r="E15" s="29"/>
      <c r="F15" s="38"/>
      <c r="G15" s="39"/>
    </row>
    <row r="16" spans="1:18">
      <c r="A16" s="27"/>
      <c r="B16" s="28"/>
      <c r="C16" s="28"/>
      <c r="D16" s="28"/>
      <c r="E16" s="29"/>
      <c r="F16" s="38"/>
      <c r="G16" s="39"/>
    </row>
    <row r="17" spans="1:7">
      <c r="A17" s="27"/>
      <c r="B17" s="28"/>
      <c r="C17" s="28"/>
      <c r="D17" s="28"/>
      <c r="E17" s="29"/>
      <c r="F17" s="38"/>
      <c r="G17" s="39"/>
    </row>
    <row r="18" spans="1:7">
      <c r="A18" s="27"/>
      <c r="B18" s="28"/>
      <c r="C18" s="28"/>
      <c r="D18" s="28"/>
      <c r="E18" s="29"/>
      <c r="F18" s="38"/>
      <c r="G18" s="39"/>
    </row>
    <row r="19" spans="1:7">
      <c r="A19" s="27"/>
      <c r="B19" s="28"/>
      <c r="C19" s="28"/>
      <c r="D19" s="28"/>
      <c r="E19" s="29"/>
      <c r="F19" s="38"/>
      <c r="G19" s="39"/>
    </row>
    <row r="20" spans="1:7">
      <c r="A20" s="27"/>
      <c r="B20" s="28"/>
      <c r="C20" s="28"/>
      <c r="D20" s="28"/>
      <c r="E20" s="29"/>
      <c r="F20" s="38"/>
      <c r="G20" s="39"/>
    </row>
    <row r="21" spans="1:7">
      <c r="A21" s="27"/>
      <c r="B21" s="28"/>
      <c r="C21" s="28"/>
      <c r="D21" s="28"/>
      <c r="E21" s="29"/>
      <c r="F21" s="38"/>
      <c r="G21" s="39"/>
    </row>
    <row r="22" spans="1:7">
      <c r="A22" s="27"/>
      <c r="B22" s="28"/>
      <c r="C22" s="28"/>
      <c r="D22" s="28"/>
      <c r="E22" s="29"/>
      <c r="F22" s="38"/>
      <c r="G22" s="39"/>
    </row>
    <row r="23" spans="1:7">
      <c r="A23" s="27"/>
      <c r="B23" s="28"/>
      <c r="C23" s="28"/>
      <c r="D23" s="28"/>
      <c r="E23" s="29"/>
      <c r="F23" s="38"/>
      <c r="G23" s="39"/>
    </row>
    <row r="24" spans="1:7">
      <c r="A24" s="27"/>
      <c r="B24" s="28"/>
      <c r="C24" s="28"/>
      <c r="D24" s="28"/>
      <c r="E24" s="29"/>
      <c r="F24" s="38"/>
      <c r="G24" s="39"/>
    </row>
    <row r="25" spans="1:7">
      <c r="A25" s="27"/>
      <c r="B25" s="28"/>
      <c r="C25" s="28"/>
      <c r="D25" s="28"/>
      <c r="E25" s="29"/>
      <c r="F25" s="38"/>
      <c r="G25" s="39"/>
    </row>
    <row r="26" spans="1:7">
      <c r="A26" s="27"/>
      <c r="B26" s="28"/>
      <c r="C26" s="28"/>
      <c r="D26" s="28"/>
      <c r="E26" s="29"/>
      <c r="F26" s="38"/>
      <c r="G26" s="39"/>
    </row>
    <row r="27" spans="1:7">
      <c r="A27" s="27"/>
      <c r="B27" s="28"/>
      <c r="C27" s="28"/>
      <c r="D27" s="28"/>
      <c r="E27" s="29"/>
      <c r="F27" s="38"/>
      <c r="G27" s="39"/>
    </row>
    <row r="28" spans="1:7">
      <c r="A28" s="27"/>
      <c r="B28" s="28"/>
      <c r="C28" s="28"/>
      <c r="D28" s="28"/>
      <c r="E28" s="29"/>
      <c r="F28" s="38"/>
      <c r="G28" s="39"/>
    </row>
    <row r="29" spans="1:7">
      <c r="A29" s="27"/>
      <c r="B29" s="28"/>
      <c r="C29" s="28"/>
      <c r="D29" s="28"/>
      <c r="E29" s="29"/>
      <c r="F29" s="38"/>
      <c r="G29" s="39"/>
    </row>
    <row r="30" spans="1:7">
      <c r="A30" s="27"/>
      <c r="B30" s="28"/>
      <c r="C30" s="28"/>
      <c r="D30" s="28"/>
      <c r="E30" s="29"/>
      <c r="F30" s="38"/>
      <c r="G30" s="39"/>
    </row>
    <row r="31" spans="1:7">
      <c r="A31" s="27"/>
      <c r="B31" s="28"/>
      <c r="C31" s="28"/>
      <c r="D31" s="28"/>
      <c r="E31" s="29"/>
      <c r="F31" s="38"/>
      <c r="G31" s="39"/>
    </row>
    <row r="32" spans="1:7">
      <c r="A32" s="30"/>
      <c r="B32" s="31"/>
      <c r="C32" s="31"/>
      <c r="D32" s="31"/>
      <c r="E32" s="32"/>
      <c r="F32" s="38"/>
      <c r="G32" s="39"/>
    </row>
    <row r="37" spans="1:21">
      <c r="A37" t="s">
        <v>24</v>
      </c>
      <c r="B37" s="1">
        <v>5.4991499999999997E-6</v>
      </c>
      <c r="C37" t="s">
        <v>25</v>
      </c>
      <c r="D37" t="s">
        <v>26</v>
      </c>
      <c r="E37" t="s">
        <v>27</v>
      </c>
      <c r="F37">
        <v>0.80209900000000001</v>
      </c>
      <c r="G37" t="s">
        <v>28</v>
      </c>
      <c r="H37">
        <v>282650</v>
      </c>
      <c r="I37" t="s">
        <v>29</v>
      </c>
      <c r="J37">
        <v>0.212276929467</v>
      </c>
      <c r="K37" t="s">
        <v>30</v>
      </c>
      <c r="L37">
        <v>60000</v>
      </c>
      <c r="M37" t="s">
        <v>731</v>
      </c>
      <c r="N37" t="s">
        <v>741</v>
      </c>
      <c r="O37">
        <v>0.80209900000000001</v>
      </c>
      <c r="P37" t="s">
        <v>742</v>
      </c>
      <c r="Q37">
        <v>6.5323199999999998E-2</v>
      </c>
      <c r="R37" t="s">
        <v>743</v>
      </c>
      <c r="S37">
        <v>6.3639899999999999E-2</v>
      </c>
      <c r="T37" t="s">
        <v>744</v>
      </c>
      <c r="U37">
        <v>6.8938100000000002E-2</v>
      </c>
    </row>
    <row r="38" spans="1:21">
      <c r="A38" t="s">
        <v>35</v>
      </c>
      <c r="B38" s="1">
        <v>2.8395500000000002E-6</v>
      </c>
      <c r="C38" t="s">
        <v>25</v>
      </c>
      <c r="D38" t="s">
        <v>36</v>
      </c>
      <c r="E38" t="s">
        <v>27</v>
      </c>
      <c r="F38">
        <v>0.80646700000000004</v>
      </c>
      <c r="G38" t="s">
        <v>28</v>
      </c>
      <c r="H38">
        <v>541474</v>
      </c>
      <c r="I38" t="s">
        <v>29</v>
      </c>
      <c r="J38">
        <v>0.110808617936</v>
      </c>
      <c r="K38" t="s">
        <v>30</v>
      </c>
      <c r="L38">
        <v>60000</v>
      </c>
      <c r="M38" t="s">
        <v>732</v>
      </c>
      <c r="N38" t="s">
        <v>741</v>
      </c>
      <c r="O38">
        <v>0.80646700000000004</v>
      </c>
      <c r="P38" t="s">
        <v>742</v>
      </c>
      <c r="Q38">
        <v>6.2281499999999997E-2</v>
      </c>
      <c r="R38" t="s">
        <v>743</v>
      </c>
      <c r="S38">
        <v>6.6318000000000002E-2</v>
      </c>
      <c r="T38" t="s">
        <v>744</v>
      </c>
      <c r="U38">
        <v>6.4933900000000003E-2</v>
      </c>
    </row>
    <row r="39" spans="1:21">
      <c r="A39" t="s">
        <v>41</v>
      </c>
      <c r="B39" s="1">
        <v>5.4991499999999997E-6</v>
      </c>
      <c r="C39" t="s">
        <v>25</v>
      </c>
      <c r="D39" t="s">
        <v>42</v>
      </c>
      <c r="E39" t="s">
        <v>27</v>
      </c>
      <c r="F39">
        <v>0.80209900000000001</v>
      </c>
      <c r="G39" t="s">
        <v>28</v>
      </c>
      <c r="H39">
        <v>282650</v>
      </c>
      <c r="I39" t="s">
        <v>29</v>
      </c>
      <c r="J39">
        <v>0.212276929467</v>
      </c>
      <c r="K39" t="s">
        <v>30</v>
      </c>
      <c r="L39">
        <v>60000</v>
      </c>
      <c r="M39" t="s">
        <v>731</v>
      </c>
      <c r="N39" t="s">
        <v>741</v>
      </c>
      <c r="O39">
        <v>0.80209900000000001</v>
      </c>
      <c r="P39" t="s">
        <v>742</v>
      </c>
      <c r="Q39">
        <v>6.5323199999999998E-2</v>
      </c>
      <c r="R39" t="s">
        <v>743</v>
      </c>
      <c r="S39">
        <v>6.3639899999999999E-2</v>
      </c>
      <c r="T39" t="s">
        <v>744</v>
      </c>
      <c r="U39">
        <v>6.8938100000000002E-2</v>
      </c>
    </row>
    <row r="40" spans="1:21">
      <c r="A40" t="s">
        <v>41</v>
      </c>
      <c r="B40" s="1">
        <v>5.19835E-6</v>
      </c>
      <c r="C40" t="s">
        <v>25</v>
      </c>
      <c r="D40" t="s">
        <v>43</v>
      </c>
      <c r="E40" t="s">
        <v>27</v>
      </c>
      <c r="F40">
        <v>0.80226699999999995</v>
      </c>
      <c r="G40" t="s">
        <v>28</v>
      </c>
      <c r="H40">
        <v>298880</v>
      </c>
      <c r="I40" t="s">
        <v>29</v>
      </c>
      <c r="J40">
        <v>0.20074935166999999</v>
      </c>
      <c r="K40" t="s">
        <v>30</v>
      </c>
      <c r="L40">
        <v>60000</v>
      </c>
      <c r="M40" t="s">
        <v>733</v>
      </c>
      <c r="N40" t="s">
        <v>741</v>
      </c>
      <c r="O40">
        <v>0.80226699999999995</v>
      </c>
      <c r="P40" t="s">
        <v>742</v>
      </c>
      <c r="Q40">
        <v>6.01241E-2</v>
      </c>
      <c r="R40" t="s">
        <v>743</v>
      </c>
      <c r="S40">
        <v>6.5566100000000002E-2</v>
      </c>
      <c r="T40" t="s">
        <v>744</v>
      </c>
      <c r="U40">
        <v>7.2043200000000002E-2</v>
      </c>
    </row>
    <row r="41" spans="1:21">
      <c r="A41" t="s">
        <v>48</v>
      </c>
      <c r="B41" s="1">
        <v>5.19835E-6</v>
      </c>
      <c r="C41" t="s">
        <v>25</v>
      </c>
      <c r="D41" t="s">
        <v>49</v>
      </c>
      <c r="E41" t="s">
        <v>27</v>
      </c>
      <c r="F41">
        <v>0.80226699999999995</v>
      </c>
      <c r="G41" t="s">
        <v>28</v>
      </c>
      <c r="H41">
        <v>298880</v>
      </c>
      <c r="I41" t="s">
        <v>29</v>
      </c>
      <c r="J41">
        <v>0.20074935166999999</v>
      </c>
      <c r="K41" t="s">
        <v>30</v>
      </c>
      <c r="L41">
        <v>60000</v>
      </c>
      <c r="M41" t="s">
        <v>733</v>
      </c>
      <c r="N41" t="s">
        <v>741</v>
      </c>
      <c r="O41">
        <v>0.80226699999999995</v>
      </c>
      <c r="P41" t="s">
        <v>742</v>
      </c>
      <c r="Q41">
        <v>6.01241E-2</v>
      </c>
      <c r="R41" t="s">
        <v>743</v>
      </c>
      <c r="S41">
        <v>6.5566100000000002E-2</v>
      </c>
      <c r="T41" t="s">
        <v>744</v>
      </c>
      <c r="U41">
        <v>7.2043200000000002E-2</v>
      </c>
    </row>
    <row r="42" spans="1:21">
      <c r="A42" t="s">
        <v>48</v>
      </c>
      <c r="B42" s="1">
        <v>4.8148400000000003E-6</v>
      </c>
      <c r="C42" t="s">
        <v>25</v>
      </c>
      <c r="D42" t="s">
        <v>50</v>
      </c>
      <c r="E42" t="s">
        <v>27</v>
      </c>
      <c r="F42">
        <v>0.81081700000000001</v>
      </c>
      <c r="G42" t="s">
        <v>28</v>
      </c>
      <c r="H42">
        <v>315917</v>
      </c>
      <c r="I42" t="s">
        <v>29</v>
      </c>
      <c r="J42">
        <v>0.18992344109500001</v>
      </c>
      <c r="K42" t="s">
        <v>30</v>
      </c>
      <c r="L42">
        <v>60000</v>
      </c>
      <c r="M42" t="s">
        <v>734</v>
      </c>
      <c r="N42" t="s">
        <v>741</v>
      </c>
      <c r="O42">
        <v>0.81081700000000001</v>
      </c>
      <c r="P42" t="s">
        <v>742</v>
      </c>
      <c r="Q42">
        <v>6.3388299999999995E-2</v>
      </c>
      <c r="R42" t="s">
        <v>743</v>
      </c>
      <c r="S42">
        <v>5.95901E-2</v>
      </c>
      <c r="T42" t="s">
        <v>744</v>
      </c>
      <c r="U42">
        <v>6.6204700000000005E-2</v>
      </c>
    </row>
    <row r="43" spans="1:21">
      <c r="A43" t="s">
        <v>55</v>
      </c>
      <c r="B43" s="1">
        <v>4.8148400000000003E-6</v>
      </c>
      <c r="C43" t="s">
        <v>25</v>
      </c>
      <c r="D43" t="s">
        <v>56</v>
      </c>
      <c r="E43" t="s">
        <v>27</v>
      </c>
      <c r="F43">
        <v>0.81081700000000001</v>
      </c>
      <c r="G43" t="s">
        <v>28</v>
      </c>
      <c r="H43">
        <v>315917</v>
      </c>
      <c r="I43" t="s">
        <v>29</v>
      </c>
      <c r="J43">
        <v>0.18992344109500001</v>
      </c>
      <c r="K43" t="s">
        <v>30</v>
      </c>
      <c r="L43">
        <v>60000</v>
      </c>
      <c r="M43" t="s">
        <v>734</v>
      </c>
      <c r="N43" t="s">
        <v>741</v>
      </c>
      <c r="O43">
        <v>0.81081700000000001</v>
      </c>
      <c r="P43" t="s">
        <v>742</v>
      </c>
      <c r="Q43">
        <v>6.3388299999999995E-2</v>
      </c>
      <c r="R43" t="s">
        <v>743</v>
      </c>
      <c r="S43">
        <v>5.95901E-2</v>
      </c>
      <c r="T43" t="s">
        <v>744</v>
      </c>
      <c r="U43">
        <v>6.6204700000000005E-2</v>
      </c>
    </row>
    <row r="44" spans="1:21">
      <c r="A44" t="s">
        <v>55</v>
      </c>
      <c r="B44" s="1">
        <v>4.5890600000000004E-6</v>
      </c>
      <c r="C44" t="s">
        <v>25</v>
      </c>
      <c r="D44" t="s">
        <v>57</v>
      </c>
      <c r="E44" t="s">
        <v>27</v>
      </c>
      <c r="F44">
        <v>0.803956</v>
      </c>
      <c r="G44" t="s">
        <v>28</v>
      </c>
      <c r="H44">
        <v>337141</v>
      </c>
      <c r="I44" t="s">
        <v>29</v>
      </c>
      <c r="J44">
        <v>0.17796699249</v>
      </c>
      <c r="K44" t="s">
        <v>30</v>
      </c>
      <c r="L44">
        <v>60000</v>
      </c>
      <c r="M44" t="s">
        <v>735</v>
      </c>
      <c r="N44" t="s">
        <v>741</v>
      </c>
      <c r="O44">
        <v>0.803956</v>
      </c>
      <c r="P44" t="s">
        <v>742</v>
      </c>
      <c r="Q44">
        <v>5.6811399999999998E-2</v>
      </c>
      <c r="R44" t="s">
        <v>743</v>
      </c>
      <c r="S44">
        <v>7.4623099999999998E-2</v>
      </c>
      <c r="T44" t="s">
        <v>744</v>
      </c>
      <c r="U44">
        <v>6.4609700000000006E-2</v>
      </c>
    </row>
    <row r="45" spans="1:21">
      <c r="A45" t="s">
        <v>62</v>
      </c>
      <c r="B45" s="1">
        <v>4.5890600000000004E-6</v>
      </c>
      <c r="C45" t="s">
        <v>25</v>
      </c>
      <c r="D45" t="s">
        <v>63</v>
      </c>
      <c r="E45" t="s">
        <v>27</v>
      </c>
      <c r="F45">
        <v>0.803956</v>
      </c>
      <c r="G45" t="s">
        <v>28</v>
      </c>
      <c r="H45">
        <v>337141</v>
      </c>
      <c r="I45" t="s">
        <v>29</v>
      </c>
      <c r="J45">
        <v>0.17796699249</v>
      </c>
      <c r="K45" t="s">
        <v>30</v>
      </c>
      <c r="L45">
        <v>60000</v>
      </c>
      <c r="M45" t="s">
        <v>735</v>
      </c>
      <c r="N45" t="s">
        <v>741</v>
      </c>
      <c r="O45">
        <v>0.803956</v>
      </c>
      <c r="P45" t="s">
        <v>742</v>
      </c>
      <c r="Q45">
        <v>5.6811399999999998E-2</v>
      </c>
      <c r="R45" t="s">
        <v>743</v>
      </c>
      <c r="S45">
        <v>7.4623099999999998E-2</v>
      </c>
      <c r="T45" t="s">
        <v>744</v>
      </c>
      <c r="U45">
        <v>6.4609700000000006E-2</v>
      </c>
    </row>
    <row r="46" spans="1:21">
      <c r="A46" t="s">
        <v>62</v>
      </c>
      <c r="B46" s="1">
        <v>4.3021900000000002E-6</v>
      </c>
      <c r="C46" t="s">
        <v>25</v>
      </c>
      <c r="D46" t="s">
        <v>64</v>
      </c>
      <c r="E46" t="s">
        <v>27</v>
      </c>
      <c r="F46">
        <v>0.80606</v>
      </c>
      <c r="G46" t="s">
        <v>28</v>
      </c>
      <c r="H46">
        <v>357747</v>
      </c>
      <c r="I46" t="s">
        <v>29</v>
      </c>
      <c r="J46">
        <v>0.16771613787600001</v>
      </c>
      <c r="K46" t="s">
        <v>30</v>
      </c>
      <c r="L46">
        <v>60000</v>
      </c>
      <c r="M46" t="s">
        <v>736</v>
      </c>
      <c r="N46" t="s">
        <v>741</v>
      </c>
      <c r="O46">
        <v>0.80606</v>
      </c>
      <c r="P46" t="s">
        <v>742</v>
      </c>
      <c r="Q46">
        <v>6.6930100000000006E-2</v>
      </c>
      <c r="R46" t="s">
        <v>743</v>
      </c>
      <c r="S46">
        <v>6.3623299999999994E-2</v>
      </c>
      <c r="T46" t="s">
        <v>744</v>
      </c>
      <c r="U46">
        <v>6.3386999999999999E-2</v>
      </c>
    </row>
    <row r="47" spans="1:21">
      <c r="A47" t="s">
        <v>69</v>
      </c>
      <c r="B47" s="1">
        <v>4.3021900000000002E-6</v>
      </c>
      <c r="C47" t="s">
        <v>25</v>
      </c>
      <c r="D47" t="s">
        <v>70</v>
      </c>
      <c r="E47" t="s">
        <v>27</v>
      </c>
      <c r="F47">
        <v>0.80606</v>
      </c>
      <c r="G47" t="s">
        <v>28</v>
      </c>
      <c r="H47">
        <v>357747</v>
      </c>
      <c r="I47" t="s">
        <v>29</v>
      </c>
      <c r="J47">
        <v>0.16771613787600001</v>
      </c>
      <c r="K47" t="s">
        <v>30</v>
      </c>
      <c r="L47">
        <v>60000</v>
      </c>
      <c r="M47" t="s">
        <v>736</v>
      </c>
      <c r="N47" t="s">
        <v>741</v>
      </c>
      <c r="O47">
        <v>0.80606</v>
      </c>
      <c r="P47" t="s">
        <v>742</v>
      </c>
      <c r="Q47">
        <v>6.6930100000000006E-2</v>
      </c>
      <c r="R47" t="s">
        <v>743</v>
      </c>
      <c r="S47">
        <v>6.3623299999999994E-2</v>
      </c>
      <c r="T47" t="s">
        <v>744</v>
      </c>
      <c r="U47">
        <v>6.3386999999999999E-2</v>
      </c>
    </row>
    <row r="48" spans="1:21">
      <c r="A48" t="s">
        <v>69</v>
      </c>
      <c r="B48" s="1">
        <v>4.0635600000000001E-6</v>
      </c>
      <c r="C48" t="s">
        <v>25</v>
      </c>
      <c r="D48" t="s">
        <v>71</v>
      </c>
      <c r="E48" t="s">
        <v>27</v>
      </c>
      <c r="F48">
        <v>0.80160100000000001</v>
      </c>
      <c r="G48" t="s">
        <v>28</v>
      </c>
      <c r="H48">
        <v>382980</v>
      </c>
      <c r="I48" t="s">
        <v>29</v>
      </c>
      <c r="J48">
        <v>0.15666611716699999</v>
      </c>
      <c r="K48" t="s">
        <v>30</v>
      </c>
      <c r="L48">
        <v>60000</v>
      </c>
      <c r="M48" t="s">
        <v>737</v>
      </c>
      <c r="N48" t="s">
        <v>741</v>
      </c>
      <c r="O48">
        <v>0.80160100000000001</v>
      </c>
      <c r="P48" t="s">
        <v>742</v>
      </c>
      <c r="Q48">
        <v>6.4691899999999997E-2</v>
      </c>
      <c r="R48" t="s">
        <v>743</v>
      </c>
      <c r="S48">
        <v>6.8253499999999995E-2</v>
      </c>
      <c r="T48" t="s">
        <v>744</v>
      </c>
      <c r="U48">
        <v>6.5453399999999995E-2</v>
      </c>
    </row>
    <row r="49" spans="1:21">
      <c r="A49" t="s">
        <v>76</v>
      </c>
      <c r="B49" s="1">
        <v>4.0635600000000001E-6</v>
      </c>
      <c r="C49" t="s">
        <v>25</v>
      </c>
      <c r="D49" t="s">
        <v>77</v>
      </c>
      <c r="E49" t="s">
        <v>27</v>
      </c>
      <c r="F49">
        <v>0.80160100000000001</v>
      </c>
      <c r="G49" t="s">
        <v>28</v>
      </c>
      <c r="H49">
        <v>382980</v>
      </c>
      <c r="I49" t="s">
        <v>29</v>
      </c>
      <c r="J49">
        <v>0.15666611716699999</v>
      </c>
      <c r="K49" t="s">
        <v>30</v>
      </c>
      <c r="L49">
        <v>60000</v>
      </c>
      <c r="M49" t="s">
        <v>737</v>
      </c>
      <c r="N49" t="s">
        <v>741</v>
      </c>
      <c r="O49">
        <v>0.80160100000000001</v>
      </c>
      <c r="P49" t="s">
        <v>742</v>
      </c>
      <c r="Q49">
        <v>6.4691899999999997E-2</v>
      </c>
      <c r="R49" t="s">
        <v>743</v>
      </c>
      <c r="S49">
        <v>6.8253499999999995E-2</v>
      </c>
      <c r="T49" t="s">
        <v>744</v>
      </c>
      <c r="U49">
        <v>6.5453399999999995E-2</v>
      </c>
    </row>
    <row r="50" spans="1:21">
      <c r="A50" t="s">
        <v>76</v>
      </c>
      <c r="B50" s="1">
        <v>3.6356500000000001E-6</v>
      </c>
      <c r="C50" t="s">
        <v>25</v>
      </c>
      <c r="D50" t="s">
        <v>78</v>
      </c>
      <c r="E50" t="s">
        <v>27</v>
      </c>
      <c r="F50">
        <v>0.81305499999999997</v>
      </c>
      <c r="G50" t="s">
        <v>28</v>
      </c>
      <c r="H50">
        <v>416081</v>
      </c>
      <c r="I50" t="s">
        <v>29</v>
      </c>
      <c r="J50">
        <v>0.14420260620700001</v>
      </c>
      <c r="K50" t="s">
        <v>30</v>
      </c>
      <c r="L50">
        <v>60000</v>
      </c>
      <c r="M50" t="s">
        <v>738</v>
      </c>
      <c r="N50" t="s">
        <v>741</v>
      </c>
      <c r="O50">
        <v>0.81305499999999997</v>
      </c>
      <c r="P50" t="s">
        <v>742</v>
      </c>
      <c r="Q50">
        <v>5.8325799999999997E-2</v>
      </c>
      <c r="R50" t="s">
        <v>743</v>
      </c>
      <c r="S50">
        <v>6.5402500000000002E-2</v>
      </c>
      <c r="T50" t="s">
        <v>744</v>
      </c>
      <c r="U50">
        <v>6.3216300000000003E-2</v>
      </c>
    </row>
    <row r="51" spans="1:21">
      <c r="A51" t="s">
        <v>83</v>
      </c>
      <c r="B51" s="1">
        <v>3.6356500000000001E-6</v>
      </c>
      <c r="C51" t="s">
        <v>25</v>
      </c>
      <c r="D51" t="s">
        <v>84</v>
      </c>
      <c r="E51" t="s">
        <v>27</v>
      </c>
      <c r="F51">
        <v>0.81305499999999997</v>
      </c>
      <c r="G51" t="s">
        <v>28</v>
      </c>
      <c r="H51">
        <v>416081</v>
      </c>
      <c r="I51" t="s">
        <v>29</v>
      </c>
      <c r="J51">
        <v>0.14420260620700001</v>
      </c>
      <c r="K51" t="s">
        <v>30</v>
      </c>
      <c r="L51">
        <v>60000</v>
      </c>
      <c r="M51" t="s">
        <v>738</v>
      </c>
      <c r="N51" t="s">
        <v>741</v>
      </c>
      <c r="O51">
        <v>0.81305499999999997</v>
      </c>
      <c r="P51" t="s">
        <v>742</v>
      </c>
      <c r="Q51">
        <v>5.8325799999999997E-2</v>
      </c>
      <c r="R51" t="s">
        <v>743</v>
      </c>
      <c r="S51">
        <v>6.5402500000000002E-2</v>
      </c>
      <c r="T51" t="s">
        <v>744</v>
      </c>
      <c r="U51">
        <v>6.3216300000000003E-2</v>
      </c>
    </row>
    <row r="52" spans="1:21">
      <c r="A52" t="s">
        <v>83</v>
      </c>
      <c r="B52" s="1">
        <v>3.4524000000000002E-6</v>
      </c>
      <c r="C52" t="s">
        <v>25</v>
      </c>
      <c r="D52" t="s">
        <v>85</v>
      </c>
      <c r="E52" t="s">
        <v>27</v>
      </c>
      <c r="F52">
        <v>0.805118</v>
      </c>
      <c r="G52" t="s">
        <v>28</v>
      </c>
      <c r="H52">
        <v>446849</v>
      </c>
      <c r="I52" t="s">
        <v>29</v>
      </c>
      <c r="J52">
        <v>0.134273566451</v>
      </c>
      <c r="K52" t="s">
        <v>30</v>
      </c>
      <c r="L52">
        <v>60000</v>
      </c>
      <c r="M52" t="s">
        <v>739</v>
      </c>
      <c r="N52" t="s">
        <v>741</v>
      </c>
      <c r="O52">
        <v>0.805118</v>
      </c>
      <c r="P52" t="s">
        <v>742</v>
      </c>
      <c r="Q52">
        <v>7.0202000000000001E-2</v>
      </c>
      <c r="R52" t="s">
        <v>743</v>
      </c>
      <c r="S52">
        <v>6.3596600000000003E-2</v>
      </c>
      <c r="T52" t="s">
        <v>744</v>
      </c>
      <c r="U52">
        <v>6.1083800000000001E-2</v>
      </c>
    </row>
    <row r="53" spans="1:21">
      <c r="A53" t="s">
        <v>90</v>
      </c>
      <c r="B53" s="1">
        <v>3.4524000000000002E-6</v>
      </c>
      <c r="C53" t="s">
        <v>25</v>
      </c>
      <c r="D53" t="s">
        <v>91</v>
      </c>
      <c r="E53" t="s">
        <v>27</v>
      </c>
      <c r="F53">
        <v>0.805118</v>
      </c>
      <c r="G53" t="s">
        <v>28</v>
      </c>
      <c r="H53">
        <v>446849</v>
      </c>
      <c r="I53" t="s">
        <v>29</v>
      </c>
      <c r="J53">
        <v>0.134273566451</v>
      </c>
      <c r="K53" t="s">
        <v>30</v>
      </c>
      <c r="L53">
        <v>60000</v>
      </c>
      <c r="M53" t="s">
        <v>739</v>
      </c>
      <c r="N53" t="s">
        <v>741</v>
      </c>
      <c r="O53">
        <v>0.805118</v>
      </c>
      <c r="P53" t="s">
        <v>742</v>
      </c>
      <c r="Q53">
        <v>7.0202000000000001E-2</v>
      </c>
      <c r="R53" t="s">
        <v>743</v>
      </c>
      <c r="S53">
        <v>6.3596600000000003E-2</v>
      </c>
      <c r="T53" t="s">
        <v>744</v>
      </c>
      <c r="U53">
        <v>6.1083800000000001E-2</v>
      </c>
    </row>
    <row r="54" spans="1:21">
      <c r="A54" t="s">
        <v>90</v>
      </c>
      <c r="B54" s="1">
        <v>3.19313E-6</v>
      </c>
      <c r="C54" t="s">
        <v>25</v>
      </c>
      <c r="D54" t="s">
        <v>92</v>
      </c>
      <c r="E54" t="s">
        <v>27</v>
      </c>
      <c r="F54">
        <v>0.80045500000000003</v>
      </c>
      <c r="G54" t="s">
        <v>28</v>
      </c>
      <c r="H54">
        <v>488776</v>
      </c>
      <c r="I54" t="s">
        <v>29</v>
      </c>
      <c r="J54">
        <v>0.12275563973799999</v>
      </c>
      <c r="K54" t="s">
        <v>30</v>
      </c>
      <c r="L54">
        <v>60000</v>
      </c>
      <c r="M54" t="s">
        <v>740</v>
      </c>
      <c r="N54" t="s">
        <v>741</v>
      </c>
      <c r="O54">
        <v>0.80045500000000003</v>
      </c>
      <c r="P54" t="s">
        <v>742</v>
      </c>
      <c r="Q54">
        <v>6.5232100000000001E-2</v>
      </c>
      <c r="R54" t="s">
        <v>743</v>
      </c>
      <c r="S54">
        <v>7.0785799999999996E-2</v>
      </c>
      <c r="T54" t="s">
        <v>744</v>
      </c>
      <c r="U54">
        <v>6.3527200000000006E-2</v>
      </c>
    </row>
    <row r="55" spans="1:21">
      <c r="A55" t="s">
        <v>97</v>
      </c>
      <c r="B55" s="1">
        <v>3.19313E-6</v>
      </c>
      <c r="C55" t="s">
        <v>25</v>
      </c>
      <c r="D55" t="s">
        <v>98</v>
      </c>
      <c r="E55" t="s">
        <v>27</v>
      </c>
      <c r="F55">
        <v>0.80045500000000003</v>
      </c>
      <c r="G55" t="s">
        <v>28</v>
      </c>
      <c r="H55">
        <v>488776</v>
      </c>
      <c r="I55" t="s">
        <v>29</v>
      </c>
      <c r="J55">
        <v>0.12275563973799999</v>
      </c>
      <c r="K55" t="s">
        <v>30</v>
      </c>
      <c r="L55">
        <v>60000</v>
      </c>
      <c r="M55" t="s">
        <v>740</v>
      </c>
      <c r="N55" t="s">
        <v>741</v>
      </c>
      <c r="O55">
        <v>0.80045500000000003</v>
      </c>
      <c r="P55" t="s">
        <v>742</v>
      </c>
      <c r="Q55">
        <v>6.5232100000000001E-2</v>
      </c>
      <c r="R55" t="s">
        <v>743</v>
      </c>
      <c r="S55">
        <v>7.0785799999999996E-2</v>
      </c>
      <c r="T55" t="s">
        <v>744</v>
      </c>
      <c r="U55">
        <v>6.3527200000000006E-2</v>
      </c>
    </row>
    <row r="56" spans="1:21">
      <c r="A56" t="s">
        <v>97</v>
      </c>
      <c r="B56" s="1">
        <v>2.8395500000000002E-6</v>
      </c>
      <c r="C56" t="s">
        <v>25</v>
      </c>
      <c r="D56" t="s">
        <v>36</v>
      </c>
      <c r="E56" t="s">
        <v>27</v>
      </c>
      <c r="F56">
        <v>0.80646700000000004</v>
      </c>
      <c r="G56" t="s">
        <v>28</v>
      </c>
      <c r="H56">
        <v>541474</v>
      </c>
      <c r="I56" t="s">
        <v>29</v>
      </c>
      <c r="J56">
        <v>0.110808617936</v>
      </c>
      <c r="K56" t="s">
        <v>30</v>
      </c>
      <c r="L56">
        <v>60000</v>
      </c>
      <c r="M56" t="s">
        <v>732</v>
      </c>
      <c r="N56" t="s">
        <v>741</v>
      </c>
      <c r="O56">
        <v>0.80646700000000004</v>
      </c>
      <c r="P56" t="s">
        <v>742</v>
      </c>
      <c r="Q56">
        <v>6.2281499999999997E-2</v>
      </c>
      <c r="R56" t="s">
        <v>743</v>
      </c>
      <c r="S56">
        <v>6.6318000000000002E-2</v>
      </c>
      <c r="T56" t="s">
        <v>744</v>
      </c>
      <c r="U56">
        <v>6.4933900000000003E-2</v>
      </c>
    </row>
  </sheetData>
  <mergeCells count="9">
    <mergeCell ref="H11:Q11"/>
    <mergeCell ref="F12:G32"/>
    <mergeCell ref="A6:E6"/>
    <mergeCell ref="F6:G6"/>
    <mergeCell ref="A7:E32"/>
    <mergeCell ref="F7:G7"/>
    <mergeCell ref="F8:G8"/>
    <mergeCell ref="F9:G9"/>
    <mergeCell ref="F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topLeftCell="A7" workbookViewId="0">
      <selection activeCell="H10" sqref="H10:Q10"/>
    </sheetView>
  </sheetViews>
  <sheetFormatPr baseColWidth="10" defaultRowHeight="15" x14ac:dyDescent="0"/>
  <cols>
    <col min="1" max="1" width="10.83203125" customWidth="1"/>
  </cols>
  <sheetData>
    <row r="6" spans="1:18">
      <c r="A6" s="22" t="s">
        <v>730</v>
      </c>
      <c r="B6" s="22"/>
      <c r="C6" s="22"/>
      <c r="D6" s="22"/>
      <c r="E6" s="22"/>
      <c r="F6" s="34"/>
      <c r="G6" s="34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>
      <c r="A7" s="24" t="s">
        <v>729</v>
      </c>
      <c r="B7" s="25"/>
      <c r="C7" s="25"/>
      <c r="D7" s="25"/>
      <c r="E7" s="26"/>
      <c r="F7" s="33" t="s">
        <v>745</v>
      </c>
      <c r="G7" s="33"/>
      <c r="H7" s="6">
        <f>F37</f>
        <v>1</v>
      </c>
      <c r="I7" s="6">
        <f>F40</f>
        <v>1</v>
      </c>
      <c r="J7" s="6">
        <f>F42</f>
        <v>1</v>
      </c>
      <c r="K7" s="6">
        <f>F44</f>
        <v>1</v>
      </c>
      <c r="L7" s="6">
        <f>F46</f>
        <v>1</v>
      </c>
      <c r="M7" s="6">
        <f>F48</f>
        <v>1</v>
      </c>
      <c r="N7" s="6">
        <f>F50</f>
        <v>1</v>
      </c>
      <c r="O7" s="6">
        <f>F52</f>
        <v>1</v>
      </c>
      <c r="P7" s="6">
        <f>F54</f>
        <v>1</v>
      </c>
      <c r="Q7" s="6">
        <f>F56</f>
        <v>1</v>
      </c>
      <c r="R7" s="9" t="s">
        <v>748</v>
      </c>
    </row>
    <row r="8" spans="1:18">
      <c r="A8" s="27"/>
      <c r="B8" s="28"/>
      <c r="C8" s="28"/>
      <c r="D8" s="28"/>
      <c r="E8" s="29"/>
      <c r="F8" s="34" t="s">
        <v>750</v>
      </c>
      <c r="G8" s="34"/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/>
    </row>
    <row r="9" spans="1:18" ht="18">
      <c r="A9" s="27"/>
      <c r="B9" s="28"/>
      <c r="C9" s="28"/>
      <c r="D9" s="28"/>
      <c r="E9" s="29"/>
      <c r="F9" s="33" t="s">
        <v>746</v>
      </c>
      <c r="G9" s="33"/>
      <c r="H9" s="6">
        <f>H37</f>
        <v>269386</v>
      </c>
      <c r="I9" s="6">
        <f>H40</f>
        <v>285797</v>
      </c>
      <c r="J9" s="6">
        <f>H42</f>
        <v>301623</v>
      </c>
      <c r="K9" s="6">
        <f>H44</f>
        <v>319969</v>
      </c>
      <c r="L9" s="6">
        <f>H46</f>
        <v>341901</v>
      </c>
      <c r="M9" s="6">
        <f>H48</f>
        <v>365146</v>
      </c>
      <c r="N9" s="6">
        <f>H50</f>
        <v>391982</v>
      </c>
      <c r="O9" s="6">
        <f>H52</f>
        <v>427542</v>
      </c>
      <c r="P9" s="6">
        <f>H54</f>
        <v>466492</v>
      </c>
      <c r="Q9" s="6">
        <f>H56</f>
        <v>511542</v>
      </c>
      <c r="R9" s="9" t="s">
        <v>748</v>
      </c>
    </row>
    <row r="10" spans="1:18">
      <c r="A10" s="27"/>
      <c r="B10" s="28"/>
      <c r="C10" s="28"/>
      <c r="D10" s="28"/>
      <c r="E10" s="29"/>
      <c r="F10" s="33" t="s">
        <v>749</v>
      </c>
      <c r="G10" s="33"/>
      <c r="H10" s="6">
        <f>50/((19000/205336000.986301)*2)</f>
        <v>270178.94866618555</v>
      </c>
      <c r="I10" s="6">
        <f>50/((18000/205336000.986301)*2)</f>
        <v>285188.8902587514</v>
      </c>
      <c r="J10" s="6">
        <f>50/((17000/205336000.986301)*2)</f>
        <v>301964.7073327956</v>
      </c>
      <c r="K10" s="6">
        <f>50/((16000/205336000.986301)*2)</f>
        <v>320837.50154109532</v>
      </c>
      <c r="L10" s="6">
        <f>50/((15000/205336000.986301)*2)</f>
        <v>342226.66831050167</v>
      </c>
      <c r="M10" s="6">
        <f>50/((14000/205336000.986301)*2)</f>
        <v>366671.43033268041</v>
      </c>
      <c r="N10" s="6">
        <f>50/((13000/205336000.986301)*2)</f>
        <v>394876.92497365584</v>
      </c>
      <c r="O10" s="6">
        <f>50/((12000/205336000.986301)*2)</f>
        <v>427783.33538812713</v>
      </c>
      <c r="P10" s="6">
        <f>50/((11000/205336000.986301)*2)</f>
        <v>466672.72951432044</v>
      </c>
      <c r="Q10" s="6">
        <f>50/((10000/205336000.986301)*2)</f>
        <v>513340.00246575254</v>
      </c>
      <c r="R10" s="6"/>
    </row>
    <row r="11" spans="1:18">
      <c r="A11" s="27"/>
      <c r="B11" s="28"/>
      <c r="C11" s="28"/>
      <c r="D11" s="28"/>
      <c r="E11" s="29"/>
      <c r="G11" s="2"/>
    </row>
    <row r="12" spans="1:18">
      <c r="A12" s="27"/>
      <c r="B12" s="28"/>
      <c r="C12" s="28"/>
      <c r="D12" s="28"/>
      <c r="E12" s="29"/>
      <c r="G12" s="2"/>
    </row>
    <row r="13" spans="1:18">
      <c r="A13" s="27"/>
      <c r="B13" s="28"/>
      <c r="C13" s="28"/>
      <c r="D13" s="28"/>
      <c r="E13" s="29"/>
      <c r="G13" s="2"/>
    </row>
    <row r="14" spans="1:18">
      <c r="A14" s="27"/>
      <c r="B14" s="28"/>
      <c r="C14" s="28"/>
      <c r="D14" s="28"/>
      <c r="E14" s="29"/>
      <c r="G14" s="2"/>
    </row>
    <row r="15" spans="1:18">
      <c r="A15" s="27"/>
      <c r="B15" s="28"/>
      <c r="C15" s="28"/>
      <c r="D15" s="28"/>
      <c r="E15" s="29"/>
      <c r="G15" s="2"/>
    </row>
    <row r="16" spans="1:18">
      <c r="A16" s="27"/>
      <c r="B16" s="28"/>
      <c r="C16" s="28"/>
      <c r="D16" s="28"/>
      <c r="E16" s="29"/>
      <c r="G16" s="2"/>
    </row>
    <row r="17" spans="1:7">
      <c r="A17" s="27"/>
      <c r="B17" s="28"/>
      <c r="C17" s="28"/>
      <c r="D17" s="28"/>
      <c r="E17" s="29"/>
      <c r="G17" s="2"/>
    </row>
    <row r="18" spans="1:7">
      <c r="A18" s="27"/>
      <c r="B18" s="28"/>
      <c r="C18" s="28"/>
      <c r="D18" s="28"/>
      <c r="E18" s="29"/>
      <c r="G18" s="2"/>
    </row>
    <row r="19" spans="1:7">
      <c r="A19" s="27"/>
      <c r="B19" s="28"/>
      <c r="C19" s="28"/>
      <c r="D19" s="28"/>
      <c r="E19" s="29"/>
      <c r="G19" s="2"/>
    </row>
    <row r="20" spans="1:7">
      <c r="A20" s="27"/>
      <c r="B20" s="28"/>
      <c r="C20" s="28"/>
      <c r="D20" s="28"/>
      <c r="E20" s="29"/>
      <c r="G20" s="2"/>
    </row>
    <row r="21" spans="1:7">
      <c r="A21" s="27"/>
      <c r="B21" s="28"/>
      <c r="C21" s="28"/>
      <c r="D21" s="28"/>
      <c r="E21" s="29"/>
      <c r="G21" s="2"/>
    </row>
    <row r="22" spans="1:7">
      <c r="A22" s="27"/>
      <c r="B22" s="28"/>
      <c r="C22" s="28"/>
      <c r="D22" s="28"/>
      <c r="E22" s="29"/>
      <c r="G22" s="2"/>
    </row>
    <row r="23" spans="1:7">
      <c r="A23" s="27"/>
      <c r="B23" s="28"/>
      <c r="C23" s="28"/>
      <c r="D23" s="28"/>
      <c r="E23" s="29"/>
      <c r="G23" s="2"/>
    </row>
    <row r="24" spans="1:7">
      <c r="A24" s="27"/>
      <c r="B24" s="28"/>
      <c r="C24" s="28"/>
      <c r="D24" s="28"/>
      <c r="E24" s="29"/>
      <c r="G24" s="2"/>
    </row>
    <row r="25" spans="1:7">
      <c r="A25" s="27"/>
      <c r="B25" s="28"/>
      <c r="C25" s="28"/>
      <c r="D25" s="28"/>
      <c r="E25" s="29"/>
      <c r="G25" s="2"/>
    </row>
    <row r="26" spans="1:7">
      <c r="A26" s="27"/>
      <c r="B26" s="28"/>
      <c r="C26" s="28"/>
      <c r="D26" s="28"/>
      <c r="E26" s="29"/>
      <c r="G26" s="2"/>
    </row>
    <row r="27" spans="1:7">
      <c r="A27" s="27"/>
      <c r="B27" s="28"/>
      <c r="C27" s="28"/>
      <c r="D27" s="28"/>
      <c r="E27" s="29"/>
    </row>
    <row r="28" spans="1:7">
      <c r="A28" s="27"/>
      <c r="B28" s="28"/>
      <c r="C28" s="28"/>
      <c r="D28" s="28"/>
      <c r="E28" s="29"/>
    </row>
    <row r="29" spans="1:7">
      <c r="A29" s="27"/>
      <c r="B29" s="28"/>
      <c r="C29" s="28"/>
      <c r="D29" s="28"/>
      <c r="E29" s="29"/>
    </row>
    <row r="30" spans="1:7">
      <c r="A30" s="27"/>
      <c r="B30" s="28"/>
      <c r="C30" s="28"/>
      <c r="D30" s="28"/>
      <c r="E30" s="29"/>
    </row>
    <row r="31" spans="1:7">
      <c r="A31" s="27"/>
      <c r="B31" s="28"/>
      <c r="C31" s="28"/>
      <c r="D31" s="28"/>
      <c r="E31" s="29"/>
    </row>
    <row r="32" spans="1:7">
      <c r="A32" s="30"/>
      <c r="B32" s="31"/>
      <c r="C32" s="31"/>
      <c r="D32" s="31"/>
      <c r="E32" s="32"/>
    </row>
    <row r="37" spans="1:21">
      <c r="A37" t="s">
        <v>24</v>
      </c>
      <c r="B37" s="1">
        <v>3.7121500000000001E-6</v>
      </c>
      <c r="C37" t="s">
        <v>25</v>
      </c>
      <c r="D37" t="s">
        <v>26</v>
      </c>
      <c r="E37" t="s">
        <v>27</v>
      </c>
      <c r="F37">
        <v>1</v>
      </c>
      <c r="G37" t="s">
        <v>28</v>
      </c>
      <c r="H37">
        <v>269386</v>
      </c>
      <c r="I37" t="s">
        <v>29</v>
      </c>
      <c r="J37">
        <v>0.111364382577</v>
      </c>
      <c r="K37" t="s">
        <v>30</v>
      </c>
      <c r="L37">
        <v>30000</v>
      </c>
      <c r="M37" t="s">
        <v>731</v>
      </c>
      <c r="N37" t="s">
        <v>741</v>
      </c>
      <c r="O37">
        <v>1</v>
      </c>
      <c r="P37" t="s">
        <v>742</v>
      </c>
      <c r="Q37">
        <v>0</v>
      </c>
      <c r="R37" t="s">
        <v>743</v>
      </c>
      <c r="S37">
        <v>0</v>
      </c>
      <c r="T37" t="s">
        <v>744</v>
      </c>
      <c r="U37">
        <v>0</v>
      </c>
    </row>
    <row r="38" spans="1:21">
      <c r="A38" t="s">
        <v>35</v>
      </c>
      <c r="B38" s="1">
        <v>1.9548700000000001E-6</v>
      </c>
      <c r="C38" t="s">
        <v>25</v>
      </c>
      <c r="D38" t="s">
        <v>36</v>
      </c>
      <c r="E38" t="s">
        <v>27</v>
      </c>
      <c r="F38">
        <v>1</v>
      </c>
      <c r="G38" t="s">
        <v>28</v>
      </c>
      <c r="H38">
        <v>511542</v>
      </c>
      <c r="I38" t="s">
        <v>29</v>
      </c>
      <c r="J38">
        <v>5.8646196695999998E-2</v>
      </c>
      <c r="K38" t="s">
        <v>30</v>
      </c>
      <c r="L38">
        <v>30000</v>
      </c>
      <c r="M38" t="s">
        <v>732</v>
      </c>
      <c r="N38" t="s">
        <v>741</v>
      </c>
      <c r="O38">
        <v>1</v>
      </c>
      <c r="P38" t="s">
        <v>742</v>
      </c>
      <c r="Q38">
        <v>0</v>
      </c>
      <c r="R38" t="s">
        <v>743</v>
      </c>
      <c r="S38">
        <v>0</v>
      </c>
      <c r="T38" t="s">
        <v>744</v>
      </c>
      <c r="U38">
        <v>0</v>
      </c>
    </row>
    <row r="39" spans="1:21">
      <c r="A39" t="s">
        <v>41</v>
      </c>
      <c r="B39" s="1">
        <v>3.7121500000000001E-6</v>
      </c>
      <c r="C39" t="s">
        <v>25</v>
      </c>
      <c r="D39" t="s">
        <v>42</v>
      </c>
      <c r="E39" t="s">
        <v>27</v>
      </c>
      <c r="F39">
        <v>1</v>
      </c>
      <c r="G39" t="s">
        <v>28</v>
      </c>
      <c r="H39">
        <v>269386</v>
      </c>
      <c r="I39" t="s">
        <v>29</v>
      </c>
      <c r="J39">
        <v>0.111364382577</v>
      </c>
      <c r="K39" t="s">
        <v>30</v>
      </c>
      <c r="L39">
        <v>30000</v>
      </c>
      <c r="M39" t="s">
        <v>731</v>
      </c>
      <c r="N39" t="s">
        <v>741</v>
      </c>
      <c r="O39">
        <v>1</v>
      </c>
      <c r="P39" t="s">
        <v>742</v>
      </c>
      <c r="Q39">
        <v>0</v>
      </c>
      <c r="R39" t="s">
        <v>743</v>
      </c>
      <c r="S39">
        <v>0</v>
      </c>
      <c r="T39" t="s">
        <v>744</v>
      </c>
      <c r="U39">
        <v>0</v>
      </c>
    </row>
    <row r="40" spans="1:21">
      <c r="A40" t="s">
        <v>41</v>
      </c>
      <c r="B40" s="1">
        <v>3.49899E-6</v>
      </c>
      <c r="C40" t="s">
        <v>25</v>
      </c>
      <c r="D40" t="s">
        <v>43</v>
      </c>
      <c r="E40" t="s">
        <v>27</v>
      </c>
      <c r="F40">
        <v>1</v>
      </c>
      <c r="G40" t="s">
        <v>28</v>
      </c>
      <c r="H40">
        <v>285797</v>
      </c>
      <c r="I40" t="s">
        <v>29</v>
      </c>
      <c r="J40">
        <v>0.104969729094</v>
      </c>
      <c r="K40" t="s">
        <v>30</v>
      </c>
      <c r="L40">
        <v>30000</v>
      </c>
      <c r="M40" t="s">
        <v>733</v>
      </c>
      <c r="N40" t="s">
        <v>741</v>
      </c>
      <c r="O40">
        <v>1</v>
      </c>
      <c r="P40" t="s">
        <v>742</v>
      </c>
      <c r="Q40">
        <v>0</v>
      </c>
      <c r="R40" t="s">
        <v>743</v>
      </c>
      <c r="S40">
        <v>0</v>
      </c>
      <c r="T40" t="s">
        <v>744</v>
      </c>
      <c r="U40">
        <v>0</v>
      </c>
    </row>
    <row r="41" spans="1:21">
      <c r="A41" t="s">
        <v>48</v>
      </c>
      <c r="B41" s="1">
        <v>3.49899E-6</v>
      </c>
      <c r="C41" t="s">
        <v>25</v>
      </c>
      <c r="D41" t="s">
        <v>49</v>
      </c>
      <c r="E41" t="s">
        <v>27</v>
      </c>
      <c r="F41">
        <v>1</v>
      </c>
      <c r="G41" t="s">
        <v>28</v>
      </c>
      <c r="H41">
        <v>285797</v>
      </c>
      <c r="I41" t="s">
        <v>29</v>
      </c>
      <c r="J41">
        <v>0.104969729094</v>
      </c>
      <c r="K41" t="s">
        <v>30</v>
      </c>
      <c r="L41">
        <v>30000</v>
      </c>
      <c r="M41" t="s">
        <v>733</v>
      </c>
      <c r="N41" t="s">
        <v>741</v>
      </c>
      <c r="O41">
        <v>1</v>
      </c>
      <c r="P41" t="s">
        <v>742</v>
      </c>
      <c r="Q41">
        <v>0</v>
      </c>
      <c r="R41" t="s">
        <v>743</v>
      </c>
      <c r="S41">
        <v>0</v>
      </c>
      <c r="T41" t="s">
        <v>744</v>
      </c>
      <c r="U41">
        <v>0</v>
      </c>
    </row>
    <row r="42" spans="1:21">
      <c r="A42" t="s">
        <v>48</v>
      </c>
      <c r="B42" s="1">
        <v>3.3154000000000001E-6</v>
      </c>
      <c r="C42" t="s">
        <v>25</v>
      </c>
      <c r="D42" t="s">
        <v>50</v>
      </c>
      <c r="E42" t="s">
        <v>27</v>
      </c>
      <c r="F42">
        <v>1</v>
      </c>
      <c r="G42" t="s">
        <v>28</v>
      </c>
      <c r="H42">
        <v>301623</v>
      </c>
      <c r="I42" t="s">
        <v>29</v>
      </c>
      <c r="J42">
        <v>9.9461911474999998E-2</v>
      </c>
      <c r="K42" t="s">
        <v>30</v>
      </c>
      <c r="L42">
        <v>30000</v>
      </c>
      <c r="M42" t="s">
        <v>734</v>
      </c>
      <c r="N42" t="s">
        <v>741</v>
      </c>
      <c r="O42">
        <v>1</v>
      </c>
      <c r="P42" t="s">
        <v>742</v>
      </c>
      <c r="Q42">
        <v>0</v>
      </c>
      <c r="R42" t="s">
        <v>743</v>
      </c>
      <c r="S42">
        <v>0</v>
      </c>
      <c r="T42" t="s">
        <v>744</v>
      </c>
      <c r="U42">
        <v>0</v>
      </c>
    </row>
    <row r="43" spans="1:21">
      <c r="A43" t="s">
        <v>55</v>
      </c>
      <c r="B43" s="1">
        <v>3.3154000000000001E-6</v>
      </c>
      <c r="C43" t="s">
        <v>25</v>
      </c>
      <c r="D43" t="s">
        <v>56</v>
      </c>
      <c r="E43" t="s">
        <v>27</v>
      </c>
      <c r="F43">
        <v>1</v>
      </c>
      <c r="G43" t="s">
        <v>28</v>
      </c>
      <c r="H43">
        <v>301623</v>
      </c>
      <c r="I43" t="s">
        <v>29</v>
      </c>
      <c r="J43">
        <v>9.9461911474999998E-2</v>
      </c>
      <c r="K43" t="s">
        <v>30</v>
      </c>
      <c r="L43">
        <v>30000</v>
      </c>
      <c r="M43" t="s">
        <v>734</v>
      </c>
      <c r="N43" t="s">
        <v>741</v>
      </c>
      <c r="O43">
        <v>1</v>
      </c>
      <c r="P43" t="s">
        <v>742</v>
      </c>
      <c r="Q43">
        <v>0</v>
      </c>
      <c r="R43" t="s">
        <v>743</v>
      </c>
      <c r="S43">
        <v>0</v>
      </c>
      <c r="T43" t="s">
        <v>744</v>
      </c>
      <c r="U43">
        <v>0</v>
      </c>
    </row>
    <row r="44" spans="1:21">
      <c r="A44" t="s">
        <v>55</v>
      </c>
      <c r="B44" s="1">
        <v>3.1253099999999998E-6</v>
      </c>
      <c r="C44" t="s">
        <v>25</v>
      </c>
      <c r="D44" t="s">
        <v>57</v>
      </c>
      <c r="E44" t="s">
        <v>27</v>
      </c>
      <c r="F44">
        <v>1</v>
      </c>
      <c r="G44" t="s">
        <v>28</v>
      </c>
      <c r="H44">
        <v>319969</v>
      </c>
      <c r="I44" t="s">
        <v>29</v>
      </c>
      <c r="J44">
        <v>9.3759190130000003E-2</v>
      </c>
      <c r="K44" t="s">
        <v>30</v>
      </c>
      <c r="L44">
        <v>30000</v>
      </c>
      <c r="M44" t="s">
        <v>735</v>
      </c>
      <c r="N44" t="s">
        <v>741</v>
      </c>
      <c r="O44">
        <v>1</v>
      </c>
      <c r="P44" t="s">
        <v>742</v>
      </c>
      <c r="Q44">
        <v>0</v>
      </c>
      <c r="R44" t="s">
        <v>743</v>
      </c>
      <c r="S44">
        <v>0</v>
      </c>
      <c r="T44" t="s">
        <v>744</v>
      </c>
      <c r="U44">
        <v>0</v>
      </c>
    </row>
    <row r="45" spans="1:21">
      <c r="A45" t="s">
        <v>62</v>
      </c>
      <c r="B45" s="1">
        <v>3.1253099999999998E-6</v>
      </c>
      <c r="C45" t="s">
        <v>25</v>
      </c>
      <c r="D45" t="s">
        <v>63</v>
      </c>
      <c r="E45" t="s">
        <v>27</v>
      </c>
      <c r="F45">
        <v>1</v>
      </c>
      <c r="G45" t="s">
        <v>28</v>
      </c>
      <c r="H45">
        <v>319969</v>
      </c>
      <c r="I45" t="s">
        <v>29</v>
      </c>
      <c r="J45">
        <v>9.3759190130000003E-2</v>
      </c>
      <c r="K45" t="s">
        <v>30</v>
      </c>
      <c r="L45">
        <v>30000</v>
      </c>
      <c r="M45" t="s">
        <v>735</v>
      </c>
      <c r="N45" t="s">
        <v>741</v>
      </c>
      <c r="O45">
        <v>1</v>
      </c>
      <c r="P45" t="s">
        <v>742</v>
      </c>
      <c r="Q45">
        <v>0</v>
      </c>
      <c r="R45" t="s">
        <v>743</v>
      </c>
      <c r="S45">
        <v>0</v>
      </c>
      <c r="T45" t="s">
        <v>744</v>
      </c>
      <c r="U45">
        <v>0</v>
      </c>
    </row>
    <row r="46" spans="1:21">
      <c r="A46" t="s">
        <v>62</v>
      </c>
      <c r="B46" s="1">
        <v>2.9248200000000001E-6</v>
      </c>
      <c r="C46" t="s">
        <v>25</v>
      </c>
      <c r="D46" t="s">
        <v>64</v>
      </c>
      <c r="E46" t="s">
        <v>27</v>
      </c>
      <c r="F46">
        <v>1</v>
      </c>
      <c r="G46" t="s">
        <v>28</v>
      </c>
      <c r="H46">
        <v>341901</v>
      </c>
      <c r="I46" t="s">
        <v>29</v>
      </c>
      <c r="J46">
        <v>8.7744576416999995E-2</v>
      </c>
      <c r="K46" t="s">
        <v>30</v>
      </c>
      <c r="L46">
        <v>30000</v>
      </c>
      <c r="M46" t="s">
        <v>736</v>
      </c>
      <c r="N46" t="s">
        <v>741</v>
      </c>
      <c r="O46">
        <v>1</v>
      </c>
      <c r="P46" t="s">
        <v>742</v>
      </c>
      <c r="Q46">
        <v>0</v>
      </c>
      <c r="R46" t="s">
        <v>743</v>
      </c>
      <c r="S46">
        <v>0</v>
      </c>
      <c r="T46" t="s">
        <v>744</v>
      </c>
      <c r="U46">
        <v>0</v>
      </c>
    </row>
    <row r="47" spans="1:21">
      <c r="A47" t="s">
        <v>69</v>
      </c>
      <c r="B47" s="1">
        <v>2.9248200000000001E-6</v>
      </c>
      <c r="C47" t="s">
        <v>25</v>
      </c>
      <c r="D47" t="s">
        <v>70</v>
      </c>
      <c r="E47" t="s">
        <v>27</v>
      </c>
      <c r="F47">
        <v>1</v>
      </c>
      <c r="G47" t="s">
        <v>28</v>
      </c>
      <c r="H47">
        <v>341901</v>
      </c>
      <c r="I47" t="s">
        <v>29</v>
      </c>
      <c r="J47">
        <v>8.7744576416999995E-2</v>
      </c>
      <c r="K47" t="s">
        <v>30</v>
      </c>
      <c r="L47">
        <v>30000</v>
      </c>
      <c r="M47" t="s">
        <v>736</v>
      </c>
      <c r="N47" t="s">
        <v>741</v>
      </c>
      <c r="O47">
        <v>1</v>
      </c>
      <c r="P47" t="s">
        <v>742</v>
      </c>
      <c r="Q47">
        <v>0</v>
      </c>
      <c r="R47" t="s">
        <v>743</v>
      </c>
      <c r="S47">
        <v>0</v>
      </c>
      <c r="T47" t="s">
        <v>744</v>
      </c>
      <c r="U47">
        <v>0</v>
      </c>
    </row>
    <row r="48" spans="1:21">
      <c r="A48" t="s">
        <v>69</v>
      </c>
      <c r="B48" s="1">
        <v>2.7386299999999999E-6</v>
      </c>
      <c r="C48" t="s">
        <v>25</v>
      </c>
      <c r="D48" t="s">
        <v>71</v>
      </c>
      <c r="E48" t="s">
        <v>27</v>
      </c>
      <c r="F48">
        <v>1</v>
      </c>
      <c r="G48" t="s">
        <v>28</v>
      </c>
      <c r="H48">
        <v>365146</v>
      </c>
      <c r="I48" t="s">
        <v>29</v>
      </c>
      <c r="J48">
        <v>8.2158843507000007E-2</v>
      </c>
      <c r="K48" t="s">
        <v>30</v>
      </c>
      <c r="L48">
        <v>30000</v>
      </c>
      <c r="M48" t="s">
        <v>737</v>
      </c>
      <c r="N48" t="s">
        <v>741</v>
      </c>
      <c r="O48">
        <v>1</v>
      </c>
      <c r="P48" t="s">
        <v>742</v>
      </c>
      <c r="Q48">
        <v>0</v>
      </c>
      <c r="R48" t="s">
        <v>743</v>
      </c>
      <c r="S48">
        <v>0</v>
      </c>
      <c r="T48" t="s">
        <v>744</v>
      </c>
      <c r="U48">
        <v>0</v>
      </c>
    </row>
    <row r="49" spans="1:21">
      <c r="A49" t="s">
        <v>76</v>
      </c>
      <c r="B49" s="1">
        <v>2.7386299999999999E-6</v>
      </c>
      <c r="C49" t="s">
        <v>25</v>
      </c>
      <c r="D49" t="s">
        <v>77</v>
      </c>
      <c r="E49" t="s">
        <v>27</v>
      </c>
      <c r="F49">
        <v>1</v>
      </c>
      <c r="G49" t="s">
        <v>28</v>
      </c>
      <c r="H49">
        <v>365146</v>
      </c>
      <c r="I49" t="s">
        <v>29</v>
      </c>
      <c r="J49">
        <v>8.2158843507000007E-2</v>
      </c>
      <c r="K49" t="s">
        <v>30</v>
      </c>
      <c r="L49">
        <v>30000</v>
      </c>
      <c r="M49" t="s">
        <v>737</v>
      </c>
      <c r="N49" t="s">
        <v>741</v>
      </c>
      <c r="O49">
        <v>1</v>
      </c>
      <c r="P49" t="s">
        <v>742</v>
      </c>
      <c r="Q49">
        <v>0</v>
      </c>
      <c r="R49" t="s">
        <v>743</v>
      </c>
      <c r="S49">
        <v>0</v>
      </c>
      <c r="T49" t="s">
        <v>744</v>
      </c>
      <c r="U49">
        <v>0</v>
      </c>
    </row>
    <row r="50" spans="1:21">
      <c r="A50" t="s">
        <v>76</v>
      </c>
      <c r="B50" s="1">
        <v>2.5511399999999999E-6</v>
      </c>
      <c r="C50" t="s">
        <v>25</v>
      </c>
      <c r="D50" t="s">
        <v>78</v>
      </c>
      <c r="E50" t="s">
        <v>27</v>
      </c>
      <c r="F50">
        <v>1</v>
      </c>
      <c r="G50" t="s">
        <v>28</v>
      </c>
      <c r="H50">
        <v>391982</v>
      </c>
      <c r="I50" t="s">
        <v>29</v>
      </c>
      <c r="J50">
        <v>7.6534058456999995E-2</v>
      </c>
      <c r="K50" t="s">
        <v>30</v>
      </c>
      <c r="L50">
        <v>30000</v>
      </c>
      <c r="M50" t="s">
        <v>738</v>
      </c>
      <c r="N50" t="s">
        <v>741</v>
      </c>
      <c r="O50">
        <v>1</v>
      </c>
      <c r="P50" t="s">
        <v>742</v>
      </c>
      <c r="Q50">
        <v>0</v>
      </c>
      <c r="R50" t="s">
        <v>743</v>
      </c>
      <c r="S50">
        <v>0</v>
      </c>
      <c r="T50" t="s">
        <v>744</v>
      </c>
      <c r="U50">
        <v>0</v>
      </c>
    </row>
    <row r="51" spans="1:21">
      <c r="A51" t="s">
        <v>83</v>
      </c>
      <c r="B51" s="1">
        <v>2.5511399999999999E-6</v>
      </c>
      <c r="C51" t="s">
        <v>25</v>
      </c>
      <c r="D51" t="s">
        <v>84</v>
      </c>
      <c r="E51" t="s">
        <v>27</v>
      </c>
      <c r="F51">
        <v>1</v>
      </c>
      <c r="G51" t="s">
        <v>28</v>
      </c>
      <c r="H51">
        <v>391982</v>
      </c>
      <c r="I51" t="s">
        <v>29</v>
      </c>
      <c r="J51">
        <v>7.6534058456999995E-2</v>
      </c>
      <c r="K51" t="s">
        <v>30</v>
      </c>
      <c r="L51">
        <v>30000</v>
      </c>
      <c r="M51" t="s">
        <v>738</v>
      </c>
      <c r="N51" t="s">
        <v>741</v>
      </c>
      <c r="O51">
        <v>1</v>
      </c>
      <c r="P51" t="s">
        <v>742</v>
      </c>
      <c r="Q51">
        <v>0</v>
      </c>
      <c r="R51" t="s">
        <v>743</v>
      </c>
      <c r="S51">
        <v>0</v>
      </c>
      <c r="T51" t="s">
        <v>744</v>
      </c>
      <c r="U51">
        <v>0</v>
      </c>
    </row>
    <row r="52" spans="1:21">
      <c r="A52" t="s">
        <v>83</v>
      </c>
      <c r="B52" s="1">
        <v>2.3389499999999999E-6</v>
      </c>
      <c r="C52" t="s">
        <v>25</v>
      </c>
      <c r="D52" t="s">
        <v>85</v>
      </c>
      <c r="E52" t="s">
        <v>27</v>
      </c>
      <c r="F52">
        <v>1</v>
      </c>
      <c r="G52" t="s">
        <v>28</v>
      </c>
      <c r="H52">
        <v>427542</v>
      </c>
      <c r="I52" t="s">
        <v>29</v>
      </c>
      <c r="J52">
        <v>7.0168512626999996E-2</v>
      </c>
      <c r="K52" t="s">
        <v>30</v>
      </c>
      <c r="L52">
        <v>30000</v>
      </c>
      <c r="M52" t="s">
        <v>739</v>
      </c>
      <c r="N52" t="s">
        <v>741</v>
      </c>
      <c r="O52">
        <v>1</v>
      </c>
      <c r="P52" t="s">
        <v>742</v>
      </c>
      <c r="Q52">
        <v>0</v>
      </c>
      <c r="R52" t="s">
        <v>743</v>
      </c>
      <c r="S52">
        <v>0</v>
      </c>
      <c r="T52" t="s">
        <v>744</v>
      </c>
      <c r="U52">
        <v>0</v>
      </c>
    </row>
    <row r="53" spans="1:21">
      <c r="A53" t="s">
        <v>90</v>
      </c>
      <c r="B53" s="1">
        <v>2.3389499999999999E-6</v>
      </c>
      <c r="C53" t="s">
        <v>25</v>
      </c>
      <c r="D53" t="s">
        <v>91</v>
      </c>
      <c r="E53" t="s">
        <v>27</v>
      </c>
      <c r="F53">
        <v>1</v>
      </c>
      <c r="G53" t="s">
        <v>28</v>
      </c>
      <c r="H53">
        <v>427542</v>
      </c>
      <c r="I53" t="s">
        <v>29</v>
      </c>
      <c r="J53">
        <v>7.0168512626999996E-2</v>
      </c>
      <c r="K53" t="s">
        <v>30</v>
      </c>
      <c r="L53">
        <v>30000</v>
      </c>
      <c r="M53" t="s">
        <v>739</v>
      </c>
      <c r="N53" t="s">
        <v>741</v>
      </c>
      <c r="O53">
        <v>1</v>
      </c>
      <c r="P53" t="s">
        <v>742</v>
      </c>
      <c r="Q53">
        <v>0</v>
      </c>
      <c r="R53" t="s">
        <v>743</v>
      </c>
      <c r="S53">
        <v>0</v>
      </c>
      <c r="T53" t="s">
        <v>744</v>
      </c>
      <c r="U53">
        <v>0</v>
      </c>
    </row>
    <row r="54" spans="1:21">
      <c r="A54" t="s">
        <v>90</v>
      </c>
      <c r="B54" s="1">
        <v>2.1436600000000001E-6</v>
      </c>
      <c r="C54" t="s">
        <v>25</v>
      </c>
      <c r="D54" t="s">
        <v>92</v>
      </c>
      <c r="E54" t="s">
        <v>27</v>
      </c>
      <c r="F54">
        <v>1</v>
      </c>
      <c r="G54" t="s">
        <v>28</v>
      </c>
      <c r="H54">
        <v>466492</v>
      </c>
      <c r="I54" t="s">
        <v>29</v>
      </c>
      <c r="J54">
        <v>6.4309852897999994E-2</v>
      </c>
      <c r="K54" t="s">
        <v>30</v>
      </c>
      <c r="L54">
        <v>30000</v>
      </c>
      <c r="M54" t="s">
        <v>740</v>
      </c>
      <c r="N54" t="s">
        <v>741</v>
      </c>
      <c r="O54">
        <v>1</v>
      </c>
      <c r="P54" t="s">
        <v>742</v>
      </c>
      <c r="Q54">
        <v>0</v>
      </c>
      <c r="R54" t="s">
        <v>743</v>
      </c>
      <c r="S54">
        <v>0</v>
      </c>
      <c r="T54" t="s">
        <v>744</v>
      </c>
      <c r="U54">
        <v>0</v>
      </c>
    </row>
    <row r="55" spans="1:21">
      <c r="A55" t="s">
        <v>97</v>
      </c>
      <c r="B55" s="1">
        <v>2.1436600000000001E-6</v>
      </c>
      <c r="C55" t="s">
        <v>25</v>
      </c>
      <c r="D55" t="s">
        <v>98</v>
      </c>
      <c r="E55" t="s">
        <v>27</v>
      </c>
      <c r="F55">
        <v>1</v>
      </c>
      <c r="G55" t="s">
        <v>28</v>
      </c>
      <c r="H55">
        <v>466492</v>
      </c>
      <c r="I55" t="s">
        <v>29</v>
      </c>
      <c r="J55">
        <v>6.4309852897999994E-2</v>
      </c>
      <c r="K55" t="s">
        <v>30</v>
      </c>
      <c r="L55">
        <v>30000</v>
      </c>
      <c r="M55" t="s">
        <v>740</v>
      </c>
      <c r="N55" t="s">
        <v>741</v>
      </c>
      <c r="O55">
        <v>1</v>
      </c>
      <c r="P55" t="s">
        <v>742</v>
      </c>
      <c r="Q55">
        <v>0</v>
      </c>
      <c r="R55" t="s">
        <v>743</v>
      </c>
      <c r="S55">
        <v>0</v>
      </c>
      <c r="T55" t="s">
        <v>744</v>
      </c>
      <c r="U55">
        <v>0</v>
      </c>
    </row>
    <row r="56" spans="1:21">
      <c r="A56" t="s">
        <v>97</v>
      </c>
      <c r="B56" s="1">
        <v>1.9548700000000001E-6</v>
      </c>
      <c r="C56" t="s">
        <v>25</v>
      </c>
      <c r="D56" t="s">
        <v>36</v>
      </c>
      <c r="E56" t="s">
        <v>27</v>
      </c>
      <c r="F56">
        <v>1</v>
      </c>
      <c r="G56" t="s">
        <v>28</v>
      </c>
      <c r="H56">
        <v>511542</v>
      </c>
      <c r="I56" t="s">
        <v>29</v>
      </c>
      <c r="J56">
        <v>5.8646196695999998E-2</v>
      </c>
      <c r="K56" t="s">
        <v>30</v>
      </c>
      <c r="L56">
        <v>30000</v>
      </c>
      <c r="M56" t="s">
        <v>732</v>
      </c>
      <c r="N56" t="s">
        <v>741</v>
      </c>
      <c r="O56">
        <v>1</v>
      </c>
      <c r="P56" t="s">
        <v>742</v>
      </c>
      <c r="Q56">
        <v>0</v>
      </c>
      <c r="R56" t="s">
        <v>743</v>
      </c>
      <c r="S56">
        <v>0</v>
      </c>
      <c r="T56" t="s">
        <v>744</v>
      </c>
      <c r="U56">
        <v>0</v>
      </c>
    </row>
  </sheetData>
  <mergeCells count="7">
    <mergeCell ref="A7:E32"/>
    <mergeCell ref="A6:E6"/>
    <mergeCell ref="F10:G10"/>
    <mergeCell ref="F9:G9"/>
    <mergeCell ref="F8:G8"/>
    <mergeCell ref="F7:G7"/>
    <mergeCell ref="F6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56"/>
  <sheetViews>
    <sheetView workbookViewId="0">
      <selection activeCell="H7" sqref="H7"/>
    </sheetView>
  </sheetViews>
  <sheetFormatPr baseColWidth="10" defaultRowHeight="15" x14ac:dyDescent="0"/>
  <cols>
    <col min="1" max="1" width="10.83203125" customWidth="1"/>
  </cols>
  <sheetData>
    <row r="6" spans="1:18">
      <c r="A6" s="22" t="s">
        <v>751</v>
      </c>
      <c r="B6" s="22"/>
      <c r="C6" s="22"/>
      <c r="D6" s="22"/>
      <c r="E6" s="22"/>
      <c r="F6" s="34"/>
      <c r="G6" s="34"/>
      <c r="H6" s="7">
        <v>5.486111111111111E-2</v>
      </c>
      <c r="I6" s="8">
        <v>9.5833333333333326E-2</v>
      </c>
      <c r="J6" s="8">
        <v>0.13680555555555554</v>
      </c>
      <c r="K6" s="8">
        <v>0.17777777777777778</v>
      </c>
      <c r="L6" s="8">
        <v>0.21875</v>
      </c>
      <c r="M6" s="8">
        <v>0.25972222222222224</v>
      </c>
      <c r="N6" s="8">
        <v>0.30069444444444443</v>
      </c>
      <c r="O6" s="8">
        <v>0.34166666666666662</v>
      </c>
      <c r="P6" s="8">
        <v>0.38263888888888892</v>
      </c>
      <c r="Q6" s="8">
        <v>0.4236111111111111</v>
      </c>
      <c r="R6" s="10" t="s">
        <v>747</v>
      </c>
    </row>
    <row r="7" spans="1:18" ht="18" customHeight="1">
      <c r="A7" s="24" t="s">
        <v>729</v>
      </c>
      <c r="B7" s="25"/>
      <c r="C7" s="25"/>
      <c r="D7" s="25"/>
      <c r="E7" s="26"/>
      <c r="F7" s="33" t="s">
        <v>745</v>
      </c>
      <c r="G7" s="33"/>
      <c r="H7" s="6">
        <f>F37</f>
        <v>0.86313099999999998</v>
      </c>
      <c r="I7" s="6">
        <f>F40</f>
        <v>0.87102299999999999</v>
      </c>
      <c r="J7" s="6">
        <f>F42</f>
        <v>0.86423399999999995</v>
      </c>
      <c r="K7" s="6">
        <f>F44</f>
        <v>0.85944500000000001</v>
      </c>
      <c r="L7" s="6">
        <f>F46</f>
        <v>0.86448800000000003</v>
      </c>
      <c r="M7" s="6">
        <f>F48</f>
        <v>0.86152799999999996</v>
      </c>
      <c r="N7" s="6">
        <f>F50</f>
        <v>0.86055199999999998</v>
      </c>
      <c r="O7" s="6">
        <f>F52</f>
        <v>0.86980800000000003</v>
      </c>
      <c r="P7" s="6">
        <f>F54</f>
        <v>0.86666600000000005</v>
      </c>
      <c r="Q7" s="6">
        <f>F56</f>
        <v>0.86268900000000004</v>
      </c>
      <c r="R7" s="9" t="s">
        <v>748</v>
      </c>
    </row>
    <row r="8" spans="1:18">
      <c r="A8" s="27"/>
      <c r="B8" s="28"/>
      <c r="C8" s="28"/>
      <c r="D8" s="28"/>
      <c r="E8" s="29"/>
      <c r="F8" s="34" t="s">
        <v>750</v>
      </c>
      <c r="G8" s="34"/>
      <c r="H8" s="6">
        <v>0.86312</v>
      </c>
      <c r="I8" s="6">
        <v>0.86312</v>
      </c>
      <c r="J8" s="6">
        <v>0.86312</v>
      </c>
      <c r="K8" s="6">
        <v>0.86312</v>
      </c>
      <c r="L8" s="6">
        <v>0.86312</v>
      </c>
      <c r="M8" s="6">
        <v>0.86312</v>
      </c>
      <c r="N8" s="6">
        <v>0.86312</v>
      </c>
      <c r="O8" s="6">
        <v>0.86312</v>
      </c>
      <c r="P8" s="6">
        <v>0.86312</v>
      </c>
      <c r="Q8" s="6">
        <v>0.86312</v>
      </c>
      <c r="R8" s="6"/>
    </row>
    <row r="9" spans="1:18" ht="18">
      <c r="A9" s="27"/>
      <c r="B9" s="28"/>
      <c r="C9" s="28"/>
      <c r="D9" s="28"/>
      <c r="E9" s="29"/>
      <c r="F9" s="33" t="s">
        <v>746</v>
      </c>
      <c r="G9" s="33"/>
      <c r="H9" s="6">
        <f>H37</f>
        <v>256587</v>
      </c>
      <c r="I9" s="6">
        <f>H40</f>
        <v>271720</v>
      </c>
      <c r="J9" s="6">
        <f>H42</f>
        <v>288182</v>
      </c>
      <c r="K9" s="6">
        <f>H44</f>
        <v>306218</v>
      </c>
      <c r="L9" s="6">
        <f>H46</f>
        <v>325625</v>
      </c>
      <c r="M9" s="6">
        <f>H48</f>
        <v>345628</v>
      </c>
      <c r="N9" s="6">
        <f>H50</f>
        <v>374615</v>
      </c>
      <c r="O9" s="6">
        <f>H52</f>
        <v>404608</v>
      </c>
      <c r="P9" s="6">
        <f>H54</f>
        <v>443562</v>
      </c>
      <c r="Q9" s="6">
        <f>H56</f>
        <v>488014</v>
      </c>
      <c r="R9" s="9" t="s">
        <v>748</v>
      </c>
    </row>
    <row r="10" spans="1:18">
      <c r="A10" s="27"/>
      <c r="B10" s="28"/>
      <c r="C10" s="28"/>
      <c r="D10" s="28"/>
      <c r="E10" s="29"/>
      <c r="F10" s="33" t="s">
        <v>749</v>
      </c>
      <c r="G10" s="33"/>
      <c r="H10" s="6">
        <f>50/((19000/205336000.986301)*2)*(1-0.0488301)</f>
        <v>256986.08358492085</v>
      </c>
      <c r="I10" s="6">
        <f>50/((18000/205336000.986301)*2)*(1-0.0488301)</f>
        <v>271263.08822852757</v>
      </c>
      <c r="J10" s="6">
        <f>50/((17000/205336000.986301)*2)*(1-0.0488301)</f>
        <v>287219.74047726445</v>
      </c>
      <c r="K10" s="6">
        <f>50/((16000/205336000.986301)*2)*(1-0.0488301)</f>
        <v>305170.97425709351</v>
      </c>
      <c r="L10" s="6">
        <f>50/((15000/205336000.986301)*2)*(1-0.0488301)</f>
        <v>325515.70587423304</v>
      </c>
      <c r="M10" s="6">
        <f>50/((14000/205336000.986301)*2)*(1-0.0488301)</f>
        <v>348766.82772239257</v>
      </c>
      <c r="N10" s="6">
        <f>50/((13000/205336000.986301)*2)*(1-0.0488301)</f>
        <v>375595.04523949971</v>
      </c>
      <c r="O10" s="6">
        <f>50/((12000/205336000.986301)*2)*(1-0.0488301)</f>
        <v>406894.63234279136</v>
      </c>
      <c r="P10" s="6">
        <f>50/((11000/205336000.986301)*2)*(1-0.0488301)</f>
        <v>443885.05346486322</v>
      </c>
      <c r="Q10" s="6">
        <f>50/((10000/205336000.986301)*2)*(1-0.0488301)</f>
        <v>488273.55881134962</v>
      </c>
      <c r="R10" s="6"/>
    </row>
    <row r="11" spans="1:18">
      <c r="A11" s="27"/>
      <c r="B11" s="28"/>
      <c r="C11" s="28"/>
      <c r="D11" s="28"/>
      <c r="E11" s="29"/>
      <c r="G11" s="2"/>
      <c r="H11" s="25" t="s">
        <v>753</v>
      </c>
      <c r="I11" s="25"/>
      <c r="J11" s="25"/>
      <c r="K11" s="25"/>
      <c r="L11" s="25"/>
      <c r="M11" s="25"/>
      <c r="N11" s="25"/>
      <c r="O11" s="25"/>
      <c r="P11" s="25"/>
      <c r="Q11" s="25"/>
    </row>
    <row r="12" spans="1:18" ht="15" customHeight="1">
      <c r="A12" s="27"/>
      <c r="B12" s="28"/>
      <c r="C12" s="28"/>
      <c r="D12" s="28"/>
      <c r="E12" s="29"/>
      <c r="F12" s="38" t="s">
        <v>752</v>
      </c>
      <c r="G12" s="39"/>
    </row>
    <row r="13" spans="1:18">
      <c r="A13" s="27"/>
      <c r="B13" s="28"/>
      <c r="C13" s="28"/>
      <c r="D13" s="28"/>
      <c r="E13" s="29"/>
      <c r="F13" s="38"/>
      <c r="G13" s="39"/>
    </row>
    <row r="14" spans="1:18">
      <c r="A14" s="27"/>
      <c r="B14" s="28"/>
      <c r="C14" s="28"/>
      <c r="D14" s="28"/>
      <c r="E14" s="29"/>
      <c r="F14" s="38"/>
      <c r="G14" s="39"/>
    </row>
    <row r="15" spans="1:18">
      <c r="A15" s="27"/>
      <c r="B15" s="28"/>
      <c r="C15" s="28"/>
      <c r="D15" s="28"/>
      <c r="E15" s="29"/>
      <c r="F15" s="38"/>
      <c r="G15" s="39"/>
    </row>
    <row r="16" spans="1:18">
      <c r="A16" s="27"/>
      <c r="B16" s="28"/>
      <c r="C16" s="28"/>
      <c r="D16" s="28"/>
      <c r="E16" s="29"/>
      <c r="F16" s="38"/>
      <c r="G16" s="39"/>
    </row>
    <row r="17" spans="1:7">
      <c r="A17" s="27"/>
      <c r="B17" s="28"/>
      <c r="C17" s="28"/>
      <c r="D17" s="28"/>
      <c r="E17" s="29"/>
      <c r="F17" s="38"/>
      <c r="G17" s="39"/>
    </row>
    <row r="18" spans="1:7">
      <c r="A18" s="27"/>
      <c r="B18" s="28"/>
      <c r="C18" s="28"/>
      <c r="D18" s="28"/>
      <c r="E18" s="29"/>
      <c r="F18" s="38"/>
      <c r="G18" s="39"/>
    </row>
    <row r="19" spans="1:7">
      <c r="A19" s="27"/>
      <c r="B19" s="28"/>
      <c r="C19" s="28"/>
      <c r="D19" s="28"/>
      <c r="E19" s="29"/>
      <c r="F19" s="38"/>
      <c r="G19" s="39"/>
    </row>
    <row r="20" spans="1:7">
      <c r="A20" s="27"/>
      <c r="B20" s="28"/>
      <c r="C20" s="28"/>
      <c r="D20" s="28"/>
      <c r="E20" s="29"/>
      <c r="F20" s="38"/>
      <c r="G20" s="39"/>
    </row>
    <row r="21" spans="1:7">
      <c r="A21" s="27"/>
      <c r="B21" s="28"/>
      <c r="C21" s="28"/>
      <c r="D21" s="28"/>
      <c r="E21" s="29"/>
      <c r="F21" s="38"/>
      <c r="G21" s="39"/>
    </row>
    <row r="22" spans="1:7">
      <c r="A22" s="27"/>
      <c r="B22" s="28"/>
      <c r="C22" s="28"/>
      <c r="D22" s="28"/>
      <c r="E22" s="29"/>
      <c r="F22" s="38"/>
      <c r="G22" s="39"/>
    </row>
    <row r="23" spans="1:7">
      <c r="A23" s="27"/>
      <c r="B23" s="28"/>
      <c r="C23" s="28"/>
      <c r="D23" s="28"/>
      <c r="E23" s="29"/>
      <c r="F23" s="38"/>
      <c r="G23" s="39"/>
    </row>
    <row r="24" spans="1:7">
      <c r="A24" s="27"/>
      <c r="B24" s="28"/>
      <c r="C24" s="28"/>
      <c r="D24" s="28"/>
      <c r="E24" s="29"/>
      <c r="F24" s="38"/>
      <c r="G24" s="39"/>
    </row>
    <row r="25" spans="1:7">
      <c r="A25" s="27"/>
      <c r="B25" s="28"/>
      <c r="C25" s="28"/>
      <c r="D25" s="28"/>
      <c r="E25" s="29"/>
      <c r="F25" s="38"/>
      <c r="G25" s="39"/>
    </row>
    <row r="26" spans="1:7">
      <c r="A26" s="27"/>
      <c r="B26" s="28"/>
      <c r="C26" s="28"/>
      <c r="D26" s="28"/>
      <c r="E26" s="29"/>
      <c r="F26" s="38"/>
      <c r="G26" s="39"/>
    </row>
    <row r="27" spans="1:7">
      <c r="A27" s="27"/>
      <c r="B27" s="28"/>
      <c r="C27" s="28"/>
      <c r="D27" s="28"/>
      <c r="E27" s="29"/>
      <c r="F27" s="38"/>
      <c r="G27" s="39"/>
    </row>
    <row r="28" spans="1:7">
      <c r="A28" s="27"/>
      <c r="B28" s="28"/>
      <c r="C28" s="28"/>
      <c r="D28" s="28"/>
      <c r="E28" s="29"/>
      <c r="F28" s="38"/>
      <c r="G28" s="39"/>
    </row>
    <row r="29" spans="1:7">
      <c r="A29" s="27"/>
      <c r="B29" s="28"/>
      <c r="C29" s="28"/>
      <c r="D29" s="28"/>
      <c r="E29" s="29"/>
      <c r="F29" s="38"/>
      <c r="G29" s="39"/>
    </row>
    <row r="30" spans="1:7">
      <c r="A30" s="27"/>
      <c r="B30" s="28"/>
      <c r="C30" s="28"/>
      <c r="D30" s="28"/>
      <c r="E30" s="29"/>
      <c r="F30" s="38"/>
      <c r="G30" s="39"/>
    </row>
    <row r="31" spans="1:7">
      <c r="A31" s="27"/>
      <c r="B31" s="28"/>
      <c r="C31" s="28"/>
      <c r="D31" s="28"/>
      <c r="E31" s="29"/>
      <c r="F31" s="38"/>
      <c r="G31" s="39"/>
    </row>
    <row r="32" spans="1:7">
      <c r="A32" s="30"/>
      <c r="B32" s="31"/>
      <c r="C32" s="31"/>
      <c r="D32" s="31"/>
      <c r="E32" s="32"/>
      <c r="F32" s="38"/>
      <c r="G32" s="39"/>
    </row>
    <row r="37" spans="1:21">
      <c r="A37" t="s">
        <v>24</v>
      </c>
      <c r="B37" s="1">
        <v>5.2313199999999999E-6</v>
      </c>
      <c r="C37" t="s">
        <v>25</v>
      </c>
      <c r="D37" t="s">
        <v>26</v>
      </c>
      <c r="E37" t="s">
        <v>27</v>
      </c>
      <c r="F37">
        <v>0.86313099999999998</v>
      </c>
      <c r="G37" t="s">
        <v>28</v>
      </c>
      <c r="H37">
        <v>256587</v>
      </c>
      <c r="I37" t="s">
        <v>29</v>
      </c>
      <c r="J37">
        <v>0.116919201837</v>
      </c>
      <c r="K37" t="s">
        <v>30</v>
      </c>
      <c r="L37">
        <v>30000</v>
      </c>
      <c r="M37" t="s">
        <v>731</v>
      </c>
      <c r="N37" t="s">
        <v>741</v>
      </c>
      <c r="O37">
        <v>0.86313099999999998</v>
      </c>
      <c r="P37" t="s">
        <v>742</v>
      </c>
      <c r="Q37">
        <v>4.1792299999999998E-2</v>
      </c>
      <c r="R37" t="s">
        <v>743</v>
      </c>
      <c r="S37">
        <v>5.1800800000000001E-2</v>
      </c>
      <c r="T37" t="s">
        <v>744</v>
      </c>
      <c r="U37">
        <v>4.3276099999999998E-2</v>
      </c>
    </row>
    <row r="38" spans="1:21">
      <c r="A38" t="s">
        <v>35</v>
      </c>
      <c r="B38" s="1">
        <v>2.7533399999999998E-6</v>
      </c>
      <c r="C38" t="s">
        <v>25</v>
      </c>
      <c r="D38" t="s">
        <v>36</v>
      </c>
      <c r="E38" t="s">
        <v>27</v>
      </c>
      <c r="F38">
        <v>0.86268900000000004</v>
      </c>
      <c r="G38" t="s">
        <v>28</v>
      </c>
      <c r="H38">
        <v>488014</v>
      </c>
      <c r="I38" t="s">
        <v>29</v>
      </c>
      <c r="J38">
        <v>6.1473700752000003E-2</v>
      </c>
      <c r="K38" t="s">
        <v>30</v>
      </c>
      <c r="L38">
        <v>30000</v>
      </c>
      <c r="M38" t="s">
        <v>732</v>
      </c>
      <c r="N38" t="s">
        <v>741</v>
      </c>
      <c r="O38">
        <v>0.86268900000000004</v>
      </c>
      <c r="P38" t="s">
        <v>742</v>
      </c>
      <c r="Q38">
        <v>4.7206999999999999E-2</v>
      </c>
      <c r="R38" t="s">
        <v>743</v>
      </c>
      <c r="S38">
        <v>4.2703999999999999E-2</v>
      </c>
      <c r="T38" t="s">
        <v>744</v>
      </c>
      <c r="U38">
        <v>4.7399799999999999E-2</v>
      </c>
    </row>
    <row r="39" spans="1:21">
      <c r="A39" t="s">
        <v>41</v>
      </c>
      <c r="B39" s="1">
        <v>5.2313199999999999E-6</v>
      </c>
      <c r="C39" t="s">
        <v>25</v>
      </c>
      <c r="D39" t="s">
        <v>42</v>
      </c>
      <c r="E39" t="s">
        <v>27</v>
      </c>
      <c r="F39">
        <v>0.86313099999999998</v>
      </c>
      <c r="G39" t="s">
        <v>28</v>
      </c>
      <c r="H39">
        <v>256587</v>
      </c>
      <c r="I39" t="s">
        <v>29</v>
      </c>
      <c r="J39">
        <v>0.116919201837</v>
      </c>
      <c r="K39" t="s">
        <v>30</v>
      </c>
      <c r="L39">
        <v>30000</v>
      </c>
      <c r="M39" t="s">
        <v>731</v>
      </c>
      <c r="N39" t="s">
        <v>741</v>
      </c>
      <c r="O39">
        <v>0.86313099999999998</v>
      </c>
      <c r="P39" t="s">
        <v>742</v>
      </c>
      <c r="Q39">
        <v>4.1792299999999998E-2</v>
      </c>
      <c r="R39" t="s">
        <v>743</v>
      </c>
      <c r="S39">
        <v>5.1800800000000001E-2</v>
      </c>
      <c r="T39" t="s">
        <v>744</v>
      </c>
      <c r="U39">
        <v>4.3276099999999998E-2</v>
      </c>
    </row>
    <row r="40" spans="1:21">
      <c r="A40" t="s">
        <v>41</v>
      </c>
      <c r="B40" s="1">
        <v>4.8508600000000002E-6</v>
      </c>
      <c r="C40" t="s">
        <v>25</v>
      </c>
      <c r="D40" t="s">
        <v>43</v>
      </c>
      <c r="E40" t="s">
        <v>27</v>
      </c>
      <c r="F40">
        <v>0.87102299999999999</v>
      </c>
      <c r="G40" t="s">
        <v>28</v>
      </c>
      <c r="H40">
        <v>271720</v>
      </c>
      <c r="I40" t="s">
        <v>29</v>
      </c>
      <c r="J40">
        <v>0.11040775732999999</v>
      </c>
      <c r="K40" t="s">
        <v>30</v>
      </c>
      <c r="L40">
        <v>30000</v>
      </c>
      <c r="M40" t="s">
        <v>733</v>
      </c>
      <c r="N40" t="s">
        <v>741</v>
      </c>
      <c r="O40">
        <v>0.87102299999999999</v>
      </c>
      <c r="P40" t="s">
        <v>742</v>
      </c>
      <c r="Q40">
        <v>4.3814499999999999E-2</v>
      </c>
      <c r="R40" t="s">
        <v>743</v>
      </c>
      <c r="S40">
        <v>4.6176300000000003E-2</v>
      </c>
      <c r="T40" t="s">
        <v>744</v>
      </c>
      <c r="U40">
        <v>3.8986100000000003E-2</v>
      </c>
    </row>
    <row r="41" spans="1:21">
      <c r="A41" t="s">
        <v>48</v>
      </c>
      <c r="B41" s="1">
        <v>4.8508600000000002E-6</v>
      </c>
      <c r="C41" t="s">
        <v>25</v>
      </c>
      <c r="D41" t="s">
        <v>49</v>
      </c>
      <c r="E41" t="s">
        <v>27</v>
      </c>
      <c r="F41">
        <v>0.87102299999999999</v>
      </c>
      <c r="G41" t="s">
        <v>28</v>
      </c>
      <c r="H41">
        <v>271720</v>
      </c>
      <c r="I41" t="s">
        <v>29</v>
      </c>
      <c r="J41">
        <v>0.11040775732999999</v>
      </c>
      <c r="K41" t="s">
        <v>30</v>
      </c>
      <c r="L41">
        <v>30000</v>
      </c>
      <c r="M41" t="s">
        <v>733</v>
      </c>
      <c r="N41" t="s">
        <v>741</v>
      </c>
      <c r="O41">
        <v>0.87102299999999999</v>
      </c>
      <c r="P41" t="s">
        <v>742</v>
      </c>
      <c r="Q41">
        <v>4.3814499999999999E-2</v>
      </c>
      <c r="R41" t="s">
        <v>743</v>
      </c>
      <c r="S41">
        <v>4.6176300000000003E-2</v>
      </c>
      <c r="T41" t="s">
        <v>744</v>
      </c>
      <c r="U41">
        <v>3.8986100000000003E-2</v>
      </c>
    </row>
    <row r="42" spans="1:21">
      <c r="A42" t="s">
        <v>48</v>
      </c>
      <c r="B42" s="1">
        <v>4.6459099999999997E-6</v>
      </c>
      <c r="C42" t="s">
        <v>25</v>
      </c>
      <c r="D42" t="s">
        <v>50</v>
      </c>
      <c r="E42" t="s">
        <v>27</v>
      </c>
      <c r="F42">
        <v>0.86423399999999995</v>
      </c>
      <c r="G42" t="s">
        <v>28</v>
      </c>
      <c r="H42">
        <v>288182</v>
      </c>
      <c r="I42" t="s">
        <v>29</v>
      </c>
      <c r="J42">
        <v>0.104100948635</v>
      </c>
      <c r="K42" t="s">
        <v>30</v>
      </c>
      <c r="L42">
        <v>30000</v>
      </c>
      <c r="M42" t="s">
        <v>734</v>
      </c>
      <c r="N42" t="s">
        <v>741</v>
      </c>
      <c r="O42">
        <v>0.86423399999999995</v>
      </c>
      <c r="P42" t="s">
        <v>742</v>
      </c>
      <c r="Q42">
        <v>4.6157400000000001E-2</v>
      </c>
      <c r="R42" t="s">
        <v>743</v>
      </c>
      <c r="S42">
        <v>4.9435399999999997E-2</v>
      </c>
      <c r="T42" t="s">
        <v>744</v>
      </c>
      <c r="U42">
        <v>4.0173500000000001E-2</v>
      </c>
    </row>
    <row r="43" spans="1:21">
      <c r="A43" t="s">
        <v>55</v>
      </c>
      <c r="B43" s="1">
        <v>4.6459099999999997E-6</v>
      </c>
      <c r="C43" t="s">
        <v>25</v>
      </c>
      <c r="D43" t="s">
        <v>56</v>
      </c>
      <c r="E43" t="s">
        <v>27</v>
      </c>
      <c r="F43">
        <v>0.86423399999999995</v>
      </c>
      <c r="G43" t="s">
        <v>28</v>
      </c>
      <c r="H43">
        <v>288182</v>
      </c>
      <c r="I43" t="s">
        <v>29</v>
      </c>
      <c r="J43">
        <v>0.104100948635</v>
      </c>
      <c r="K43" t="s">
        <v>30</v>
      </c>
      <c r="L43">
        <v>30000</v>
      </c>
      <c r="M43" t="s">
        <v>734</v>
      </c>
      <c r="N43" t="s">
        <v>741</v>
      </c>
      <c r="O43">
        <v>0.86423399999999995</v>
      </c>
      <c r="P43" t="s">
        <v>742</v>
      </c>
      <c r="Q43">
        <v>4.6157400000000001E-2</v>
      </c>
      <c r="R43" t="s">
        <v>743</v>
      </c>
      <c r="S43">
        <v>4.9435399999999997E-2</v>
      </c>
      <c r="T43" t="s">
        <v>744</v>
      </c>
      <c r="U43">
        <v>4.0173500000000001E-2</v>
      </c>
    </row>
    <row r="44" spans="1:21">
      <c r="A44" t="s">
        <v>55</v>
      </c>
      <c r="B44" s="1">
        <v>4.4211300000000003E-6</v>
      </c>
      <c r="C44" t="s">
        <v>25</v>
      </c>
      <c r="D44" t="s">
        <v>57</v>
      </c>
      <c r="E44" t="s">
        <v>27</v>
      </c>
      <c r="F44">
        <v>0.85944500000000001</v>
      </c>
      <c r="G44" t="s">
        <v>28</v>
      </c>
      <c r="H44">
        <v>306218</v>
      </c>
      <c r="I44" t="s">
        <v>29</v>
      </c>
      <c r="J44">
        <v>9.7969570497999994E-2</v>
      </c>
      <c r="K44" t="s">
        <v>30</v>
      </c>
      <c r="L44">
        <v>30000</v>
      </c>
      <c r="M44" t="s">
        <v>735</v>
      </c>
      <c r="N44" t="s">
        <v>741</v>
      </c>
      <c r="O44">
        <v>0.85944500000000001</v>
      </c>
      <c r="P44" t="s">
        <v>742</v>
      </c>
      <c r="Q44">
        <v>4.0156600000000001E-2</v>
      </c>
      <c r="R44" t="s">
        <v>743</v>
      </c>
      <c r="S44">
        <v>4.38869E-2</v>
      </c>
      <c r="T44" t="s">
        <v>744</v>
      </c>
      <c r="U44">
        <v>5.6510999999999999E-2</v>
      </c>
    </row>
    <row r="45" spans="1:21">
      <c r="A45" t="s">
        <v>62</v>
      </c>
      <c r="B45" s="1">
        <v>4.4211300000000003E-6</v>
      </c>
      <c r="C45" t="s">
        <v>25</v>
      </c>
      <c r="D45" t="s">
        <v>63</v>
      </c>
      <c r="E45" t="s">
        <v>27</v>
      </c>
      <c r="F45">
        <v>0.85944500000000001</v>
      </c>
      <c r="G45" t="s">
        <v>28</v>
      </c>
      <c r="H45">
        <v>306218</v>
      </c>
      <c r="I45" t="s">
        <v>29</v>
      </c>
      <c r="J45">
        <v>9.7969570497999994E-2</v>
      </c>
      <c r="K45" t="s">
        <v>30</v>
      </c>
      <c r="L45">
        <v>30000</v>
      </c>
      <c r="M45" t="s">
        <v>735</v>
      </c>
      <c r="N45" t="s">
        <v>741</v>
      </c>
      <c r="O45">
        <v>0.85944500000000001</v>
      </c>
      <c r="P45" t="s">
        <v>742</v>
      </c>
      <c r="Q45">
        <v>4.0156600000000001E-2</v>
      </c>
      <c r="R45" t="s">
        <v>743</v>
      </c>
      <c r="S45">
        <v>4.38869E-2</v>
      </c>
      <c r="T45" t="s">
        <v>744</v>
      </c>
      <c r="U45">
        <v>5.6510999999999999E-2</v>
      </c>
    </row>
    <row r="46" spans="1:21">
      <c r="A46" t="s">
        <v>62</v>
      </c>
      <c r="B46" s="1">
        <v>4.1092700000000002E-6</v>
      </c>
      <c r="C46" t="s">
        <v>25</v>
      </c>
      <c r="D46" t="s">
        <v>64</v>
      </c>
      <c r="E46" t="s">
        <v>27</v>
      </c>
      <c r="F46">
        <v>0.86448800000000003</v>
      </c>
      <c r="G46" t="s">
        <v>28</v>
      </c>
      <c r="H46">
        <v>325625</v>
      </c>
      <c r="I46" t="s">
        <v>29</v>
      </c>
      <c r="J46">
        <v>9.2130585326999997E-2</v>
      </c>
      <c r="K46" t="s">
        <v>30</v>
      </c>
      <c r="L46">
        <v>30000</v>
      </c>
      <c r="M46" t="s">
        <v>736</v>
      </c>
      <c r="N46" t="s">
        <v>741</v>
      </c>
      <c r="O46">
        <v>0.86448800000000003</v>
      </c>
      <c r="P46" t="s">
        <v>742</v>
      </c>
      <c r="Q46">
        <v>4.5716199999999999E-2</v>
      </c>
      <c r="R46" t="s">
        <v>743</v>
      </c>
      <c r="S46">
        <v>4.2509999999999999E-2</v>
      </c>
      <c r="T46" t="s">
        <v>744</v>
      </c>
      <c r="U46">
        <v>4.7285899999999999E-2</v>
      </c>
    </row>
    <row r="47" spans="1:21">
      <c r="A47" t="s">
        <v>69</v>
      </c>
      <c r="B47" s="1">
        <v>4.1092700000000002E-6</v>
      </c>
      <c r="C47" t="s">
        <v>25</v>
      </c>
      <c r="D47" t="s">
        <v>70</v>
      </c>
      <c r="E47" t="s">
        <v>27</v>
      </c>
      <c r="F47">
        <v>0.86448800000000003</v>
      </c>
      <c r="G47" t="s">
        <v>28</v>
      </c>
      <c r="H47">
        <v>325625</v>
      </c>
      <c r="I47" t="s">
        <v>29</v>
      </c>
      <c r="J47">
        <v>9.2130585326999997E-2</v>
      </c>
      <c r="K47" t="s">
        <v>30</v>
      </c>
      <c r="L47">
        <v>30000</v>
      </c>
      <c r="M47" t="s">
        <v>736</v>
      </c>
      <c r="N47" t="s">
        <v>741</v>
      </c>
      <c r="O47">
        <v>0.86448800000000003</v>
      </c>
      <c r="P47" t="s">
        <v>742</v>
      </c>
      <c r="Q47">
        <v>4.5716199999999999E-2</v>
      </c>
      <c r="R47" t="s">
        <v>743</v>
      </c>
      <c r="S47">
        <v>4.2509999999999999E-2</v>
      </c>
      <c r="T47" t="s">
        <v>744</v>
      </c>
      <c r="U47">
        <v>4.7285899999999999E-2</v>
      </c>
    </row>
    <row r="48" spans="1:21">
      <c r="A48" t="s">
        <v>69</v>
      </c>
      <c r="B48" s="1">
        <v>3.8980900000000001E-6</v>
      </c>
      <c r="C48" t="s">
        <v>25</v>
      </c>
      <c r="D48" t="s">
        <v>71</v>
      </c>
      <c r="E48" t="s">
        <v>27</v>
      </c>
      <c r="F48">
        <v>0.86152799999999996</v>
      </c>
      <c r="G48" t="s">
        <v>28</v>
      </c>
      <c r="H48">
        <v>345628</v>
      </c>
      <c r="I48" t="s">
        <v>29</v>
      </c>
      <c r="J48">
        <v>8.6798491647000001E-2</v>
      </c>
      <c r="K48" t="s">
        <v>30</v>
      </c>
      <c r="L48">
        <v>30000</v>
      </c>
      <c r="M48" t="s">
        <v>737</v>
      </c>
      <c r="N48" t="s">
        <v>741</v>
      </c>
      <c r="O48">
        <v>0.86152799999999996</v>
      </c>
      <c r="P48" t="s">
        <v>742</v>
      </c>
      <c r="Q48">
        <v>5.3384000000000001E-2</v>
      </c>
      <c r="R48" t="s">
        <v>743</v>
      </c>
      <c r="S48">
        <v>3.6982800000000003E-2</v>
      </c>
      <c r="T48" t="s">
        <v>744</v>
      </c>
      <c r="U48">
        <v>4.8104899999999999E-2</v>
      </c>
    </row>
    <row r="49" spans="1:21">
      <c r="A49" t="s">
        <v>76</v>
      </c>
      <c r="B49" s="1">
        <v>3.8980900000000001E-6</v>
      </c>
      <c r="C49" t="s">
        <v>25</v>
      </c>
      <c r="D49" t="s">
        <v>77</v>
      </c>
      <c r="E49" t="s">
        <v>27</v>
      </c>
      <c r="F49">
        <v>0.86152799999999996</v>
      </c>
      <c r="G49" t="s">
        <v>28</v>
      </c>
      <c r="H49">
        <v>345628</v>
      </c>
      <c r="I49" t="s">
        <v>29</v>
      </c>
      <c r="J49">
        <v>8.6798491647000001E-2</v>
      </c>
      <c r="K49" t="s">
        <v>30</v>
      </c>
      <c r="L49">
        <v>30000</v>
      </c>
      <c r="M49" t="s">
        <v>737</v>
      </c>
      <c r="N49" t="s">
        <v>741</v>
      </c>
      <c r="O49">
        <v>0.86152799999999996</v>
      </c>
      <c r="P49" t="s">
        <v>742</v>
      </c>
      <c r="Q49">
        <v>5.3384000000000001E-2</v>
      </c>
      <c r="R49" t="s">
        <v>743</v>
      </c>
      <c r="S49">
        <v>3.6982800000000003E-2</v>
      </c>
      <c r="T49" t="s">
        <v>744</v>
      </c>
      <c r="U49">
        <v>4.8104899999999999E-2</v>
      </c>
    </row>
    <row r="50" spans="1:21">
      <c r="A50" t="s">
        <v>76</v>
      </c>
      <c r="B50" s="1">
        <v>3.6046300000000002E-6</v>
      </c>
      <c r="C50" t="s">
        <v>25</v>
      </c>
      <c r="D50" t="s">
        <v>78</v>
      </c>
      <c r="E50" t="s">
        <v>27</v>
      </c>
      <c r="F50">
        <v>0.86055199999999998</v>
      </c>
      <c r="G50" t="s">
        <v>28</v>
      </c>
      <c r="H50">
        <v>374615</v>
      </c>
      <c r="I50" t="s">
        <v>29</v>
      </c>
      <c r="J50">
        <v>8.0082227956999999E-2</v>
      </c>
      <c r="K50" t="s">
        <v>30</v>
      </c>
      <c r="L50">
        <v>30000</v>
      </c>
      <c r="M50" t="s">
        <v>738</v>
      </c>
      <c r="N50" t="s">
        <v>741</v>
      </c>
      <c r="O50">
        <v>0.86055199999999998</v>
      </c>
      <c r="P50" t="s">
        <v>742</v>
      </c>
      <c r="Q50">
        <v>4.5131699999999997E-2</v>
      </c>
      <c r="R50" t="s">
        <v>743</v>
      </c>
      <c r="S50">
        <v>4.6150999999999998E-2</v>
      </c>
      <c r="T50" t="s">
        <v>744</v>
      </c>
      <c r="U50">
        <v>4.8165399999999997E-2</v>
      </c>
    </row>
    <row r="51" spans="1:21">
      <c r="A51" t="s">
        <v>83</v>
      </c>
      <c r="B51" s="1">
        <v>3.6046300000000002E-6</v>
      </c>
      <c r="C51" t="s">
        <v>25</v>
      </c>
      <c r="D51" t="s">
        <v>84</v>
      </c>
      <c r="E51" t="s">
        <v>27</v>
      </c>
      <c r="F51">
        <v>0.86055199999999998</v>
      </c>
      <c r="G51" t="s">
        <v>28</v>
      </c>
      <c r="H51">
        <v>374615</v>
      </c>
      <c r="I51" t="s">
        <v>29</v>
      </c>
      <c r="J51">
        <v>8.0082227956999999E-2</v>
      </c>
      <c r="K51" t="s">
        <v>30</v>
      </c>
      <c r="L51">
        <v>30000</v>
      </c>
      <c r="M51" t="s">
        <v>738</v>
      </c>
      <c r="N51" t="s">
        <v>741</v>
      </c>
      <c r="O51">
        <v>0.86055199999999998</v>
      </c>
      <c r="P51" t="s">
        <v>742</v>
      </c>
      <c r="Q51">
        <v>4.5131699999999997E-2</v>
      </c>
      <c r="R51" t="s">
        <v>743</v>
      </c>
      <c r="S51">
        <v>4.6150999999999998E-2</v>
      </c>
      <c r="T51" t="s">
        <v>744</v>
      </c>
      <c r="U51">
        <v>4.8165399999999997E-2</v>
      </c>
    </row>
    <row r="52" spans="1:21">
      <c r="A52" t="s">
        <v>83</v>
      </c>
      <c r="B52" s="1">
        <v>3.2667699999999998E-6</v>
      </c>
      <c r="C52" t="s">
        <v>25</v>
      </c>
      <c r="D52" t="s">
        <v>85</v>
      </c>
      <c r="E52" t="s">
        <v>27</v>
      </c>
      <c r="F52">
        <v>0.86980800000000003</v>
      </c>
      <c r="G52" t="s">
        <v>28</v>
      </c>
      <c r="H52">
        <v>404608</v>
      </c>
      <c r="I52" t="s">
        <v>29</v>
      </c>
      <c r="J52">
        <v>7.4145830918999997E-2</v>
      </c>
      <c r="K52" t="s">
        <v>30</v>
      </c>
      <c r="L52">
        <v>30000</v>
      </c>
      <c r="M52" t="s">
        <v>739</v>
      </c>
      <c r="N52" t="s">
        <v>741</v>
      </c>
      <c r="O52">
        <v>0.86980800000000003</v>
      </c>
      <c r="P52" t="s">
        <v>742</v>
      </c>
      <c r="Q52">
        <v>4.1138500000000001E-2</v>
      </c>
      <c r="R52" t="s">
        <v>743</v>
      </c>
      <c r="S52">
        <v>5.2962200000000001E-2</v>
      </c>
      <c r="T52" t="s">
        <v>744</v>
      </c>
      <c r="U52">
        <v>3.6090999999999998E-2</v>
      </c>
    </row>
    <row r="53" spans="1:21">
      <c r="A53" t="s">
        <v>90</v>
      </c>
      <c r="B53" s="1">
        <v>3.2667699999999998E-6</v>
      </c>
      <c r="C53" t="s">
        <v>25</v>
      </c>
      <c r="D53" t="s">
        <v>91</v>
      </c>
      <c r="E53" t="s">
        <v>27</v>
      </c>
      <c r="F53">
        <v>0.86980800000000003</v>
      </c>
      <c r="G53" t="s">
        <v>28</v>
      </c>
      <c r="H53">
        <v>404608</v>
      </c>
      <c r="I53" t="s">
        <v>29</v>
      </c>
      <c r="J53">
        <v>7.4145830918999997E-2</v>
      </c>
      <c r="K53" t="s">
        <v>30</v>
      </c>
      <c r="L53">
        <v>30000</v>
      </c>
      <c r="M53" t="s">
        <v>739</v>
      </c>
      <c r="N53" t="s">
        <v>741</v>
      </c>
      <c r="O53">
        <v>0.86980800000000003</v>
      </c>
      <c r="P53" t="s">
        <v>742</v>
      </c>
      <c r="Q53">
        <v>4.1138500000000001E-2</v>
      </c>
      <c r="R53" t="s">
        <v>743</v>
      </c>
      <c r="S53">
        <v>5.2962200000000001E-2</v>
      </c>
      <c r="T53" t="s">
        <v>744</v>
      </c>
      <c r="U53">
        <v>3.6090999999999998E-2</v>
      </c>
    </row>
    <row r="54" spans="1:21">
      <c r="A54" t="s">
        <v>90</v>
      </c>
      <c r="B54" s="1">
        <v>3.00153E-6</v>
      </c>
      <c r="C54" t="s">
        <v>25</v>
      </c>
      <c r="D54" t="s">
        <v>92</v>
      </c>
      <c r="E54" t="s">
        <v>27</v>
      </c>
      <c r="F54">
        <v>0.86666600000000005</v>
      </c>
      <c r="G54" t="s">
        <v>28</v>
      </c>
      <c r="H54">
        <v>443562</v>
      </c>
      <c r="I54" t="s">
        <v>29</v>
      </c>
      <c r="J54">
        <v>6.7634295410000003E-2</v>
      </c>
      <c r="K54" t="s">
        <v>30</v>
      </c>
      <c r="L54">
        <v>30000</v>
      </c>
      <c r="M54" t="s">
        <v>740</v>
      </c>
      <c r="N54" t="s">
        <v>741</v>
      </c>
      <c r="O54">
        <v>0.86666600000000005</v>
      </c>
      <c r="P54" t="s">
        <v>742</v>
      </c>
      <c r="Q54">
        <v>4.5717599999999997E-2</v>
      </c>
      <c r="R54" t="s">
        <v>743</v>
      </c>
      <c r="S54">
        <v>5.0464700000000001E-2</v>
      </c>
      <c r="T54" t="s">
        <v>744</v>
      </c>
      <c r="U54">
        <v>3.71521E-2</v>
      </c>
    </row>
    <row r="55" spans="1:21">
      <c r="A55" t="s">
        <v>97</v>
      </c>
      <c r="B55" s="1">
        <v>3.00153E-6</v>
      </c>
      <c r="C55" t="s">
        <v>25</v>
      </c>
      <c r="D55" t="s">
        <v>98</v>
      </c>
      <c r="E55" t="s">
        <v>27</v>
      </c>
      <c r="F55">
        <v>0.86666600000000005</v>
      </c>
      <c r="G55" t="s">
        <v>28</v>
      </c>
      <c r="H55">
        <v>443562</v>
      </c>
      <c r="I55" t="s">
        <v>29</v>
      </c>
      <c r="J55">
        <v>6.7634295410000003E-2</v>
      </c>
      <c r="K55" t="s">
        <v>30</v>
      </c>
      <c r="L55">
        <v>30000</v>
      </c>
      <c r="M55" t="s">
        <v>740</v>
      </c>
      <c r="N55" t="s">
        <v>741</v>
      </c>
      <c r="O55">
        <v>0.86666600000000005</v>
      </c>
      <c r="P55" t="s">
        <v>742</v>
      </c>
      <c r="Q55">
        <v>4.5717599999999997E-2</v>
      </c>
      <c r="R55" t="s">
        <v>743</v>
      </c>
      <c r="S55">
        <v>5.0464700000000001E-2</v>
      </c>
      <c r="T55" t="s">
        <v>744</v>
      </c>
      <c r="U55">
        <v>3.71521E-2</v>
      </c>
    </row>
    <row r="56" spans="1:21">
      <c r="A56" t="s">
        <v>97</v>
      </c>
      <c r="B56" s="1">
        <v>2.7533399999999998E-6</v>
      </c>
      <c r="C56" t="s">
        <v>25</v>
      </c>
      <c r="D56" t="s">
        <v>36</v>
      </c>
      <c r="E56" t="s">
        <v>27</v>
      </c>
      <c r="F56">
        <v>0.86268900000000004</v>
      </c>
      <c r="G56" t="s">
        <v>28</v>
      </c>
      <c r="H56">
        <v>488014</v>
      </c>
      <c r="I56" t="s">
        <v>29</v>
      </c>
      <c r="J56">
        <v>6.1473700752000003E-2</v>
      </c>
      <c r="K56" t="s">
        <v>30</v>
      </c>
      <c r="L56">
        <v>30000</v>
      </c>
      <c r="M56" t="s">
        <v>732</v>
      </c>
      <c r="N56" t="s">
        <v>741</v>
      </c>
      <c r="O56">
        <v>0.86268900000000004</v>
      </c>
      <c r="P56" t="s">
        <v>742</v>
      </c>
      <c r="Q56">
        <v>4.7206999999999999E-2</v>
      </c>
      <c r="R56" t="s">
        <v>743</v>
      </c>
      <c r="S56">
        <v>4.2703999999999999E-2</v>
      </c>
      <c r="T56" t="s">
        <v>744</v>
      </c>
      <c r="U56">
        <v>4.7399799999999999E-2</v>
      </c>
    </row>
  </sheetData>
  <mergeCells count="9">
    <mergeCell ref="H11:Q11"/>
    <mergeCell ref="A6:E6"/>
    <mergeCell ref="F6:G6"/>
    <mergeCell ref="A7:E32"/>
    <mergeCell ref="F7:G7"/>
    <mergeCell ref="F8:G8"/>
    <mergeCell ref="F9:G9"/>
    <mergeCell ref="F10:G10"/>
    <mergeCell ref="F12:G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5"/>
  <sheetViews>
    <sheetView workbookViewId="0">
      <selection activeCell="A11" sqref="A11"/>
    </sheetView>
  </sheetViews>
  <sheetFormatPr baseColWidth="10" defaultRowHeight="15" x14ac:dyDescent="0"/>
  <cols>
    <col min="1" max="1" width="70.1640625" bestFit="1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  <c r="B3" t="s">
        <v>24</v>
      </c>
      <c r="C3" s="1">
        <v>4.3711499999999996E-6</v>
      </c>
      <c r="D3" t="s">
        <v>25</v>
      </c>
      <c r="E3" t="s">
        <v>26</v>
      </c>
      <c r="F3" t="s">
        <v>27</v>
      </c>
      <c r="G3">
        <v>0.92993000000000003</v>
      </c>
      <c r="H3" t="s">
        <v>28</v>
      </c>
      <c r="I3">
        <v>264548</v>
      </c>
      <c r="J3" t="s">
        <v>29</v>
      </c>
      <c r="K3">
        <v>0.113401149639</v>
      </c>
      <c r="L3" t="s">
        <v>30</v>
      </c>
      <c r="M3">
        <v>30000</v>
      </c>
      <c r="N3" t="s">
        <v>31</v>
      </c>
      <c r="O3" t="s">
        <v>650</v>
      </c>
      <c r="P3" t="s">
        <v>651</v>
      </c>
      <c r="Q3" t="s">
        <v>652</v>
      </c>
      <c r="R3">
        <v>2.4495200000000002E-2</v>
      </c>
    </row>
    <row r="4" spans="1:18">
      <c r="A4" t="s">
        <v>3</v>
      </c>
      <c r="B4" t="s">
        <v>35</v>
      </c>
      <c r="C4" s="1">
        <v>2.3133200000000001E-6</v>
      </c>
      <c r="D4" t="s">
        <v>25</v>
      </c>
      <c r="E4" t="s">
        <v>36</v>
      </c>
      <c r="F4" t="s">
        <v>27</v>
      </c>
      <c r="G4">
        <v>0.92914799999999997</v>
      </c>
      <c r="H4" t="s">
        <v>28</v>
      </c>
      <c r="I4">
        <v>500720</v>
      </c>
      <c r="J4" t="s">
        <v>29</v>
      </c>
      <c r="K4">
        <v>5.9913699927999997E-2</v>
      </c>
      <c r="L4" t="s">
        <v>30</v>
      </c>
      <c r="M4">
        <v>30000</v>
      </c>
      <c r="N4" t="s">
        <v>37</v>
      </c>
      <c r="O4" t="s">
        <v>653</v>
      </c>
      <c r="P4" t="s">
        <v>654</v>
      </c>
      <c r="Q4" t="s">
        <v>655</v>
      </c>
      <c r="R4">
        <v>2.1794600000000001E-2</v>
      </c>
    </row>
    <row r="5" spans="1:18">
      <c r="A5" t="s">
        <v>4</v>
      </c>
      <c r="B5" t="s">
        <v>41</v>
      </c>
      <c r="C5" s="1">
        <v>4.3711499999999996E-6</v>
      </c>
      <c r="D5" t="s">
        <v>25</v>
      </c>
      <c r="E5" t="s">
        <v>42</v>
      </c>
      <c r="F5" t="s">
        <v>27</v>
      </c>
      <c r="G5">
        <v>0.92993000000000003</v>
      </c>
      <c r="H5" t="s">
        <v>28</v>
      </c>
      <c r="I5">
        <v>264548</v>
      </c>
      <c r="J5" t="s">
        <v>29</v>
      </c>
      <c r="K5">
        <v>0.113401149639</v>
      </c>
      <c r="L5" t="s">
        <v>30</v>
      </c>
      <c r="M5">
        <v>30000</v>
      </c>
      <c r="N5" t="s">
        <v>31</v>
      </c>
      <c r="O5" t="s">
        <v>650</v>
      </c>
      <c r="P5" t="s">
        <v>651</v>
      </c>
      <c r="Q5" t="s">
        <v>652</v>
      </c>
      <c r="R5">
        <v>2.4495200000000002E-2</v>
      </c>
    </row>
    <row r="6" spans="1:18">
      <c r="A6" t="s">
        <v>5</v>
      </c>
      <c r="B6" t="s">
        <v>41</v>
      </c>
      <c r="C6" s="1">
        <v>4.1520799999999999E-6</v>
      </c>
      <c r="D6" t="s">
        <v>25</v>
      </c>
      <c r="E6" t="s">
        <v>43</v>
      </c>
      <c r="F6" t="s">
        <v>27</v>
      </c>
      <c r="G6">
        <v>0.93245199999999995</v>
      </c>
      <c r="H6" t="s">
        <v>28</v>
      </c>
      <c r="I6">
        <v>277001</v>
      </c>
      <c r="J6" t="s">
        <v>29</v>
      </c>
      <c r="K6">
        <v>0.10830272065800001</v>
      </c>
      <c r="L6" t="s">
        <v>30</v>
      </c>
      <c r="M6">
        <v>30000</v>
      </c>
      <c r="N6" t="s">
        <v>44</v>
      </c>
      <c r="O6" t="s">
        <v>656</v>
      </c>
      <c r="P6" t="s">
        <v>657</v>
      </c>
      <c r="Q6" t="s">
        <v>658</v>
      </c>
      <c r="R6">
        <v>2.5386700000000002E-2</v>
      </c>
    </row>
    <row r="7" spans="1:18">
      <c r="B7" t="s">
        <v>48</v>
      </c>
      <c r="C7" s="1">
        <v>4.1520799999999999E-6</v>
      </c>
      <c r="D7" t="s">
        <v>25</v>
      </c>
      <c r="E7" t="s">
        <v>49</v>
      </c>
      <c r="F7" t="s">
        <v>27</v>
      </c>
      <c r="G7">
        <v>0.93245199999999995</v>
      </c>
      <c r="H7" t="s">
        <v>28</v>
      </c>
      <c r="I7">
        <v>277001</v>
      </c>
      <c r="J7" t="s">
        <v>29</v>
      </c>
      <c r="K7">
        <v>0.10830272065800001</v>
      </c>
      <c r="L7" t="s">
        <v>30</v>
      </c>
      <c r="M7">
        <v>30000</v>
      </c>
      <c r="N7" t="s">
        <v>44</v>
      </c>
      <c r="O7" t="s">
        <v>656</v>
      </c>
      <c r="P7" t="s">
        <v>657</v>
      </c>
      <c r="Q7" t="s">
        <v>658</v>
      </c>
      <c r="R7">
        <v>2.5386700000000002E-2</v>
      </c>
    </row>
    <row r="8" spans="1:18">
      <c r="A8" t="s">
        <v>6</v>
      </c>
      <c r="B8" t="s">
        <v>48</v>
      </c>
      <c r="C8" s="1">
        <v>3.9362200000000002E-6</v>
      </c>
      <c r="D8" t="s">
        <v>25</v>
      </c>
      <c r="E8" t="s">
        <v>50</v>
      </c>
      <c r="F8" t="s">
        <v>27</v>
      </c>
      <c r="G8">
        <v>0.92688499999999996</v>
      </c>
      <c r="H8" t="s">
        <v>28</v>
      </c>
      <c r="I8">
        <v>295712</v>
      </c>
      <c r="J8" t="s">
        <v>29</v>
      </c>
      <c r="K8">
        <v>0.101450071115</v>
      </c>
      <c r="L8" t="s">
        <v>30</v>
      </c>
      <c r="M8">
        <v>30000</v>
      </c>
      <c r="N8" t="s">
        <v>51</v>
      </c>
      <c r="O8" t="s">
        <v>659</v>
      </c>
      <c r="P8" t="s">
        <v>660</v>
      </c>
      <c r="Q8" t="s">
        <v>661</v>
      </c>
      <c r="R8">
        <v>2.0576899999999999E-2</v>
      </c>
    </row>
    <row r="9" spans="1:18">
      <c r="A9" t="s">
        <v>7</v>
      </c>
      <c r="B9" t="s">
        <v>55</v>
      </c>
      <c r="C9" s="1">
        <v>3.9362200000000002E-6</v>
      </c>
      <c r="D9" t="s">
        <v>25</v>
      </c>
      <c r="E9" t="s">
        <v>56</v>
      </c>
      <c r="F9" t="s">
        <v>27</v>
      </c>
      <c r="G9">
        <v>0.92688499999999996</v>
      </c>
      <c r="H9" t="s">
        <v>28</v>
      </c>
      <c r="I9">
        <v>295712</v>
      </c>
      <c r="J9" t="s">
        <v>29</v>
      </c>
      <c r="K9">
        <v>0.101450071115</v>
      </c>
      <c r="L9" t="s">
        <v>30</v>
      </c>
      <c r="M9">
        <v>30000</v>
      </c>
      <c r="N9" t="s">
        <v>51</v>
      </c>
      <c r="O9" t="s">
        <v>659</v>
      </c>
      <c r="P9" t="s">
        <v>660</v>
      </c>
      <c r="Q9" t="s">
        <v>661</v>
      </c>
      <c r="R9">
        <v>2.0576899999999999E-2</v>
      </c>
    </row>
    <row r="10" spans="1:18">
      <c r="A10" t="s">
        <v>8</v>
      </c>
      <c r="B10" t="s">
        <v>55</v>
      </c>
      <c r="C10" s="1">
        <v>3.6619200000000002E-6</v>
      </c>
      <c r="D10" t="s">
        <v>25</v>
      </c>
      <c r="E10" t="s">
        <v>57</v>
      </c>
      <c r="F10" t="s">
        <v>27</v>
      </c>
      <c r="G10">
        <v>0.93376400000000004</v>
      </c>
      <c r="H10" t="s">
        <v>28</v>
      </c>
      <c r="I10">
        <v>313197</v>
      </c>
      <c r="J10" t="s">
        <v>29</v>
      </c>
      <c r="K10">
        <v>9.5786401122000001E-2</v>
      </c>
      <c r="L10" t="s">
        <v>30</v>
      </c>
      <c r="M10">
        <v>30000</v>
      </c>
      <c r="N10" t="s">
        <v>58</v>
      </c>
      <c r="O10" t="s">
        <v>662</v>
      </c>
      <c r="P10" t="s">
        <v>663</v>
      </c>
      <c r="Q10" t="s">
        <v>664</v>
      </c>
      <c r="R10">
        <v>2.4903999999999999E-2</v>
      </c>
    </row>
    <row r="11" spans="1:18">
      <c r="A11" t="s">
        <v>9</v>
      </c>
      <c r="B11" t="s">
        <v>62</v>
      </c>
      <c r="C11" s="1">
        <v>3.6619200000000002E-6</v>
      </c>
      <c r="D11" t="s">
        <v>25</v>
      </c>
      <c r="E11" t="s">
        <v>63</v>
      </c>
      <c r="F11" t="s">
        <v>27</v>
      </c>
      <c r="G11">
        <v>0.93376400000000004</v>
      </c>
      <c r="H11" t="s">
        <v>28</v>
      </c>
      <c r="I11">
        <v>313197</v>
      </c>
      <c r="J11" t="s">
        <v>29</v>
      </c>
      <c r="K11">
        <v>9.5786401122000001E-2</v>
      </c>
      <c r="L11" t="s">
        <v>30</v>
      </c>
      <c r="M11">
        <v>30000</v>
      </c>
      <c r="N11" t="s">
        <v>58</v>
      </c>
      <c r="O11" t="s">
        <v>662</v>
      </c>
      <c r="P11" t="s">
        <v>663</v>
      </c>
      <c r="Q11" t="s">
        <v>664</v>
      </c>
      <c r="R11">
        <v>2.4903999999999999E-2</v>
      </c>
    </row>
    <row r="12" spans="1:18">
      <c r="B12" t="s">
        <v>62</v>
      </c>
      <c r="C12" s="1">
        <v>3.4858999999999999E-6</v>
      </c>
      <c r="D12" t="s">
        <v>25</v>
      </c>
      <c r="E12" t="s">
        <v>64</v>
      </c>
      <c r="F12" t="s">
        <v>27</v>
      </c>
      <c r="G12">
        <v>0.92510400000000004</v>
      </c>
      <c r="H12" t="s">
        <v>28</v>
      </c>
      <c r="I12">
        <v>335199</v>
      </c>
      <c r="J12" t="s">
        <v>29</v>
      </c>
      <c r="K12">
        <v>8.9498979980999996E-2</v>
      </c>
      <c r="L12" t="s">
        <v>30</v>
      </c>
      <c r="M12">
        <v>30000</v>
      </c>
      <c r="N12" t="s">
        <v>65</v>
      </c>
      <c r="O12" t="s">
        <v>665</v>
      </c>
      <c r="P12" t="s">
        <v>666</v>
      </c>
      <c r="Q12" t="s">
        <v>667</v>
      </c>
      <c r="R12">
        <v>2.8599200000000002E-2</v>
      </c>
    </row>
    <row r="13" spans="1:18">
      <c r="A13" t="s">
        <v>10</v>
      </c>
      <c r="B13" t="s">
        <v>69</v>
      </c>
      <c r="C13" s="1">
        <v>3.4858999999999999E-6</v>
      </c>
      <c r="D13" t="s">
        <v>25</v>
      </c>
      <c r="E13" t="s">
        <v>70</v>
      </c>
      <c r="F13" t="s">
        <v>27</v>
      </c>
      <c r="G13">
        <v>0.92510400000000004</v>
      </c>
      <c r="H13" t="s">
        <v>28</v>
      </c>
      <c r="I13">
        <v>335199</v>
      </c>
      <c r="J13" t="s">
        <v>29</v>
      </c>
      <c r="K13">
        <v>8.9498979980999996E-2</v>
      </c>
      <c r="L13" t="s">
        <v>30</v>
      </c>
      <c r="M13">
        <v>30000</v>
      </c>
      <c r="N13" t="s">
        <v>65</v>
      </c>
      <c r="O13" t="s">
        <v>665</v>
      </c>
      <c r="P13" t="s">
        <v>666</v>
      </c>
      <c r="Q13" t="s">
        <v>667</v>
      </c>
      <c r="R13">
        <v>2.8599200000000002E-2</v>
      </c>
    </row>
    <row r="14" spans="1:18">
      <c r="A14" t="s">
        <v>11</v>
      </c>
      <c r="B14" t="s">
        <v>69</v>
      </c>
      <c r="C14" s="1">
        <v>3.2571699999999999E-6</v>
      </c>
      <c r="D14" t="s">
        <v>25</v>
      </c>
      <c r="E14" t="s">
        <v>71</v>
      </c>
      <c r="F14" t="s">
        <v>27</v>
      </c>
      <c r="G14">
        <v>0.92679800000000001</v>
      </c>
      <c r="H14" t="s">
        <v>28</v>
      </c>
      <c r="I14">
        <v>357429</v>
      </c>
      <c r="J14" t="s">
        <v>29</v>
      </c>
      <c r="K14">
        <v>8.3932827237000004E-2</v>
      </c>
      <c r="L14" t="s">
        <v>30</v>
      </c>
      <c r="M14">
        <v>30000</v>
      </c>
      <c r="N14" t="s">
        <v>72</v>
      </c>
      <c r="O14" t="s">
        <v>668</v>
      </c>
      <c r="P14" t="s">
        <v>669</v>
      </c>
      <c r="Q14" t="s">
        <v>670</v>
      </c>
      <c r="R14">
        <v>2.5510100000000001E-2</v>
      </c>
    </row>
    <row r="15" spans="1:18">
      <c r="A15" t="s">
        <v>12</v>
      </c>
      <c r="B15" t="s">
        <v>76</v>
      </c>
      <c r="C15" s="1">
        <v>3.2571699999999999E-6</v>
      </c>
      <c r="D15" t="s">
        <v>25</v>
      </c>
      <c r="E15" t="s">
        <v>77</v>
      </c>
      <c r="F15" t="s">
        <v>27</v>
      </c>
      <c r="G15">
        <v>0.92679800000000001</v>
      </c>
      <c r="H15" t="s">
        <v>28</v>
      </c>
      <c r="I15">
        <v>357429</v>
      </c>
      <c r="J15" t="s">
        <v>29</v>
      </c>
      <c r="K15">
        <v>8.3932827237000004E-2</v>
      </c>
      <c r="L15" t="s">
        <v>30</v>
      </c>
      <c r="M15">
        <v>30000</v>
      </c>
      <c r="N15" t="s">
        <v>72</v>
      </c>
      <c r="O15" t="s">
        <v>668</v>
      </c>
      <c r="P15" t="s">
        <v>669</v>
      </c>
      <c r="Q15" t="s">
        <v>670</v>
      </c>
      <c r="R15">
        <v>2.5510100000000001E-2</v>
      </c>
    </row>
    <row r="16" spans="1:18">
      <c r="A16" t="s">
        <v>13</v>
      </c>
      <c r="B16" t="s">
        <v>76</v>
      </c>
      <c r="C16" s="1">
        <v>2.98194E-6</v>
      </c>
      <c r="D16" t="s">
        <v>25</v>
      </c>
      <c r="E16" t="s">
        <v>78</v>
      </c>
      <c r="F16" t="s">
        <v>27</v>
      </c>
      <c r="G16">
        <v>0.93257400000000001</v>
      </c>
      <c r="H16" t="s">
        <v>28</v>
      </c>
      <c r="I16">
        <v>385598</v>
      </c>
      <c r="J16" t="s">
        <v>29</v>
      </c>
      <c r="K16">
        <v>7.7801265706999995E-2</v>
      </c>
      <c r="L16" t="s">
        <v>30</v>
      </c>
      <c r="M16">
        <v>30000</v>
      </c>
      <c r="N16" t="s">
        <v>79</v>
      </c>
      <c r="O16" t="s">
        <v>671</v>
      </c>
      <c r="P16" t="s">
        <v>672</v>
      </c>
      <c r="Q16" t="s">
        <v>673</v>
      </c>
      <c r="R16">
        <v>2.2121600000000002E-2</v>
      </c>
    </row>
    <row r="17" spans="1:18">
      <c r="A17" t="s">
        <v>14</v>
      </c>
      <c r="B17" t="s">
        <v>83</v>
      </c>
      <c r="C17" s="1">
        <v>2.98194E-6</v>
      </c>
      <c r="D17" t="s">
        <v>25</v>
      </c>
      <c r="E17" t="s">
        <v>84</v>
      </c>
      <c r="F17" t="s">
        <v>27</v>
      </c>
      <c r="G17">
        <v>0.93257400000000001</v>
      </c>
      <c r="H17" t="s">
        <v>28</v>
      </c>
      <c r="I17">
        <v>385598</v>
      </c>
      <c r="J17" t="s">
        <v>29</v>
      </c>
      <c r="K17">
        <v>7.7801265706999995E-2</v>
      </c>
      <c r="L17" t="s">
        <v>30</v>
      </c>
      <c r="M17">
        <v>30000</v>
      </c>
      <c r="N17" t="s">
        <v>79</v>
      </c>
      <c r="O17" t="s">
        <v>671</v>
      </c>
      <c r="P17" t="s">
        <v>672</v>
      </c>
      <c r="Q17" t="s">
        <v>673</v>
      </c>
      <c r="R17">
        <v>2.2121600000000002E-2</v>
      </c>
    </row>
    <row r="18" spans="1:18">
      <c r="B18" t="s">
        <v>83</v>
      </c>
      <c r="C18" s="1">
        <v>2.8114700000000001E-6</v>
      </c>
      <c r="D18" t="s">
        <v>25</v>
      </c>
      <c r="E18" t="s">
        <v>85</v>
      </c>
      <c r="F18" t="s">
        <v>27</v>
      </c>
      <c r="G18">
        <v>0.92493800000000004</v>
      </c>
      <c r="H18" t="s">
        <v>28</v>
      </c>
      <c r="I18">
        <v>415759</v>
      </c>
      <c r="J18" t="s">
        <v>29</v>
      </c>
      <c r="K18">
        <v>7.2157173273000003E-2</v>
      </c>
      <c r="L18" t="s">
        <v>30</v>
      </c>
      <c r="M18">
        <v>30000</v>
      </c>
      <c r="N18" t="s">
        <v>86</v>
      </c>
      <c r="O18" t="s">
        <v>674</v>
      </c>
      <c r="P18" t="s">
        <v>675</v>
      </c>
      <c r="Q18" t="s">
        <v>676</v>
      </c>
      <c r="R18">
        <v>2.5708999999999999E-2</v>
      </c>
    </row>
    <row r="19" spans="1:18">
      <c r="A19" t="s">
        <v>15</v>
      </c>
      <c r="B19" t="s">
        <v>90</v>
      </c>
      <c r="C19" s="1">
        <v>2.8114700000000001E-6</v>
      </c>
      <c r="D19" t="s">
        <v>25</v>
      </c>
      <c r="E19" t="s">
        <v>91</v>
      </c>
      <c r="F19" t="s">
        <v>27</v>
      </c>
      <c r="G19">
        <v>0.92493800000000004</v>
      </c>
      <c r="H19" t="s">
        <v>28</v>
      </c>
      <c r="I19">
        <v>415759</v>
      </c>
      <c r="J19" t="s">
        <v>29</v>
      </c>
      <c r="K19">
        <v>7.2157173273000003E-2</v>
      </c>
      <c r="L19" t="s">
        <v>30</v>
      </c>
      <c r="M19">
        <v>30000</v>
      </c>
      <c r="N19" t="s">
        <v>86</v>
      </c>
      <c r="O19" t="s">
        <v>674</v>
      </c>
      <c r="P19" t="s">
        <v>675</v>
      </c>
      <c r="Q19" t="s">
        <v>676</v>
      </c>
      <c r="R19">
        <v>2.5708999999999999E-2</v>
      </c>
    </row>
    <row r="20" spans="1:18">
      <c r="A20" t="s">
        <v>16</v>
      </c>
      <c r="B20" t="s">
        <v>90</v>
      </c>
      <c r="C20" s="1">
        <v>2.5936099999999999E-6</v>
      </c>
      <c r="D20" t="s">
        <v>25</v>
      </c>
      <c r="E20" t="s">
        <v>92</v>
      </c>
      <c r="F20" t="s">
        <v>27</v>
      </c>
      <c r="G20">
        <v>0.92341899999999999</v>
      </c>
      <c r="H20" t="s">
        <v>28</v>
      </c>
      <c r="I20">
        <v>452165</v>
      </c>
      <c r="J20" t="s">
        <v>29</v>
      </c>
      <c r="K20">
        <v>6.6347425986000005E-2</v>
      </c>
      <c r="L20" t="s">
        <v>30</v>
      </c>
      <c r="M20">
        <v>30000</v>
      </c>
      <c r="N20" t="s">
        <v>93</v>
      </c>
      <c r="O20" t="s">
        <v>677</v>
      </c>
      <c r="P20" t="s">
        <v>678</v>
      </c>
      <c r="Q20" t="s">
        <v>679</v>
      </c>
      <c r="R20">
        <v>2.33703E-2</v>
      </c>
    </row>
    <row r="21" spans="1:18">
      <c r="A21" t="s">
        <v>17</v>
      </c>
      <c r="B21" t="s">
        <v>97</v>
      </c>
      <c r="C21" s="1">
        <v>2.5936099999999999E-6</v>
      </c>
      <c r="D21" t="s">
        <v>25</v>
      </c>
      <c r="E21" t="s">
        <v>98</v>
      </c>
      <c r="F21" t="s">
        <v>27</v>
      </c>
      <c r="G21">
        <v>0.92341899999999999</v>
      </c>
      <c r="H21" t="s">
        <v>28</v>
      </c>
      <c r="I21">
        <v>452165</v>
      </c>
      <c r="J21" t="s">
        <v>29</v>
      </c>
      <c r="K21">
        <v>6.6347425986000005E-2</v>
      </c>
      <c r="L21" t="s">
        <v>30</v>
      </c>
      <c r="M21">
        <v>30000</v>
      </c>
      <c r="N21" t="s">
        <v>93</v>
      </c>
      <c r="O21" t="s">
        <v>677</v>
      </c>
      <c r="P21" t="s">
        <v>678</v>
      </c>
      <c r="Q21" t="s">
        <v>679</v>
      </c>
      <c r="R21">
        <v>2.33703E-2</v>
      </c>
    </row>
    <row r="22" spans="1:18">
      <c r="A22" t="s">
        <v>18</v>
      </c>
      <c r="B22" t="s">
        <v>97</v>
      </c>
      <c r="C22" s="1">
        <v>2.3133200000000001E-6</v>
      </c>
      <c r="D22" t="s">
        <v>25</v>
      </c>
      <c r="E22" t="s">
        <v>36</v>
      </c>
      <c r="F22" t="s">
        <v>27</v>
      </c>
      <c r="G22">
        <v>0.92914799999999997</v>
      </c>
      <c r="H22" t="s">
        <v>28</v>
      </c>
      <c r="I22">
        <v>500720</v>
      </c>
      <c r="J22" t="s">
        <v>29</v>
      </c>
      <c r="K22">
        <v>5.9913699927999997E-2</v>
      </c>
      <c r="L22" t="s">
        <v>30</v>
      </c>
      <c r="M22">
        <v>30000</v>
      </c>
      <c r="N22" t="s">
        <v>37</v>
      </c>
      <c r="O22" t="s">
        <v>653</v>
      </c>
      <c r="P22" t="s">
        <v>654</v>
      </c>
      <c r="Q22" t="s">
        <v>655</v>
      </c>
      <c r="R22">
        <v>2.1794600000000001E-2</v>
      </c>
    </row>
    <row r="23" spans="1:18">
      <c r="A23" t="s">
        <v>19</v>
      </c>
    </row>
    <row r="24" spans="1:18">
      <c r="A24" t="s">
        <v>20</v>
      </c>
    </row>
    <row r="26" spans="1:18">
      <c r="A26" t="s">
        <v>21</v>
      </c>
    </row>
    <row r="27" spans="1:18">
      <c r="A27" t="s">
        <v>22</v>
      </c>
    </row>
    <row r="29" spans="1:18">
      <c r="A29" t="s">
        <v>728</v>
      </c>
    </row>
    <row r="30" spans="1:18">
      <c r="B30" t="s">
        <v>24</v>
      </c>
      <c r="C30" s="1">
        <v>4.5395899999999998E-6</v>
      </c>
      <c r="D30" t="s">
        <v>25</v>
      </c>
      <c r="E30" t="s">
        <v>26</v>
      </c>
      <c r="F30" t="s">
        <v>27</v>
      </c>
      <c r="G30">
        <v>0.91400300000000001</v>
      </c>
      <c r="H30" t="s">
        <v>28</v>
      </c>
      <c r="I30">
        <v>263686</v>
      </c>
      <c r="J30" t="s">
        <v>29</v>
      </c>
      <c r="K30">
        <v>0.113771470923</v>
      </c>
      <c r="L30" t="s">
        <v>30</v>
      </c>
      <c r="M30">
        <v>30000</v>
      </c>
      <c r="N30" t="s">
        <v>31</v>
      </c>
      <c r="O30" t="s">
        <v>32</v>
      </c>
      <c r="P30" t="s">
        <v>33</v>
      </c>
      <c r="Q30" t="s">
        <v>34</v>
      </c>
      <c r="R30">
        <v>2.96417E-2</v>
      </c>
    </row>
    <row r="31" spans="1:18">
      <c r="B31" t="s">
        <v>35</v>
      </c>
      <c r="C31" s="1">
        <v>2.4266600000000002E-6</v>
      </c>
      <c r="D31" t="s">
        <v>25</v>
      </c>
      <c r="E31" t="s">
        <v>36</v>
      </c>
      <c r="F31" t="s">
        <v>27</v>
      </c>
      <c r="G31">
        <v>0.91160799999999997</v>
      </c>
      <c r="H31" t="s">
        <v>28</v>
      </c>
      <c r="I31">
        <v>495878</v>
      </c>
      <c r="J31" t="s">
        <v>29</v>
      </c>
      <c r="K31">
        <v>6.0498699112000003E-2</v>
      </c>
      <c r="L31" t="s">
        <v>30</v>
      </c>
      <c r="M31">
        <v>30000</v>
      </c>
      <c r="N31" t="s">
        <v>37</v>
      </c>
      <c r="O31" t="s">
        <v>38</v>
      </c>
      <c r="P31" t="s">
        <v>39</v>
      </c>
      <c r="Q31" t="s">
        <v>40</v>
      </c>
      <c r="R31">
        <v>2.6388200000000001E-2</v>
      </c>
    </row>
    <row r="32" spans="1:18">
      <c r="B32" t="s">
        <v>41</v>
      </c>
      <c r="C32" s="1">
        <v>4.5395899999999998E-6</v>
      </c>
      <c r="D32" t="s">
        <v>25</v>
      </c>
      <c r="E32" t="s">
        <v>42</v>
      </c>
      <c r="F32" t="s">
        <v>27</v>
      </c>
      <c r="G32">
        <v>0.91400300000000001</v>
      </c>
      <c r="H32" t="s">
        <v>28</v>
      </c>
      <c r="I32">
        <v>263686</v>
      </c>
      <c r="J32" t="s">
        <v>29</v>
      </c>
      <c r="K32">
        <v>0.113771470923</v>
      </c>
      <c r="L32" t="s">
        <v>30</v>
      </c>
      <c r="M32">
        <v>30000</v>
      </c>
      <c r="N32" t="s">
        <v>31</v>
      </c>
      <c r="O32" t="s">
        <v>32</v>
      </c>
      <c r="P32" t="s">
        <v>33</v>
      </c>
      <c r="Q32" t="s">
        <v>34</v>
      </c>
      <c r="R32">
        <v>2.96417E-2</v>
      </c>
    </row>
    <row r="33" spans="1:18">
      <c r="B33" t="s">
        <v>41</v>
      </c>
      <c r="C33" s="1">
        <v>4.3228399999999998E-6</v>
      </c>
      <c r="D33" t="s">
        <v>25</v>
      </c>
      <c r="E33" t="s">
        <v>43</v>
      </c>
      <c r="F33" t="s">
        <v>27</v>
      </c>
      <c r="G33">
        <v>0.91236700000000004</v>
      </c>
      <c r="H33" t="s">
        <v>28</v>
      </c>
      <c r="I33">
        <v>277902</v>
      </c>
      <c r="J33" t="s">
        <v>29</v>
      </c>
      <c r="K33">
        <v>0.107951879546</v>
      </c>
      <c r="L33" t="s">
        <v>30</v>
      </c>
      <c r="M33">
        <v>30000</v>
      </c>
      <c r="N33" t="s">
        <v>44</v>
      </c>
      <c r="O33" t="s">
        <v>45</v>
      </c>
      <c r="P33" t="s">
        <v>46</v>
      </c>
      <c r="Q33" t="s">
        <v>47</v>
      </c>
      <c r="R33">
        <v>2.86866E-2</v>
      </c>
    </row>
    <row r="34" spans="1:18">
      <c r="B34" t="s">
        <v>48</v>
      </c>
      <c r="C34" s="1">
        <v>4.3228399999999998E-6</v>
      </c>
      <c r="D34" t="s">
        <v>25</v>
      </c>
      <c r="E34" t="s">
        <v>49</v>
      </c>
      <c r="F34" t="s">
        <v>27</v>
      </c>
      <c r="G34">
        <v>0.91236700000000004</v>
      </c>
      <c r="H34" t="s">
        <v>28</v>
      </c>
      <c r="I34">
        <v>277902</v>
      </c>
      <c r="J34" t="s">
        <v>29</v>
      </c>
      <c r="K34">
        <v>0.107951879546</v>
      </c>
      <c r="L34" t="s">
        <v>30</v>
      </c>
      <c r="M34">
        <v>30000</v>
      </c>
      <c r="N34" t="s">
        <v>44</v>
      </c>
      <c r="O34" t="s">
        <v>45</v>
      </c>
      <c r="P34" t="s">
        <v>46</v>
      </c>
      <c r="Q34" t="s">
        <v>47</v>
      </c>
      <c r="R34">
        <v>2.86866E-2</v>
      </c>
    </row>
    <row r="35" spans="1:18">
      <c r="B35" t="s">
        <v>48</v>
      </c>
      <c r="C35" s="1">
        <v>4.0559100000000003E-6</v>
      </c>
      <c r="D35" t="s">
        <v>25</v>
      </c>
      <c r="E35" t="s">
        <v>50</v>
      </c>
      <c r="F35" t="s">
        <v>27</v>
      </c>
      <c r="G35">
        <v>0.913852</v>
      </c>
      <c r="H35" t="s">
        <v>28</v>
      </c>
      <c r="I35">
        <v>295230</v>
      </c>
      <c r="J35" t="s">
        <v>29</v>
      </c>
      <c r="K35">
        <v>0.101615751585</v>
      </c>
      <c r="L35" t="s">
        <v>30</v>
      </c>
      <c r="M35">
        <v>30000</v>
      </c>
      <c r="N35" t="s">
        <v>51</v>
      </c>
      <c r="O35" t="s">
        <v>52</v>
      </c>
      <c r="P35" t="s">
        <v>53</v>
      </c>
      <c r="Q35" t="s">
        <v>54</v>
      </c>
      <c r="R35">
        <v>3.1884599999999999E-2</v>
      </c>
    </row>
    <row r="36" spans="1:18">
      <c r="B36" t="s">
        <v>55</v>
      </c>
      <c r="C36" s="1">
        <v>4.0559100000000003E-6</v>
      </c>
      <c r="D36" t="s">
        <v>25</v>
      </c>
      <c r="E36" t="s">
        <v>56</v>
      </c>
      <c r="F36" t="s">
        <v>27</v>
      </c>
      <c r="G36">
        <v>0.913852</v>
      </c>
      <c r="H36" t="s">
        <v>28</v>
      </c>
      <c r="I36">
        <v>295230</v>
      </c>
      <c r="J36" t="s">
        <v>29</v>
      </c>
      <c r="K36">
        <v>0.101615751585</v>
      </c>
      <c r="L36" t="s">
        <v>30</v>
      </c>
      <c r="M36">
        <v>30000</v>
      </c>
      <c r="N36" t="s">
        <v>51</v>
      </c>
      <c r="O36" t="s">
        <v>52</v>
      </c>
      <c r="P36" t="s">
        <v>53</v>
      </c>
      <c r="Q36" t="s">
        <v>54</v>
      </c>
      <c r="R36">
        <v>3.1884599999999999E-2</v>
      </c>
    </row>
    <row r="37" spans="1:18">
      <c r="A37" s="2" t="s">
        <v>219</v>
      </c>
      <c r="B37" t="s">
        <v>55</v>
      </c>
      <c r="C37" s="1">
        <v>3.8869199999999997E-6</v>
      </c>
      <c r="D37" t="s">
        <v>25</v>
      </c>
      <c r="E37" t="s">
        <v>57</v>
      </c>
      <c r="F37" t="s">
        <v>27</v>
      </c>
      <c r="G37">
        <v>0.91001600000000005</v>
      </c>
      <c r="H37" t="s">
        <v>28</v>
      </c>
      <c r="I37">
        <v>310668</v>
      </c>
      <c r="J37" t="s">
        <v>29</v>
      </c>
      <c r="K37">
        <v>9.6566103042000001E-2</v>
      </c>
      <c r="L37" t="s">
        <v>30</v>
      </c>
      <c r="M37">
        <v>30000</v>
      </c>
      <c r="N37" t="s">
        <v>58</v>
      </c>
      <c r="O37" t="s">
        <v>59</v>
      </c>
      <c r="P37" t="s">
        <v>60</v>
      </c>
      <c r="Q37" t="s">
        <v>61</v>
      </c>
      <c r="R37">
        <v>2.7409599999999999E-2</v>
      </c>
    </row>
    <row r="38" spans="1:18">
      <c r="B38" t="s">
        <v>62</v>
      </c>
      <c r="C38" s="1">
        <v>3.8869199999999997E-6</v>
      </c>
      <c r="D38" t="s">
        <v>25</v>
      </c>
      <c r="E38" t="s">
        <v>63</v>
      </c>
      <c r="F38" t="s">
        <v>27</v>
      </c>
      <c r="G38">
        <v>0.91001600000000005</v>
      </c>
      <c r="H38" t="s">
        <v>28</v>
      </c>
      <c r="I38">
        <v>310668</v>
      </c>
      <c r="J38" t="s">
        <v>29</v>
      </c>
      <c r="K38">
        <v>9.6566103042000001E-2</v>
      </c>
      <c r="L38" t="s">
        <v>30</v>
      </c>
      <c r="M38">
        <v>30000</v>
      </c>
      <c r="N38" t="s">
        <v>58</v>
      </c>
      <c r="O38" t="s">
        <v>59</v>
      </c>
      <c r="P38" t="s">
        <v>60</v>
      </c>
      <c r="Q38" t="s">
        <v>61</v>
      </c>
      <c r="R38">
        <v>2.7409599999999999E-2</v>
      </c>
    </row>
    <row r="39" spans="1:18">
      <c r="B39" t="s">
        <v>62</v>
      </c>
      <c r="C39" s="1">
        <v>3.6532E-6</v>
      </c>
      <c r="D39" t="s">
        <v>25</v>
      </c>
      <c r="E39" t="s">
        <v>64</v>
      </c>
      <c r="F39" t="s">
        <v>27</v>
      </c>
      <c r="G39">
        <v>0.90662200000000004</v>
      </c>
      <c r="H39" t="s">
        <v>28</v>
      </c>
      <c r="I39">
        <v>333023</v>
      </c>
      <c r="J39" t="s">
        <v>29</v>
      </c>
      <c r="K39">
        <v>9.0083781168999996E-2</v>
      </c>
      <c r="L39" t="s">
        <v>30</v>
      </c>
      <c r="M39">
        <v>30000</v>
      </c>
      <c r="N39" t="s">
        <v>65</v>
      </c>
      <c r="O39" t="s">
        <v>66</v>
      </c>
      <c r="P39" t="s">
        <v>67</v>
      </c>
      <c r="Q39" t="s">
        <v>68</v>
      </c>
      <c r="R39">
        <v>3.2594999999999999E-2</v>
      </c>
    </row>
    <row r="40" spans="1:18">
      <c r="B40" t="s">
        <v>69</v>
      </c>
      <c r="C40" s="1">
        <v>3.6532E-6</v>
      </c>
      <c r="D40" t="s">
        <v>25</v>
      </c>
      <c r="E40" t="s">
        <v>70</v>
      </c>
      <c r="F40" t="s">
        <v>27</v>
      </c>
      <c r="G40">
        <v>0.90662200000000004</v>
      </c>
      <c r="H40" t="s">
        <v>28</v>
      </c>
      <c r="I40">
        <v>333023</v>
      </c>
      <c r="J40" t="s">
        <v>29</v>
      </c>
      <c r="K40">
        <v>9.0083781168999996E-2</v>
      </c>
      <c r="L40" t="s">
        <v>30</v>
      </c>
      <c r="M40">
        <v>30000</v>
      </c>
      <c r="N40" t="s">
        <v>65</v>
      </c>
      <c r="O40" t="s">
        <v>66</v>
      </c>
      <c r="P40" t="s">
        <v>67</v>
      </c>
      <c r="Q40" t="s">
        <v>68</v>
      </c>
      <c r="R40">
        <v>3.2594999999999999E-2</v>
      </c>
    </row>
    <row r="41" spans="1:18">
      <c r="B41" t="s">
        <v>69</v>
      </c>
      <c r="C41" s="1">
        <v>3.3977800000000002E-6</v>
      </c>
      <c r="D41" t="s">
        <v>25</v>
      </c>
      <c r="E41" t="s">
        <v>71</v>
      </c>
      <c r="F41" t="s">
        <v>27</v>
      </c>
      <c r="G41">
        <v>0.90668099999999996</v>
      </c>
      <c r="H41" t="s">
        <v>28</v>
      </c>
      <c r="I41">
        <v>358011</v>
      </c>
      <c r="J41" t="s">
        <v>29</v>
      </c>
      <c r="K41">
        <v>8.3796367026999996E-2</v>
      </c>
      <c r="L41" t="s">
        <v>30</v>
      </c>
      <c r="M41">
        <v>30000</v>
      </c>
      <c r="N41" t="s">
        <v>72</v>
      </c>
      <c r="O41" t="s">
        <v>73</v>
      </c>
      <c r="P41" t="s">
        <v>74</v>
      </c>
      <c r="Q41" t="s">
        <v>75</v>
      </c>
      <c r="R41">
        <v>2.8035999999999998E-2</v>
      </c>
    </row>
    <row r="42" spans="1:18">
      <c r="B42" t="s">
        <v>76</v>
      </c>
      <c r="C42" s="1">
        <v>3.3977800000000002E-6</v>
      </c>
      <c r="D42" t="s">
        <v>25</v>
      </c>
      <c r="E42" t="s">
        <v>77</v>
      </c>
      <c r="F42" t="s">
        <v>27</v>
      </c>
      <c r="G42">
        <v>0.90668099999999996</v>
      </c>
      <c r="H42" t="s">
        <v>28</v>
      </c>
      <c r="I42">
        <v>358011</v>
      </c>
      <c r="J42" t="s">
        <v>29</v>
      </c>
      <c r="K42">
        <v>8.3796367026999996E-2</v>
      </c>
      <c r="L42" t="s">
        <v>30</v>
      </c>
      <c r="M42">
        <v>30000</v>
      </c>
      <c r="N42" t="s">
        <v>72</v>
      </c>
      <c r="O42" t="s">
        <v>73</v>
      </c>
      <c r="P42" t="s">
        <v>74</v>
      </c>
      <c r="Q42" t="s">
        <v>75</v>
      </c>
      <c r="R42">
        <v>2.8035999999999998E-2</v>
      </c>
    </row>
    <row r="43" spans="1:18">
      <c r="B43" t="s">
        <v>76</v>
      </c>
      <c r="C43" s="1">
        <v>3.1293599999999998E-6</v>
      </c>
      <c r="D43" t="s">
        <v>25</v>
      </c>
      <c r="E43" t="s">
        <v>78</v>
      </c>
      <c r="F43" t="s">
        <v>27</v>
      </c>
      <c r="G43">
        <v>0.91034300000000001</v>
      </c>
      <c r="H43" t="s">
        <v>28</v>
      </c>
      <c r="I43">
        <v>385598</v>
      </c>
      <c r="J43" t="s">
        <v>29</v>
      </c>
      <c r="K43">
        <v>7.7801265706999995E-2</v>
      </c>
      <c r="L43" t="s">
        <v>30</v>
      </c>
      <c r="M43">
        <v>30000</v>
      </c>
      <c r="N43" t="s">
        <v>79</v>
      </c>
      <c r="O43" t="s">
        <v>80</v>
      </c>
      <c r="P43" t="s">
        <v>81</v>
      </c>
      <c r="Q43" t="s">
        <v>82</v>
      </c>
      <c r="R43">
        <v>3.3837600000000002E-2</v>
      </c>
    </row>
    <row r="44" spans="1:18">
      <c r="B44" t="s">
        <v>83</v>
      </c>
      <c r="C44" s="1">
        <v>3.1293599999999998E-6</v>
      </c>
      <c r="D44" t="s">
        <v>25</v>
      </c>
      <c r="E44" t="s">
        <v>84</v>
      </c>
      <c r="F44" t="s">
        <v>27</v>
      </c>
      <c r="G44">
        <v>0.91034300000000001</v>
      </c>
      <c r="H44" t="s">
        <v>28</v>
      </c>
      <c r="I44">
        <v>385598</v>
      </c>
      <c r="J44" t="s">
        <v>29</v>
      </c>
      <c r="K44">
        <v>7.7801265706999995E-2</v>
      </c>
      <c r="L44" t="s">
        <v>30</v>
      </c>
      <c r="M44">
        <v>30000</v>
      </c>
      <c r="N44" t="s">
        <v>79</v>
      </c>
      <c r="O44" t="s">
        <v>80</v>
      </c>
      <c r="P44" t="s">
        <v>81</v>
      </c>
      <c r="Q44" t="s">
        <v>82</v>
      </c>
      <c r="R44">
        <v>3.3837600000000002E-2</v>
      </c>
    </row>
    <row r="45" spans="1:18">
      <c r="B45" t="s">
        <v>83</v>
      </c>
      <c r="C45" s="1">
        <v>2.8870099999999999E-6</v>
      </c>
      <c r="D45" t="s">
        <v>25</v>
      </c>
      <c r="E45" t="s">
        <v>85</v>
      </c>
      <c r="F45" t="s">
        <v>27</v>
      </c>
      <c r="G45">
        <v>0.91349599999999997</v>
      </c>
      <c r="H45" t="s">
        <v>28</v>
      </c>
      <c r="I45">
        <v>415086</v>
      </c>
      <c r="J45" t="s">
        <v>29</v>
      </c>
      <c r="K45">
        <v>7.2274156310999996E-2</v>
      </c>
      <c r="L45" t="s">
        <v>30</v>
      </c>
      <c r="M45">
        <v>30000</v>
      </c>
      <c r="N45" t="s">
        <v>86</v>
      </c>
      <c r="O45" t="s">
        <v>87</v>
      </c>
      <c r="P45" t="s">
        <v>88</v>
      </c>
      <c r="Q45" t="s">
        <v>89</v>
      </c>
      <c r="R45">
        <v>3.1476799999999999E-2</v>
      </c>
    </row>
    <row r="46" spans="1:18">
      <c r="B46" t="s">
        <v>90</v>
      </c>
      <c r="C46" s="1">
        <v>2.8870099999999999E-6</v>
      </c>
      <c r="D46" t="s">
        <v>25</v>
      </c>
      <c r="E46" t="s">
        <v>91</v>
      </c>
      <c r="F46" t="s">
        <v>27</v>
      </c>
      <c r="G46">
        <v>0.91349599999999997</v>
      </c>
      <c r="H46" t="s">
        <v>28</v>
      </c>
      <c r="I46">
        <v>415086</v>
      </c>
      <c r="J46" t="s">
        <v>29</v>
      </c>
      <c r="K46">
        <v>7.2274156310999996E-2</v>
      </c>
      <c r="L46" t="s">
        <v>30</v>
      </c>
      <c r="M46">
        <v>30000</v>
      </c>
      <c r="N46" t="s">
        <v>86</v>
      </c>
      <c r="O46" t="s">
        <v>87</v>
      </c>
      <c r="P46" t="s">
        <v>88</v>
      </c>
      <c r="Q46" t="s">
        <v>89</v>
      </c>
      <c r="R46">
        <v>3.1476799999999999E-2</v>
      </c>
    </row>
    <row r="47" spans="1:18">
      <c r="B47" t="s">
        <v>90</v>
      </c>
      <c r="C47" s="1">
        <v>2.6790399999999999E-6</v>
      </c>
      <c r="D47" t="s">
        <v>25</v>
      </c>
      <c r="E47" t="s">
        <v>92</v>
      </c>
      <c r="F47" t="s">
        <v>27</v>
      </c>
      <c r="G47">
        <v>0.90637199999999996</v>
      </c>
      <c r="H47" t="s">
        <v>28</v>
      </c>
      <c r="I47">
        <v>454369</v>
      </c>
      <c r="J47" t="s">
        <v>29</v>
      </c>
      <c r="K47">
        <v>6.6025697130000005E-2</v>
      </c>
      <c r="L47" t="s">
        <v>30</v>
      </c>
      <c r="M47">
        <v>30000</v>
      </c>
      <c r="N47" t="s">
        <v>93</v>
      </c>
      <c r="O47" t="s">
        <v>94</v>
      </c>
      <c r="P47" t="s">
        <v>95</v>
      </c>
      <c r="Q47" t="s">
        <v>96</v>
      </c>
      <c r="R47">
        <v>2.6902200000000001E-2</v>
      </c>
    </row>
    <row r="48" spans="1:18">
      <c r="B48" t="s">
        <v>97</v>
      </c>
      <c r="C48" s="1">
        <v>2.6790399999999999E-6</v>
      </c>
      <c r="D48" t="s">
        <v>25</v>
      </c>
      <c r="E48" t="s">
        <v>98</v>
      </c>
      <c r="F48" t="s">
        <v>27</v>
      </c>
      <c r="G48">
        <v>0.90637199999999996</v>
      </c>
      <c r="H48" t="s">
        <v>28</v>
      </c>
      <c r="I48">
        <v>454369</v>
      </c>
      <c r="J48" t="s">
        <v>29</v>
      </c>
      <c r="K48">
        <v>6.6025697130000005E-2</v>
      </c>
      <c r="L48" t="s">
        <v>30</v>
      </c>
      <c r="M48">
        <v>30000</v>
      </c>
      <c r="N48" t="s">
        <v>93</v>
      </c>
      <c r="O48" t="s">
        <v>94</v>
      </c>
      <c r="P48" t="s">
        <v>95</v>
      </c>
      <c r="Q48" t="s">
        <v>96</v>
      </c>
      <c r="R48">
        <v>2.6902200000000001E-2</v>
      </c>
    </row>
    <row r="49" spans="1:18">
      <c r="B49" t="s">
        <v>97</v>
      </c>
      <c r="C49" s="1">
        <v>2.4266600000000002E-6</v>
      </c>
      <c r="D49" t="s">
        <v>25</v>
      </c>
      <c r="E49" t="s">
        <v>36</v>
      </c>
      <c r="F49" t="s">
        <v>27</v>
      </c>
      <c r="G49">
        <v>0.91160799999999997</v>
      </c>
      <c r="H49" t="s">
        <v>28</v>
      </c>
      <c r="I49">
        <v>495878</v>
      </c>
      <c r="J49" t="s">
        <v>29</v>
      </c>
      <c r="K49">
        <v>6.0498699112000003E-2</v>
      </c>
      <c r="L49" t="s">
        <v>30</v>
      </c>
      <c r="M49">
        <v>30000</v>
      </c>
      <c r="N49" t="s">
        <v>37</v>
      </c>
      <c r="O49" t="s">
        <v>38</v>
      </c>
      <c r="P49" t="s">
        <v>39</v>
      </c>
      <c r="Q49" t="s">
        <v>40</v>
      </c>
      <c r="R49">
        <v>2.6388200000000001E-2</v>
      </c>
    </row>
    <row r="57" spans="1:18">
      <c r="B57" t="s">
        <v>24</v>
      </c>
      <c r="C57" s="1">
        <v>5.32591E-6</v>
      </c>
      <c r="D57" t="s">
        <v>25</v>
      </c>
      <c r="E57" t="s">
        <v>26</v>
      </c>
      <c r="F57" t="s">
        <v>27</v>
      </c>
      <c r="G57">
        <v>0.84315099999999998</v>
      </c>
      <c r="H57" t="s">
        <v>28</v>
      </c>
      <c r="I57">
        <v>264116</v>
      </c>
      <c r="J57" t="s">
        <v>29</v>
      </c>
      <c r="K57">
        <v>0.113586310281</v>
      </c>
      <c r="L57" t="s">
        <v>30</v>
      </c>
      <c r="M57">
        <v>30000</v>
      </c>
      <c r="N57" t="s">
        <v>31</v>
      </c>
      <c r="O57" t="s">
        <v>99</v>
      </c>
      <c r="P57" t="s">
        <v>100</v>
      </c>
      <c r="Q57" t="s">
        <v>101</v>
      </c>
      <c r="R57">
        <v>5.2466499999999999E-2</v>
      </c>
    </row>
    <row r="58" spans="1:18">
      <c r="B58" t="s">
        <v>35</v>
      </c>
      <c r="C58" s="1">
        <v>2.68817E-6</v>
      </c>
      <c r="D58" t="s">
        <v>25</v>
      </c>
      <c r="E58" t="s">
        <v>36</v>
      </c>
      <c r="F58" t="s">
        <v>27</v>
      </c>
      <c r="G58">
        <v>0.86053000000000002</v>
      </c>
      <c r="H58" t="s">
        <v>28</v>
      </c>
      <c r="I58">
        <v>502355</v>
      </c>
      <c r="J58" t="s">
        <v>29</v>
      </c>
      <c r="K58">
        <v>5.9718700200000002E-2</v>
      </c>
      <c r="L58" t="s">
        <v>30</v>
      </c>
      <c r="M58">
        <v>30000</v>
      </c>
      <c r="N58" t="s">
        <v>37</v>
      </c>
      <c r="O58" t="s">
        <v>102</v>
      </c>
      <c r="P58" t="s">
        <v>103</v>
      </c>
      <c r="Q58" t="s">
        <v>104</v>
      </c>
      <c r="R58">
        <v>4.9005800000000002E-2</v>
      </c>
    </row>
    <row r="59" spans="1:18">
      <c r="B59" t="s">
        <v>41</v>
      </c>
      <c r="C59" s="1">
        <v>5.32591E-6</v>
      </c>
      <c r="D59" t="s">
        <v>25</v>
      </c>
      <c r="E59" t="s">
        <v>42</v>
      </c>
      <c r="F59" t="s">
        <v>27</v>
      </c>
      <c r="G59">
        <v>0.84315099999999998</v>
      </c>
      <c r="H59" t="s">
        <v>28</v>
      </c>
      <c r="I59">
        <v>264116</v>
      </c>
      <c r="J59" t="s">
        <v>29</v>
      </c>
      <c r="K59">
        <v>0.113586310281</v>
      </c>
      <c r="L59" t="s">
        <v>30</v>
      </c>
      <c r="M59">
        <v>30000</v>
      </c>
      <c r="N59" t="s">
        <v>31</v>
      </c>
      <c r="O59" t="s">
        <v>99</v>
      </c>
      <c r="P59" t="s">
        <v>100</v>
      </c>
      <c r="Q59" t="s">
        <v>101</v>
      </c>
      <c r="R59">
        <v>5.2466499999999999E-2</v>
      </c>
    </row>
    <row r="60" spans="1:18">
      <c r="B60" t="s">
        <v>41</v>
      </c>
      <c r="C60" s="1">
        <v>4.8853100000000003E-6</v>
      </c>
      <c r="D60" t="s">
        <v>25</v>
      </c>
      <c r="E60" t="s">
        <v>43</v>
      </c>
      <c r="F60" t="s">
        <v>27</v>
      </c>
      <c r="G60">
        <v>0.85684400000000005</v>
      </c>
      <c r="H60" t="s">
        <v>28</v>
      </c>
      <c r="I60">
        <v>278808</v>
      </c>
      <c r="J60" t="s">
        <v>29</v>
      </c>
      <c r="K60">
        <v>0.107601038434</v>
      </c>
      <c r="L60" t="s">
        <v>30</v>
      </c>
      <c r="M60">
        <v>30000</v>
      </c>
      <c r="N60" t="s">
        <v>44</v>
      </c>
      <c r="O60" t="s">
        <v>105</v>
      </c>
      <c r="P60" t="s">
        <v>106</v>
      </c>
      <c r="Q60" t="s">
        <v>107</v>
      </c>
      <c r="R60">
        <v>5.1769299999999997E-2</v>
      </c>
    </row>
    <row r="61" spans="1:18">
      <c r="B61" t="s">
        <v>48</v>
      </c>
      <c r="C61" s="1">
        <v>4.8853100000000003E-6</v>
      </c>
      <c r="D61" t="s">
        <v>25</v>
      </c>
      <c r="E61" t="s">
        <v>49</v>
      </c>
      <c r="F61" t="s">
        <v>27</v>
      </c>
      <c r="G61">
        <v>0.85684400000000005</v>
      </c>
      <c r="H61" t="s">
        <v>28</v>
      </c>
      <c r="I61">
        <v>278808</v>
      </c>
      <c r="J61" t="s">
        <v>29</v>
      </c>
      <c r="K61">
        <v>0.107601038434</v>
      </c>
      <c r="L61" t="s">
        <v>30</v>
      </c>
      <c r="M61">
        <v>30000</v>
      </c>
      <c r="N61" t="s">
        <v>44</v>
      </c>
      <c r="O61" t="s">
        <v>105</v>
      </c>
      <c r="P61" t="s">
        <v>106</v>
      </c>
      <c r="Q61" t="s">
        <v>107</v>
      </c>
      <c r="R61">
        <v>5.1769299999999997E-2</v>
      </c>
    </row>
    <row r="62" spans="1:18">
      <c r="A62" s="2" t="s">
        <v>220</v>
      </c>
      <c r="B62" t="s">
        <v>48</v>
      </c>
      <c r="C62" s="1">
        <v>4.68661E-6</v>
      </c>
      <c r="D62" t="s">
        <v>25</v>
      </c>
      <c r="E62" t="s">
        <v>50</v>
      </c>
      <c r="F62" t="s">
        <v>27</v>
      </c>
      <c r="G62">
        <v>0.85152499999999998</v>
      </c>
      <c r="H62" t="s">
        <v>28</v>
      </c>
      <c r="I62">
        <v>294270</v>
      </c>
      <c r="J62" t="s">
        <v>29</v>
      </c>
      <c r="K62">
        <v>0.10194711252499999</v>
      </c>
      <c r="L62" t="s">
        <v>30</v>
      </c>
      <c r="M62">
        <v>30000</v>
      </c>
      <c r="N62" t="s">
        <v>51</v>
      </c>
      <c r="O62" t="s">
        <v>108</v>
      </c>
      <c r="P62" t="s">
        <v>109</v>
      </c>
      <c r="Q62" t="s">
        <v>110</v>
      </c>
      <c r="R62">
        <v>4.9264099999999998E-2</v>
      </c>
    </row>
    <row r="63" spans="1:18">
      <c r="B63" t="s">
        <v>55</v>
      </c>
      <c r="C63" s="1">
        <v>4.68661E-6</v>
      </c>
      <c r="D63" t="s">
        <v>25</v>
      </c>
      <c r="E63" t="s">
        <v>56</v>
      </c>
      <c r="F63" t="s">
        <v>27</v>
      </c>
      <c r="G63">
        <v>0.85152499999999998</v>
      </c>
      <c r="H63" t="s">
        <v>28</v>
      </c>
      <c r="I63">
        <v>294270</v>
      </c>
      <c r="J63" t="s">
        <v>29</v>
      </c>
      <c r="K63">
        <v>0.10194711252499999</v>
      </c>
      <c r="L63" t="s">
        <v>30</v>
      </c>
      <c r="M63">
        <v>30000</v>
      </c>
      <c r="N63" t="s">
        <v>51</v>
      </c>
      <c r="O63" t="s">
        <v>108</v>
      </c>
      <c r="P63" t="s">
        <v>109</v>
      </c>
      <c r="Q63" t="s">
        <v>110</v>
      </c>
      <c r="R63">
        <v>4.9264099999999998E-2</v>
      </c>
    </row>
    <row r="64" spans="1:18">
      <c r="B64" t="s">
        <v>55</v>
      </c>
      <c r="C64" s="1">
        <v>4.2958700000000003E-6</v>
      </c>
      <c r="D64" t="s">
        <v>25</v>
      </c>
      <c r="E64" t="s">
        <v>57</v>
      </c>
      <c r="F64" t="s">
        <v>27</v>
      </c>
      <c r="G64">
        <v>0.86211599999999999</v>
      </c>
      <c r="H64" t="s">
        <v>28</v>
      </c>
      <c r="I64">
        <v>313197</v>
      </c>
      <c r="J64" t="s">
        <v>29</v>
      </c>
      <c r="K64">
        <v>9.5786401122000001E-2</v>
      </c>
      <c r="L64" t="s">
        <v>30</v>
      </c>
      <c r="M64">
        <v>30000</v>
      </c>
      <c r="N64" t="s">
        <v>58</v>
      </c>
      <c r="O64" t="s">
        <v>111</v>
      </c>
      <c r="P64" t="s">
        <v>112</v>
      </c>
      <c r="Q64" t="s">
        <v>113</v>
      </c>
      <c r="R64">
        <v>4.0764599999999998E-2</v>
      </c>
    </row>
    <row r="65" spans="2:18">
      <c r="B65" t="s">
        <v>62</v>
      </c>
      <c r="C65" s="1">
        <v>4.2958700000000003E-6</v>
      </c>
      <c r="D65" t="s">
        <v>25</v>
      </c>
      <c r="E65" t="s">
        <v>63</v>
      </c>
      <c r="F65" t="s">
        <v>27</v>
      </c>
      <c r="G65">
        <v>0.86211599999999999</v>
      </c>
      <c r="H65" t="s">
        <v>28</v>
      </c>
      <c r="I65">
        <v>313197</v>
      </c>
      <c r="J65" t="s">
        <v>29</v>
      </c>
      <c r="K65">
        <v>9.5786401122000001E-2</v>
      </c>
      <c r="L65" t="s">
        <v>30</v>
      </c>
      <c r="M65">
        <v>30000</v>
      </c>
      <c r="N65" t="s">
        <v>58</v>
      </c>
      <c r="O65" t="s">
        <v>111</v>
      </c>
      <c r="P65" t="s">
        <v>112</v>
      </c>
      <c r="Q65" t="s">
        <v>113</v>
      </c>
      <c r="R65">
        <v>4.0764599999999998E-2</v>
      </c>
    </row>
    <row r="66" spans="2:18">
      <c r="B66" t="s">
        <v>62</v>
      </c>
      <c r="C66" s="1">
        <v>4.13467E-6</v>
      </c>
      <c r="D66" t="s">
        <v>25</v>
      </c>
      <c r="E66" t="s">
        <v>64</v>
      </c>
      <c r="F66" t="s">
        <v>27</v>
      </c>
      <c r="G66">
        <v>0.85220200000000002</v>
      </c>
      <c r="H66" t="s">
        <v>28</v>
      </c>
      <c r="I66">
        <v>333023</v>
      </c>
      <c r="J66" t="s">
        <v>29</v>
      </c>
      <c r="K66">
        <v>9.0083781168999996E-2</v>
      </c>
      <c r="L66" t="s">
        <v>30</v>
      </c>
      <c r="M66">
        <v>30000</v>
      </c>
      <c r="N66" t="s">
        <v>65</v>
      </c>
      <c r="O66" t="s">
        <v>114</v>
      </c>
      <c r="P66" t="s">
        <v>115</v>
      </c>
      <c r="Q66" t="s">
        <v>116</v>
      </c>
      <c r="R66">
        <v>4.5586599999999998E-2</v>
      </c>
    </row>
    <row r="67" spans="2:18">
      <c r="B67" t="s">
        <v>69</v>
      </c>
      <c r="C67" s="1">
        <v>4.13467E-6</v>
      </c>
      <c r="D67" t="s">
        <v>25</v>
      </c>
      <c r="E67" t="s">
        <v>70</v>
      </c>
      <c r="F67" t="s">
        <v>27</v>
      </c>
      <c r="G67">
        <v>0.85220200000000002</v>
      </c>
      <c r="H67" t="s">
        <v>28</v>
      </c>
      <c r="I67">
        <v>333023</v>
      </c>
      <c r="J67" t="s">
        <v>29</v>
      </c>
      <c r="K67">
        <v>9.0083781168999996E-2</v>
      </c>
      <c r="L67" t="s">
        <v>30</v>
      </c>
      <c r="M67">
        <v>30000</v>
      </c>
      <c r="N67" t="s">
        <v>65</v>
      </c>
      <c r="O67" t="s">
        <v>114</v>
      </c>
      <c r="P67" t="s">
        <v>115</v>
      </c>
      <c r="Q67" t="s">
        <v>116</v>
      </c>
      <c r="R67">
        <v>4.5586599999999998E-2</v>
      </c>
    </row>
    <row r="68" spans="2:18">
      <c r="B68" t="s">
        <v>69</v>
      </c>
      <c r="C68" s="1">
        <v>3.8866500000000003E-6</v>
      </c>
      <c r="D68" t="s">
        <v>25</v>
      </c>
      <c r="E68" t="s">
        <v>71</v>
      </c>
      <c r="F68" t="s">
        <v>27</v>
      </c>
      <c r="G68">
        <v>0.84843299999999999</v>
      </c>
      <c r="H68" t="s">
        <v>28</v>
      </c>
      <c r="I68">
        <v>357429</v>
      </c>
      <c r="J68" t="s">
        <v>29</v>
      </c>
      <c r="K68">
        <v>8.3932827237000004E-2</v>
      </c>
      <c r="L68" t="s">
        <v>30</v>
      </c>
      <c r="M68">
        <v>30000</v>
      </c>
      <c r="N68" t="s">
        <v>72</v>
      </c>
      <c r="O68" t="s">
        <v>117</v>
      </c>
      <c r="P68" t="s">
        <v>118</v>
      </c>
      <c r="Q68" t="s">
        <v>119</v>
      </c>
      <c r="R68">
        <v>5.1067500000000002E-2</v>
      </c>
    </row>
    <row r="69" spans="2:18">
      <c r="B69" t="s">
        <v>76</v>
      </c>
      <c r="C69" s="1">
        <v>3.8866500000000003E-6</v>
      </c>
      <c r="D69" t="s">
        <v>25</v>
      </c>
      <c r="E69" t="s">
        <v>77</v>
      </c>
      <c r="F69" t="s">
        <v>27</v>
      </c>
      <c r="G69">
        <v>0.84843299999999999</v>
      </c>
      <c r="H69" t="s">
        <v>28</v>
      </c>
      <c r="I69">
        <v>357429</v>
      </c>
      <c r="J69" t="s">
        <v>29</v>
      </c>
      <c r="K69">
        <v>8.3932827237000004E-2</v>
      </c>
      <c r="L69" t="s">
        <v>30</v>
      </c>
      <c r="M69">
        <v>30000</v>
      </c>
      <c r="N69" t="s">
        <v>72</v>
      </c>
      <c r="O69" t="s">
        <v>117</v>
      </c>
      <c r="P69" t="s">
        <v>118</v>
      </c>
      <c r="Q69" t="s">
        <v>119</v>
      </c>
      <c r="R69">
        <v>5.1067500000000002E-2</v>
      </c>
    </row>
    <row r="70" spans="2:18">
      <c r="B70" t="s">
        <v>76</v>
      </c>
      <c r="C70" s="1">
        <v>3.5699100000000002E-6</v>
      </c>
      <c r="D70" t="s">
        <v>25</v>
      </c>
      <c r="E70" t="s">
        <v>78</v>
      </c>
      <c r="F70" t="s">
        <v>27</v>
      </c>
      <c r="G70">
        <v>0.85440199999999999</v>
      </c>
      <c r="H70" t="s">
        <v>28</v>
      </c>
      <c r="I70">
        <v>383723</v>
      </c>
      <c r="J70" t="s">
        <v>29</v>
      </c>
      <c r="K70">
        <v>7.8181426082000002E-2</v>
      </c>
      <c r="L70" t="s">
        <v>30</v>
      </c>
      <c r="M70">
        <v>30000</v>
      </c>
      <c r="N70" t="s">
        <v>79</v>
      </c>
      <c r="O70" t="s">
        <v>120</v>
      </c>
      <c r="P70" t="s">
        <v>121</v>
      </c>
      <c r="Q70" t="s">
        <v>122</v>
      </c>
      <c r="R70">
        <v>4.6742800000000001E-2</v>
      </c>
    </row>
    <row r="71" spans="2:18">
      <c r="B71" t="s">
        <v>83</v>
      </c>
      <c r="C71" s="1">
        <v>3.5699100000000002E-6</v>
      </c>
      <c r="D71" t="s">
        <v>25</v>
      </c>
      <c r="E71" t="s">
        <v>84</v>
      </c>
      <c r="F71" t="s">
        <v>27</v>
      </c>
      <c r="G71">
        <v>0.85440199999999999</v>
      </c>
      <c r="H71" t="s">
        <v>28</v>
      </c>
      <c r="I71">
        <v>383723</v>
      </c>
      <c r="J71" t="s">
        <v>29</v>
      </c>
      <c r="K71">
        <v>7.8181426082000002E-2</v>
      </c>
      <c r="L71" t="s">
        <v>30</v>
      </c>
      <c r="M71">
        <v>30000</v>
      </c>
      <c r="N71" t="s">
        <v>79</v>
      </c>
      <c r="O71" t="s">
        <v>120</v>
      </c>
      <c r="P71" t="s">
        <v>121</v>
      </c>
      <c r="Q71" t="s">
        <v>122</v>
      </c>
      <c r="R71">
        <v>4.6742800000000001E-2</v>
      </c>
    </row>
    <row r="72" spans="2:18">
      <c r="B72" t="s">
        <v>83</v>
      </c>
      <c r="C72" s="1">
        <v>3.2952199999999999E-6</v>
      </c>
      <c r="D72" t="s">
        <v>25</v>
      </c>
      <c r="E72" t="s">
        <v>85</v>
      </c>
      <c r="F72" t="s">
        <v>27</v>
      </c>
      <c r="G72">
        <v>0.852966</v>
      </c>
      <c r="H72" t="s">
        <v>28</v>
      </c>
      <c r="I72">
        <v>417112</v>
      </c>
      <c r="J72" t="s">
        <v>29</v>
      </c>
      <c r="K72">
        <v>7.1923214196999999E-2</v>
      </c>
      <c r="L72" t="s">
        <v>30</v>
      </c>
      <c r="M72">
        <v>30000</v>
      </c>
      <c r="N72" t="s">
        <v>86</v>
      </c>
      <c r="O72" t="s">
        <v>123</v>
      </c>
      <c r="P72" t="s">
        <v>124</v>
      </c>
      <c r="Q72" t="s">
        <v>125</v>
      </c>
      <c r="R72">
        <v>5.1767800000000003E-2</v>
      </c>
    </row>
    <row r="73" spans="2:18">
      <c r="B73" t="s">
        <v>90</v>
      </c>
      <c r="C73" s="1">
        <v>3.2952199999999999E-6</v>
      </c>
      <c r="D73" t="s">
        <v>25</v>
      </c>
      <c r="E73" t="s">
        <v>91</v>
      </c>
      <c r="F73" t="s">
        <v>27</v>
      </c>
      <c r="G73">
        <v>0.852966</v>
      </c>
      <c r="H73" t="s">
        <v>28</v>
      </c>
      <c r="I73">
        <v>417112</v>
      </c>
      <c r="J73" t="s">
        <v>29</v>
      </c>
      <c r="K73">
        <v>7.1923214196999999E-2</v>
      </c>
      <c r="L73" t="s">
        <v>30</v>
      </c>
      <c r="M73">
        <v>30000</v>
      </c>
      <c r="N73" t="s">
        <v>86</v>
      </c>
      <c r="O73" t="s">
        <v>123</v>
      </c>
      <c r="P73" t="s">
        <v>124</v>
      </c>
      <c r="Q73" t="s">
        <v>125</v>
      </c>
      <c r="R73">
        <v>5.1767800000000003E-2</v>
      </c>
    </row>
    <row r="74" spans="2:18">
      <c r="B74" t="s">
        <v>90</v>
      </c>
      <c r="C74" s="1">
        <v>2.9873600000000001E-6</v>
      </c>
      <c r="D74" t="s">
        <v>25</v>
      </c>
      <c r="E74" t="s">
        <v>92</v>
      </c>
      <c r="F74" t="s">
        <v>27</v>
      </c>
      <c r="G74">
        <v>0.85553299999999999</v>
      </c>
      <c r="H74" t="s">
        <v>28</v>
      </c>
      <c r="I74">
        <v>457340</v>
      </c>
      <c r="J74" t="s">
        <v>29</v>
      </c>
      <c r="K74">
        <v>6.5596740321999997E-2</v>
      </c>
      <c r="L74" t="s">
        <v>30</v>
      </c>
      <c r="M74">
        <v>30000</v>
      </c>
      <c r="N74" t="s">
        <v>93</v>
      </c>
      <c r="O74" t="s">
        <v>126</v>
      </c>
      <c r="P74" t="s">
        <v>127</v>
      </c>
      <c r="Q74" t="s">
        <v>128</v>
      </c>
      <c r="R74">
        <v>5.55779E-2</v>
      </c>
    </row>
    <row r="75" spans="2:18">
      <c r="B75" t="s">
        <v>97</v>
      </c>
      <c r="C75" s="1">
        <v>2.9873600000000001E-6</v>
      </c>
      <c r="D75" t="s">
        <v>25</v>
      </c>
      <c r="E75" t="s">
        <v>98</v>
      </c>
      <c r="F75" t="s">
        <v>27</v>
      </c>
      <c r="G75">
        <v>0.85553299999999999</v>
      </c>
      <c r="H75" t="s">
        <v>28</v>
      </c>
      <c r="I75">
        <v>457340</v>
      </c>
      <c r="J75" t="s">
        <v>29</v>
      </c>
      <c r="K75">
        <v>6.5596740321999997E-2</v>
      </c>
      <c r="L75" t="s">
        <v>30</v>
      </c>
      <c r="M75">
        <v>30000</v>
      </c>
      <c r="N75" t="s">
        <v>93</v>
      </c>
      <c r="O75" t="s">
        <v>126</v>
      </c>
      <c r="P75" t="s">
        <v>127</v>
      </c>
      <c r="Q75" t="s">
        <v>128</v>
      </c>
      <c r="R75">
        <v>5.55779E-2</v>
      </c>
    </row>
    <row r="76" spans="2:18">
      <c r="B76" t="s">
        <v>97</v>
      </c>
      <c r="C76" s="1">
        <v>2.68817E-6</v>
      </c>
      <c r="D76" t="s">
        <v>25</v>
      </c>
      <c r="E76" t="s">
        <v>36</v>
      </c>
      <c r="F76" t="s">
        <v>27</v>
      </c>
      <c r="G76">
        <v>0.86053000000000002</v>
      </c>
      <c r="H76" t="s">
        <v>28</v>
      </c>
      <c r="I76">
        <v>502355</v>
      </c>
      <c r="J76" t="s">
        <v>29</v>
      </c>
      <c r="K76">
        <v>5.9718700200000002E-2</v>
      </c>
      <c r="L76" t="s">
        <v>30</v>
      </c>
      <c r="M76">
        <v>30000</v>
      </c>
      <c r="N76" t="s">
        <v>37</v>
      </c>
      <c r="O76" t="s">
        <v>102</v>
      </c>
      <c r="P76" t="s">
        <v>103</v>
      </c>
      <c r="Q76" t="s">
        <v>104</v>
      </c>
      <c r="R76">
        <v>4.9005800000000002E-2</v>
      </c>
    </row>
    <row r="84" spans="1:18">
      <c r="B84" t="s">
        <v>24</v>
      </c>
      <c r="C84" s="1">
        <v>6.2757699999999997E-6</v>
      </c>
      <c r="D84" t="s">
        <v>25</v>
      </c>
      <c r="E84" t="s">
        <v>26</v>
      </c>
      <c r="F84" t="s">
        <v>27</v>
      </c>
      <c r="G84">
        <v>0.77862500000000001</v>
      </c>
      <c r="H84" t="s">
        <v>28</v>
      </c>
      <c r="I84">
        <v>262831</v>
      </c>
      <c r="J84" t="s">
        <v>29</v>
      </c>
      <c r="K84">
        <v>0.11414179220700001</v>
      </c>
      <c r="L84" t="s">
        <v>30</v>
      </c>
      <c r="M84">
        <v>30000</v>
      </c>
      <c r="N84" t="s">
        <v>31</v>
      </c>
      <c r="O84" t="s">
        <v>129</v>
      </c>
      <c r="P84" t="s">
        <v>130</v>
      </c>
      <c r="Q84" t="s">
        <v>131</v>
      </c>
      <c r="R84">
        <v>7.8986899999999999E-2</v>
      </c>
    </row>
    <row r="85" spans="1:18">
      <c r="B85" t="s">
        <v>35</v>
      </c>
      <c r="C85" s="1">
        <v>3.3042099999999999E-6</v>
      </c>
      <c r="D85" t="s">
        <v>25</v>
      </c>
      <c r="E85" t="s">
        <v>36</v>
      </c>
      <c r="F85" t="s">
        <v>27</v>
      </c>
      <c r="G85">
        <v>0.77681</v>
      </c>
      <c r="H85" t="s">
        <v>28</v>
      </c>
      <c r="I85">
        <v>501536</v>
      </c>
      <c r="J85" t="s">
        <v>29</v>
      </c>
      <c r="K85">
        <v>5.9816200064E-2</v>
      </c>
      <c r="L85" t="s">
        <v>30</v>
      </c>
      <c r="M85">
        <v>30000</v>
      </c>
      <c r="N85" t="s">
        <v>37</v>
      </c>
      <c r="O85" t="s">
        <v>132</v>
      </c>
      <c r="P85" t="s">
        <v>133</v>
      </c>
      <c r="Q85" t="s">
        <v>134</v>
      </c>
      <c r="R85">
        <v>7.6704300000000003E-2</v>
      </c>
    </row>
    <row r="86" spans="1:18">
      <c r="A86" s="2" t="s">
        <v>221</v>
      </c>
      <c r="B86" t="s">
        <v>41</v>
      </c>
      <c r="C86" s="1">
        <v>6.2757699999999997E-6</v>
      </c>
      <c r="D86" t="s">
        <v>25</v>
      </c>
      <c r="E86" t="s">
        <v>42</v>
      </c>
      <c r="F86" t="s">
        <v>27</v>
      </c>
      <c r="G86">
        <v>0.77862500000000001</v>
      </c>
      <c r="H86" t="s">
        <v>28</v>
      </c>
      <c r="I86">
        <v>262831</v>
      </c>
      <c r="J86" t="s">
        <v>29</v>
      </c>
      <c r="K86">
        <v>0.11414179220700001</v>
      </c>
      <c r="L86" t="s">
        <v>30</v>
      </c>
      <c r="M86">
        <v>30000</v>
      </c>
      <c r="N86" t="s">
        <v>31</v>
      </c>
      <c r="O86" t="s">
        <v>129</v>
      </c>
      <c r="P86" t="s">
        <v>130</v>
      </c>
      <c r="Q86" t="s">
        <v>131</v>
      </c>
      <c r="R86">
        <v>7.8986899999999999E-2</v>
      </c>
    </row>
    <row r="87" spans="1:18">
      <c r="B87" t="s">
        <v>41</v>
      </c>
      <c r="C87" s="1">
        <v>5.7270600000000004E-6</v>
      </c>
      <c r="D87" t="s">
        <v>25</v>
      </c>
      <c r="E87" t="s">
        <v>43</v>
      </c>
      <c r="F87" t="s">
        <v>27</v>
      </c>
      <c r="G87">
        <v>0.79137400000000002</v>
      </c>
      <c r="H87" t="s">
        <v>28</v>
      </c>
      <c r="I87">
        <v>278808</v>
      </c>
      <c r="J87" t="s">
        <v>29</v>
      </c>
      <c r="K87">
        <v>0.107601038434</v>
      </c>
      <c r="L87" t="s">
        <v>30</v>
      </c>
      <c r="M87">
        <v>30000</v>
      </c>
      <c r="N87" t="s">
        <v>44</v>
      </c>
      <c r="O87" t="s">
        <v>135</v>
      </c>
      <c r="P87" t="s">
        <v>136</v>
      </c>
      <c r="Q87" t="s">
        <v>137</v>
      </c>
      <c r="R87">
        <v>8.1691E-2</v>
      </c>
    </row>
    <row r="88" spans="1:18">
      <c r="B88" t="s">
        <v>48</v>
      </c>
      <c r="C88" s="1">
        <v>5.7270600000000004E-6</v>
      </c>
      <c r="D88" t="s">
        <v>25</v>
      </c>
      <c r="E88" t="s">
        <v>49</v>
      </c>
      <c r="F88" t="s">
        <v>27</v>
      </c>
      <c r="G88">
        <v>0.79137400000000002</v>
      </c>
      <c r="H88" t="s">
        <v>28</v>
      </c>
      <c r="I88">
        <v>278808</v>
      </c>
      <c r="J88" t="s">
        <v>29</v>
      </c>
      <c r="K88">
        <v>0.107601038434</v>
      </c>
      <c r="L88" t="s">
        <v>30</v>
      </c>
      <c r="M88">
        <v>30000</v>
      </c>
      <c r="N88" t="s">
        <v>44</v>
      </c>
      <c r="O88" t="s">
        <v>135</v>
      </c>
      <c r="P88" t="s">
        <v>136</v>
      </c>
      <c r="Q88" t="s">
        <v>137</v>
      </c>
      <c r="R88">
        <v>8.1691E-2</v>
      </c>
    </row>
    <row r="89" spans="1:18">
      <c r="B89" t="s">
        <v>48</v>
      </c>
      <c r="C89" s="1">
        <v>5.31396E-6</v>
      </c>
      <c r="D89" t="s">
        <v>25</v>
      </c>
      <c r="E89" t="s">
        <v>50</v>
      </c>
      <c r="F89" t="s">
        <v>27</v>
      </c>
      <c r="G89">
        <v>0.80033200000000004</v>
      </c>
      <c r="H89" t="s">
        <v>28</v>
      </c>
      <c r="I89">
        <v>293793</v>
      </c>
      <c r="J89" t="s">
        <v>29</v>
      </c>
      <c r="K89">
        <v>0.10211279299500001</v>
      </c>
      <c r="L89" t="s">
        <v>30</v>
      </c>
      <c r="M89">
        <v>30000</v>
      </c>
      <c r="N89" t="s">
        <v>51</v>
      </c>
      <c r="O89" t="s">
        <v>138</v>
      </c>
      <c r="P89" t="s">
        <v>139</v>
      </c>
      <c r="Q89" t="s">
        <v>140</v>
      </c>
      <c r="R89">
        <v>6.3358200000000003E-2</v>
      </c>
    </row>
    <row r="90" spans="1:18">
      <c r="B90" t="s">
        <v>55</v>
      </c>
      <c r="C90" s="1">
        <v>5.31396E-6</v>
      </c>
      <c r="D90" t="s">
        <v>25</v>
      </c>
      <c r="E90" t="s">
        <v>56</v>
      </c>
      <c r="F90" t="s">
        <v>27</v>
      </c>
      <c r="G90">
        <v>0.80033200000000004</v>
      </c>
      <c r="H90" t="s">
        <v>28</v>
      </c>
      <c r="I90">
        <v>293793</v>
      </c>
      <c r="J90" t="s">
        <v>29</v>
      </c>
      <c r="K90">
        <v>0.10211279299500001</v>
      </c>
      <c r="L90" t="s">
        <v>30</v>
      </c>
      <c r="M90">
        <v>30000</v>
      </c>
      <c r="N90" t="s">
        <v>51</v>
      </c>
      <c r="O90" t="s">
        <v>138</v>
      </c>
      <c r="P90" t="s">
        <v>139</v>
      </c>
      <c r="Q90" t="s">
        <v>140</v>
      </c>
      <c r="R90">
        <v>6.3358200000000003E-2</v>
      </c>
    </row>
    <row r="91" spans="1:18">
      <c r="B91" t="s">
        <v>55</v>
      </c>
      <c r="C91" s="1">
        <v>5.2232500000000003E-6</v>
      </c>
      <c r="D91" t="s">
        <v>25</v>
      </c>
      <c r="E91" t="s">
        <v>57</v>
      </c>
      <c r="F91" t="s">
        <v>27</v>
      </c>
      <c r="G91">
        <v>0.78248200000000001</v>
      </c>
      <c r="H91" t="s">
        <v>28</v>
      </c>
      <c r="I91">
        <v>312688</v>
      </c>
      <c r="J91" t="s">
        <v>29</v>
      </c>
      <c r="K91">
        <v>9.5942341506000006E-2</v>
      </c>
      <c r="L91" t="s">
        <v>30</v>
      </c>
      <c r="M91">
        <v>30000</v>
      </c>
      <c r="N91" t="s">
        <v>58</v>
      </c>
      <c r="O91" t="s">
        <v>141</v>
      </c>
      <c r="P91" t="s">
        <v>142</v>
      </c>
      <c r="Q91" t="s">
        <v>143</v>
      </c>
      <c r="R91">
        <v>7.0011400000000001E-2</v>
      </c>
    </row>
    <row r="92" spans="1:18">
      <c r="B92" t="s">
        <v>62</v>
      </c>
      <c r="C92" s="1">
        <v>5.2232500000000003E-6</v>
      </c>
      <c r="D92" t="s">
        <v>25</v>
      </c>
      <c r="E92" t="s">
        <v>63</v>
      </c>
      <c r="F92" t="s">
        <v>27</v>
      </c>
      <c r="G92">
        <v>0.78248200000000001</v>
      </c>
      <c r="H92" t="s">
        <v>28</v>
      </c>
      <c r="I92">
        <v>312688</v>
      </c>
      <c r="J92" t="s">
        <v>29</v>
      </c>
      <c r="K92">
        <v>9.5942341506000006E-2</v>
      </c>
      <c r="L92" t="s">
        <v>30</v>
      </c>
      <c r="M92">
        <v>30000</v>
      </c>
      <c r="N92" t="s">
        <v>58</v>
      </c>
      <c r="O92" t="s">
        <v>141</v>
      </c>
      <c r="P92" t="s">
        <v>142</v>
      </c>
      <c r="Q92" t="s">
        <v>143</v>
      </c>
      <c r="R92">
        <v>7.0011400000000001E-2</v>
      </c>
    </row>
    <row r="93" spans="1:18">
      <c r="B93" t="s">
        <v>62</v>
      </c>
      <c r="C93" s="1">
        <v>4.9733000000000003E-6</v>
      </c>
      <c r="D93" t="s">
        <v>25</v>
      </c>
      <c r="E93" t="s">
        <v>64</v>
      </c>
      <c r="F93" t="s">
        <v>27</v>
      </c>
      <c r="G93">
        <v>0.77766500000000005</v>
      </c>
      <c r="H93" t="s">
        <v>28</v>
      </c>
      <c r="I93">
        <v>332484</v>
      </c>
      <c r="J93" t="s">
        <v>29</v>
      </c>
      <c r="K93">
        <v>9.0229981466000003E-2</v>
      </c>
      <c r="L93" t="s">
        <v>30</v>
      </c>
      <c r="M93">
        <v>30000</v>
      </c>
      <c r="N93" t="s">
        <v>65</v>
      </c>
      <c r="O93" t="s">
        <v>144</v>
      </c>
      <c r="P93" t="s">
        <v>145</v>
      </c>
      <c r="Q93" t="s">
        <v>146</v>
      </c>
      <c r="R93">
        <v>7.3909100000000005E-2</v>
      </c>
    </row>
    <row r="94" spans="1:18">
      <c r="B94" t="s">
        <v>69</v>
      </c>
      <c r="C94" s="1">
        <v>4.9733000000000003E-6</v>
      </c>
      <c r="D94" t="s">
        <v>25</v>
      </c>
      <c r="E94" t="s">
        <v>70</v>
      </c>
      <c r="F94" t="s">
        <v>27</v>
      </c>
      <c r="G94">
        <v>0.77766500000000005</v>
      </c>
      <c r="H94" t="s">
        <v>28</v>
      </c>
      <c r="I94">
        <v>332484</v>
      </c>
      <c r="J94" t="s">
        <v>29</v>
      </c>
      <c r="K94">
        <v>9.0229981466000003E-2</v>
      </c>
      <c r="L94" t="s">
        <v>30</v>
      </c>
      <c r="M94">
        <v>30000</v>
      </c>
      <c r="N94" t="s">
        <v>65</v>
      </c>
      <c r="O94" t="s">
        <v>144</v>
      </c>
      <c r="P94" t="s">
        <v>145</v>
      </c>
      <c r="Q94" t="s">
        <v>146</v>
      </c>
      <c r="R94">
        <v>7.3909100000000005E-2</v>
      </c>
    </row>
    <row r="95" spans="1:18">
      <c r="B95" t="s">
        <v>69</v>
      </c>
      <c r="C95" s="1">
        <v>4.57846E-6</v>
      </c>
      <c r="D95" t="s">
        <v>25</v>
      </c>
      <c r="E95" t="s">
        <v>71</v>
      </c>
      <c r="F95" t="s">
        <v>27</v>
      </c>
      <c r="G95">
        <v>0.78424700000000003</v>
      </c>
      <c r="H95" t="s">
        <v>28</v>
      </c>
      <c r="I95">
        <v>355119</v>
      </c>
      <c r="J95" t="s">
        <v>29</v>
      </c>
      <c r="K95">
        <v>8.4478668076999996E-2</v>
      </c>
      <c r="L95" t="s">
        <v>30</v>
      </c>
      <c r="M95">
        <v>30000</v>
      </c>
      <c r="N95" t="s">
        <v>72</v>
      </c>
      <c r="O95" t="s">
        <v>147</v>
      </c>
      <c r="P95" t="s">
        <v>148</v>
      </c>
      <c r="Q95" t="s">
        <v>149</v>
      </c>
      <c r="R95">
        <v>6.0394999999999997E-2</v>
      </c>
    </row>
    <row r="96" spans="1:18">
      <c r="B96" t="s">
        <v>76</v>
      </c>
      <c r="C96" s="1">
        <v>4.57846E-6</v>
      </c>
      <c r="D96" t="s">
        <v>25</v>
      </c>
      <c r="E96" t="s">
        <v>77</v>
      </c>
      <c r="F96" t="s">
        <v>27</v>
      </c>
      <c r="G96">
        <v>0.78424700000000003</v>
      </c>
      <c r="H96" t="s">
        <v>28</v>
      </c>
      <c r="I96">
        <v>355119</v>
      </c>
      <c r="J96" t="s">
        <v>29</v>
      </c>
      <c r="K96">
        <v>8.4478668076999996E-2</v>
      </c>
      <c r="L96" t="s">
        <v>30</v>
      </c>
      <c r="M96">
        <v>30000</v>
      </c>
      <c r="N96" t="s">
        <v>72</v>
      </c>
      <c r="O96" t="s">
        <v>147</v>
      </c>
      <c r="P96" t="s">
        <v>148</v>
      </c>
      <c r="Q96" t="s">
        <v>149</v>
      </c>
      <c r="R96">
        <v>6.0394999999999997E-2</v>
      </c>
    </row>
    <row r="97" spans="2:18">
      <c r="B97" t="s">
        <v>76</v>
      </c>
      <c r="C97" s="1">
        <v>4.3399099999999996E-6</v>
      </c>
      <c r="D97" t="s">
        <v>25</v>
      </c>
      <c r="E97" t="s">
        <v>78</v>
      </c>
      <c r="F97" t="s">
        <v>27</v>
      </c>
      <c r="G97">
        <v>0.774281</v>
      </c>
      <c r="H97" t="s">
        <v>28</v>
      </c>
      <c r="I97">
        <v>384346</v>
      </c>
      <c r="J97" t="s">
        <v>29</v>
      </c>
      <c r="K97">
        <v>7.8054702956999997E-2</v>
      </c>
      <c r="L97" t="s">
        <v>30</v>
      </c>
      <c r="M97">
        <v>30000</v>
      </c>
      <c r="N97" t="s">
        <v>79</v>
      </c>
      <c r="O97" t="s">
        <v>150</v>
      </c>
      <c r="P97" t="s">
        <v>151</v>
      </c>
      <c r="Q97" t="s">
        <v>152</v>
      </c>
      <c r="R97">
        <v>7.1689900000000001E-2</v>
      </c>
    </row>
    <row r="98" spans="2:18">
      <c r="B98" t="s">
        <v>83</v>
      </c>
      <c r="C98" s="1">
        <v>4.3399099999999996E-6</v>
      </c>
      <c r="D98" t="s">
        <v>25</v>
      </c>
      <c r="E98" t="s">
        <v>84</v>
      </c>
      <c r="F98" t="s">
        <v>27</v>
      </c>
      <c r="G98">
        <v>0.774281</v>
      </c>
      <c r="H98" t="s">
        <v>28</v>
      </c>
      <c r="I98">
        <v>384346</v>
      </c>
      <c r="J98" t="s">
        <v>29</v>
      </c>
      <c r="K98">
        <v>7.8054702956999997E-2</v>
      </c>
      <c r="L98" t="s">
        <v>30</v>
      </c>
      <c r="M98">
        <v>30000</v>
      </c>
      <c r="N98" t="s">
        <v>79</v>
      </c>
      <c r="O98" t="s">
        <v>150</v>
      </c>
      <c r="P98" t="s">
        <v>151</v>
      </c>
      <c r="Q98" t="s">
        <v>152</v>
      </c>
      <c r="R98">
        <v>7.1689900000000001E-2</v>
      </c>
    </row>
    <row r="99" spans="2:18">
      <c r="B99" t="s">
        <v>83</v>
      </c>
      <c r="C99" s="1">
        <v>3.9210199999999999E-6</v>
      </c>
      <c r="D99" t="s">
        <v>25</v>
      </c>
      <c r="E99" t="s">
        <v>85</v>
      </c>
      <c r="F99" t="s">
        <v>27</v>
      </c>
      <c r="G99">
        <v>0.78448099999999998</v>
      </c>
      <c r="H99" t="s">
        <v>28</v>
      </c>
      <c r="I99">
        <v>414415</v>
      </c>
      <c r="J99" t="s">
        <v>29</v>
      </c>
      <c r="K99">
        <v>7.2391128348999995E-2</v>
      </c>
      <c r="L99" t="s">
        <v>30</v>
      </c>
      <c r="M99">
        <v>30000</v>
      </c>
      <c r="N99" t="s">
        <v>86</v>
      </c>
      <c r="O99" t="s">
        <v>153</v>
      </c>
      <c r="P99" t="s">
        <v>154</v>
      </c>
      <c r="Q99" t="s">
        <v>155</v>
      </c>
      <c r="R99">
        <v>7.5853699999999996E-2</v>
      </c>
    </row>
    <row r="100" spans="2:18">
      <c r="B100" t="s">
        <v>90</v>
      </c>
      <c r="C100" s="1">
        <v>3.9210199999999999E-6</v>
      </c>
      <c r="D100" t="s">
        <v>25</v>
      </c>
      <c r="E100" t="s">
        <v>91</v>
      </c>
      <c r="F100" t="s">
        <v>27</v>
      </c>
      <c r="G100">
        <v>0.78448099999999998</v>
      </c>
      <c r="H100" t="s">
        <v>28</v>
      </c>
      <c r="I100">
        <v>414415</v>
      </c>
      <c r="J100" t="s">
        <v>29</v>
      </c>
      <c r="K100">
        <v>7.2391128348999995E-2</v>
      </c>
      <c r="L100" t="s">
        <v>30</v>
      </c>
      <c r="M100">
        <v>30000</v>
      </c>
      <c r="N100" t="s">
        <v>86</v>
      </c>
      <c r="O100" t="s">
        <v>153</v>
      </c>
      <c r="P100" t="s">
        <v>154</v>
      </c>
      <c r="Q100" t="s">
        <v>155</v>
      </c>
      <c r="R100">
        <v>7.5853699999999996E-2</v>
      </c>
    </row>
    <row r="101" spans="2:18">
      <c r="B101" t="s">
        <v>90</v>
      </c>
      <c r="C101" s="1">
        <v>3.5094600000000002E-6</v>
      </c>
      <c r="D101" t="s">
        <v>25</v>
      </c>
      <c r="E101" t="s">
        <v>92</v>
      </c>
      <c r="F101" t="s">
        <v>27</v>
      </c>
      <c r="G101">
        <v>0.78868799999999994</v>
      </c>
      <c r="H101" t="s">
        <v>28</v>
      </c>
      <c r="I101">
        <v>458089</v>
      </c>
      <c r="J101" t="s">
        <v>29</v>
      </c>
      <c r="K101">
        <v>6.5489500369999995E-2</v>
      </c>
      <c r="L101" t="s">
        <v>30</v>
      </c>
      <c r="M101">
        <v>30000</v>
      </c>
      <c r="N101" t="s">
        <v>93</v>
      </c>
      <c r="O101" t="s">
        <v>156</v>
      </c>
      <c r="P101" t="s">
        <v>157</v>
      </c>
      <c r="Q101" t="s">
        <v>158</v>
      </c>
      <c r="R101">
        <v>7.0882500000000001E-2</v>
      </c>
    </row>
    <row r="102" spans="2:18">
      <c r="B102" t="s">
        <v>97</v>
      </c>
      <c r="C102" s="1">
        <v>3.5094600000000002E-6</v>
      </c>
      <c r="D102" t="s">
        <v>25</v>
      </c>
      <c r="E102" t="s">
        <v>98</v>
      </c>
      <c r="F102" t="s">
        <v>27</v>
      </c>
      <c r="G102">
        <v>0.78868799999999994</v>
      </c>
      <c r="H102" t="s">
        <v>28</v>
      </c>
      <c r="I102">
        <v>458089</v>
      </c>
      <c r="J102" t="s">
        <v>29</v>
      </c>
      <c r="K102">
        <v>6.5489500369999995E-2</v>
      </c>
      <c r="L102" t="s">
        <v>30</v>
      </c>
      <c r="M102">
        <v>30000</v>
      </c>
      <c r="N102" t="s">
        <v>93</v>
      </c>
      <c r="O102" t="s">
        <v>156</v>
      </c>
      <c r="P102" t="s">
        <v>157</v>
      </c>
      <c r="Q102" t="s">
        <v>158</v>
      </c>
      <c r="R102">
        <v>7.0882500000000001E-2</v>
      </c>
    </row>
    <row r="103" spans="2:18">
      <c r="B103" t="s">
        <v>97</v>
      </c>
      <c r="C103" s="1">
        <v>3.3042099999999999E-6</v>
      </c>
      <c r="D103" t="s">
        <v>25</v>
      </c>
      <c r="E103" t="s">
        <v>36</v>
      </c>
      <c r="F103" t="s">
        <v>27</v>
      </c>
      <c r="G103">
        <v>0.77681</v>
      </c>
      <c r="H103" t="s">
        <v>28</v>
      </c>
      <c r="I103">
        <v>501536</v>
      </c>
      <c r="J103" t="s">
        <v>29</v>
      </c>
      <c r="K103">
        <v>5.9816200064E-2</v>
      </c>
      <c r="L103" t="s">
        <v>30</v>
      </c>
      <c r="M103">
        <v>30000</v>
      </c>
      <c r="N103" t="s">
        <v>37</v>
      </c>
      <c r="O103" t="s">
        <v>132</v>
      </c>
      <c r="P103" t="s">
        <v>133</v>
      </c>
      <c r="Q103" t="s">
        <v>134</v>
      </c>
      <c r="R103">
        <v>7.6704300000000003E-2</v>
      </c>
    </row>
    <row r="111" spans="2:18">
      <c r="B111" t="s">
        <v>24</v>
      </c>
      <c r="C111" s="1">
        <v>8.5655400000000007E-6</v>
      </c>
      <c r="D111" t="s">
        <v>25</v>
      </c>
      <c r="E111" t="s">
        <v>26</v>
      </c>
      <c r="F111" t="s">
        <v>27</v>
      </c>
      <c r="G111">
        <v>0.66539400000000004</v>
      </c>
      <c r="H111" t="s">
        <v>28</v>
      </c>
      <c r="I111">
        <v>263686</v>
      </c>
      <c r="J111" t="s">
        <v>29</v>
      </c>
      <c r="K111">
        <v>0.113771470923</v>
      </c>
      <c r="L111" t="s">
        <v>30</v>
      </c>
      <c r="M111">
        <v>30000</v>
      </c>
      <c r="N111" t="s">
        <v>31</v>
      </c>
      <c r="O111" t="s">
        <v>159</v>
      </c>
      <c r="P111" t="s">
        <v>160</v>
      </c>
      <c r="Q111" t="s">
        <v>161</v>
      </c>
      <c r="R111">
        <v>0.123512</v>
      </c>
    </row>
    <row r="112" spans="2:18">
      <c r="B112" t="s">
        <v>35</v>
      </c>
      <c r="C112" s="1">
        <v>4.3542200000000003E-6</v>
      </c>
      <c r="D112" t="s">
        <v>25</v>
      </c>
      <c r="E112" t="s">
        <v>36</v>
      </c>
      <c r="F112" t="s">
        <v>27</v>
      </c>
      <c r="G112">
        <v>0.678898</v>
      </c>
      <c r="H112" t="s">
        <v>28</v>
      </c>
      <c r="I112">
        <v>498288</v>
      </c>
      <c r="J112" t="s">
        <v>29</v>
      </c>
      <c r="K112">
        <v>6.0206199520000003E-2</v>
      </c>
      <c r="L112" t="s">
        <v>30</v>
      </c>
      <c r="M112">
        <v>30000</v>
      </c>
      <c r="N112" t="s">
        <v>37</v>
      </c>
      <c r="O112" t="s">
        <v>162</v>
      </c>
      <c r="P112" t="s">
        <v>163</v>
      </c>
      <c r="Q112" t="s">
        <v>164</v>
      </c>
      <c r="R112">
        <v>0.106269</v>
      </c>
    </row>
    <row r="113" spans="1:18">
      <c r="B113" t="s">
        <v>41</v>
      </c>
      <c r="C113" s="1">
        <v>8.5655400000000007E-6</v>
      </c>
      <c r="D113" t="s">
        <v>25</v>
      </c>
      <c r="E113" t="s">
        <v>42</v>
      </c>
      <c r="F113" t="s">
        <v>27</v>
      </c>
      <c r="G113">
        <v>0.66539400000000004</v>
      </c>
      <c r="H113" t="s">
        <v>28</v>
      </c>
      <c r="I113">
        <v>263686</v>
      </c>
      <c r="J113" t="s">
        <v>29</v>
      </c>
      <c r="K113">
        <v>0.113771470923</v>
      </c>
      <c r="L113" t="s">
        <v>30</v>
      </c>
      <c r="M113">
        <v>30000</v>
      </c>
      <c r="N113" t="s">
        <v>31</v>
      </c>
      <c r="O113" t="s">
        <v>159</v>
      </c>
      <c r="P113" t="s">
        <v>160</v>
      </c>
      <c r="Q113" t="s">
        <v>161</v>
      </c>
      <c r="R113">
        <v>0.123512</v>
      </c>
    </row>
    <row r="114" spans="1:18">
      <c r="B114" t="s">
        <v>41</v>
      </c>
      <c r="C114" s="1">
        <v>7.7933000000000004E-6</v>
      </c>
      <c r="D114" t="s">
        <v>25</v>
      </c>
      <c r="E114" t="s">
        <v>43</v>
      </c>
      <c r="F114" t="s">
        <v>27</v>
      </c>
      <c r="G114">
        <v>0.67950699999999997</v>
      </c>
      <c r="H114" t="s">
        <v>28</v>
      </c>
      <c r="I114">
        <v>277902</v>
      </c>
      <c r="J114" t="s">
        <v>29</v>
      </c>
      <c r="K114">
        <v>0.107951879546</v>
      </c>
      <c r="L114" t="s">
        <v>30</v>
      </c>
      <c r="M114">
        <v>30000</v>
      </c>
      <c r="N114" t="s">
        <v>44</v>
      </c>
      <c r="O114" t="s">
        <v>165</v>
      </c>
      <c r="P114" t="s">
        <v>166</v>
      </c>
      <c r="Q114" t="s">
        <v>167</v>
      </c>
      <c r="R114">
        <v>0.100422</v>
      </c>
    </row>
    <row r="115" spans="1:18">
      <c r="B115" t="s">
        <v>48</v>
      </c>
      <c r="C115" s="1">
        <v>7.7933000000000004E-6</v>
      </c>
      <c r="D115" t="s">
        <v>25</v>
      </c>
      <c r="E115" t="s">
        <v>49</v>
      </c>
      <c r="F115" t="s">
        <v>27</v>
      </c>
      <c r="G115">
        <v>0.67950699999999997</v>
      </c>
      <c r="H115" t="s">
        <v>28</v>
      </c>
      <c r="I115">
        <v>277902</v>
      </c>
      <c r="J115" t="s">
        <v>29</v>
      </c>
      <c r="K115">
        <v>0.107951879546</v>
      </c>
      <c r="L115" t="s">
        <v>30</v>
      </c>
      <c r="M115">
        <v>30000</v>
      </c>
      <c r="N115" t="s">
        <v>44</v>
      </c>
      <c r="O115" t="s">
        <v>165</v>
      </c>
      <c r="P115" t="s">
        <v>166</v>
      </c>
      <c r="Q115" t="s">
        <v>167</v>
      </c>
      <c r="R115">
        <v>0.100422</v>
      </c>
    </row>
    <row r="116" spans="1:18">
      <c r="A116" s="2" t="s">
        <v>222</v>
      </c>
      <c r="B116" t="s">
        <v>48</v>
      </c>
      <c r="C116" s="1">
        <v>7.5124600000000002E-6</v>
      </c>
      <c r="D116" t="s">
        <v>25</v>
      </c>
      <c r="E116" t="s">
        <v>50</v>
      </c>
      <c r="F116" t="s">
        <v>27</v>
      </c>
      <c r="G116">
        <v>0.67366000000000004</v>
      </c>
      <c r="H116" t="s">
        <v>28</v>
      </c>
      <c r="I116">
        <v>293317</v>
      </c>
      <c r="J116" t="s">
        <v>29</v>
      </c>
      <c r="K116">
        <v>0.10227847346500001</v>
      </c>
      <c r="L116" t="s">
        <v>30</v>
      </c>
      <c r="M116">
        <v>30000</v>
      </c>
      <c r="N116" t="s">
        <v>51</v>
      </c>
      <c r="O116" t="s">
        <v>168</v>
      </c>
      <c r="P116" t="s">
        <v>169</v>
      </c>
      <c r="Q116" t="s">
        <v>170</v>
      </c>
      <c r="R116">
        <v>0.11222799999999999</v>
      </c>
    </row>
    <row r="117" spans="1:18">
      <c r="B117" t="s">
        <v>55</v>
      </c>
      <c r="C117" s="1">
        <v>7.5124600000000002E-6</v>
      </c>
      <c r="D117" t="s">
        <v>25</v>
      </c>
      <c r="E117" t="s">
        <v>56</v>
      </c>
      <c r="F117" t="s">
        <v>27</v>
      </c>
      <c r="G117">
        <v>0.67366000000000004</v>
      </c>
      <c r="H117" t="s">
        <v>28</v>
      </c>
      <c r="I117">
        <v>293317</v>
      </c>
      <c r="J117" t="s">
        <v>29</v>
      </c>
      <c r="K117">
        <v>0.10227847346500001</v>
      </c>
      <c r="L117" t="s">
        <v>30</v>
      </c>
      <c r="M117">
        <v>30000</v>
      </c>
      <c r="N117" t="s">
        <v>51</v>
      </c>
      <c r="O117" t="s">
        <v>168</v>
      </c>
      <c r="P117" t="s">
        <v>169</v>
      </c>
      <c r="Q117" t="s">
        <v>170</v>
      </c>
      <c r="R117">
        <v>0.11222799999999999</v>
      </c>
    </row>
    <row r="118" spans="1:18">
      <c r="B118" t="s">
        <v>55</v>
      </c>
      <c r="C118" s="1">
        <v>7.02796E-6</v>
      </c>
      <c r="D118" t="s">
        <v>25</v>
      </c>
      <c r="E118" t="s">
        <v>57</v>
      </c>
      <c r="F118" t="s">
        <v>27</v>
      </c>
      <c r="G118">
        <v>0.67402600000000001</v>
      </c>
      <c r="H118" t="s">
        <v>28</v>
      </c>
      <c r="I118">
        <v>313197</v>
      </c>
      <c r="J118" t="s">
        <v>29</v>
      </c>
      <c r="K118">
        <v>9.5786401122000001E-2</v>
      </c>
      <c r="L118" t="s">
        <v>30</v>
      </c>
      <c r="M118">
        <v>30000</v>
      </c>
      <c r="N118" t="s">
        <v>58</v>
      </c>
      <c r="O118" t="s">
        <v>171</v>
      </c>
      <c r="P118" t="s">
        <v>172</v>
      </c>
      <c r="Q118" t="s">
        <v>173</v>
      </c>
      <c r="R118">
        <v>9.4949000000000006E-2</v>
      </c>
    </row>
    <row r="119" spans="1:18">
      <c r="B119" t="s">
        <v>62</v>
      </c>
      <c r="C119" s="1">
        <v>7.02796E-6</v>
      </c>
      <c r="D119" t="s">
        <v>25</v>
      </c>
      <c r="E119" t="s">
        <v>63</v>
      </c>
      <c r="F119" t="s">
        <v>27</v>
      </c>
      <c r="G119">
        <v>0.67402600000000001</v>
      </c>
      <c r="H119" t="s">
        <v>28</v>
      </c>
      <c r="I119">
        <v>313197</v>
      </c>
      <c r="J119" t="s">
        <v>29</v>
      </c>
      <c r="K119">
        <v>9.5786401122000001E-2</v>
      </c>
      <c r="L119" t="s">
        <v>30</v>
      </c>
      <c r="M119">
        <v>30000</v>
      </c>
      <c r="N119" t="s">
        <v>58</v>
      </c>
      <c r="O119" t="s">
        <v>171</v>
      </c>
      <c r="P119" t="s">
        <v>172</v>
      </c>
      <c r="Q119" t="s">
        <v>173</v>
      </c>
      <c r="R119">
        <v>9.4949000000000006E-2</v>
      </c>
    </row>
    <row r="120" spans="1:18">
      <c r="B120" t="s">
        <v>62</v>
      </c>
      <c r="C120" s="1">
        <v>6.6887099999999999E-6</v>
      </c>
      <c r="D120" t="s">
        <v>25</v>
      </c>
      <c r="E120" t="s">
        <v>64</v>
      </c>
      <c r="F120" t="s">
        <v>27</v>
      </c>
      <c r="G120">
        <v>0.66839300000000001</v>
      </c>
      <c r="H120" t="s">
        <v>28</v>
      </c>
      <c r="I120">
        <v>334653</v>
      </c>
      <c r="J120" t="s">
        <v>29</v>
      </c>
      <c r="K120">
        <v>8.9645180278000003E-2</v>
      </c>
      <c r="L120" t="s">
        <v>30</v>
      </c>
      <c r="M120">
        <v>30000</v>
      </c>
      <c r="N120" t="s">
        <v>65</v>
      </c>
      <c r="O120" t="s">
        <v>174</v>
      </c>
      <c r="P120" t="s">
        <v>175</v>
      </c>
      <c r="Q120" t="s">
        <v>176</v>
      </c>
      <c r="R120">
        <v>0.11738700000000001</v>
      </c>
    </row>
    <row r="121" spans="1:18">
      <c r="B121" t="s">
        <v>69</v>
      </c>
      <c r="C121" s="1">
        <v>6.6887099999999999E-6</v>
      </c>
      <c r="D121" t="s">
        <v>25</v>
      </c>
      <c r="E121" t="s">
        <v>70</v>
      </c>
      <c r="F121" t="s">
        <v>27</v>
      </c>
      <c r="G121">
        <v>0.66839300000000001</v>
      </c>
      <c r="H121" t="s">
        <v>28</v>
      </c>
      <c r="I121">
        <v>334653</v>
      </c>
      <c r="J121" t="s">
        <v>29</v>
      </c>
      <c r="K121">
        <v>8.9645180278000003E-2</v>
      </c>
      <c r="L121" t="s">
        <v>30</v>
      </c>
      <c r="M121">
        <v>30000</v>
      </c>
      <c r="N121" t="s">
        <v>65</v>
      </c>
      <c r="O121" t="s">
        <v>174</v>
      </c>
      <c r="P121" t="s">
        <v>175</v>
      </c>
      <c r="Q121" t="s">
        <v>176</v>
      </c>
      <c r="R121">
        <v>0.11738700000000001</v>
      </c>
    </row>
    <row r="122" spans="1:18">
      <c r="B122" t="s">
        <v>69</v>
      </c>
      <c r="C122" s="1">
        <v>6.0676899999999997E-6</v>
      </c>
      <c r="D122" t="s">
        <v>25</v>
      </c>
      <c r="E122" t="s">
        <v>71</v>
      </c>
      <c r="F122" t="s">
        <v>27</v>
      </c>
      <c r="G122">
        <v>0.67737899999999995</v>
      </c>
      <c r="H122" t="s">
        <v>28</v>
      </c>
      <c r="I122">
        <v>359181</v>
      </c>
      <c r="J122" t="s">
        <v>29</v>
      </c>
      <c r="K122">
        <v>8.3523446606999993E-2</v>
      </c>
      <c r="L122" t="s">
        <v>30</v>
      </c>
      <c r="M122">
        <v>30000</v>
      </c>
      <c r="N122" t="s">
        <v>72</v>
      </c>
      <c r="O122" t="s">
        <v>177</v>
      </c>
      <c r="P122" t="s">
        <v>178</v>
      </c>
      <c r="Q122" t="s">
        <v>179</v>
      </c>
      <c r="R122">
        <v>0.10609200000000001</v>
      </c>
    </row>
    <row r="123" spans="1:18">
      <c r="B123" t="s">
        <v>76</v>
      </c>
      <c r="C123" s="1">
        <v>6.0676899999999997E-6</v>
      </c>
      <c r="D123" t="s">
        <v>25</v>
      </c>
      <c r="E123" t="s">
        <v>77</v>
      </c>
      <c r="F123" t="s">
        <v>27</v>
      </c>
      <c r="G123">
        <v>0.67737899999999995</v>
      </c>
      <c r="H123" t="s">
        <v>28</v>
      </c>
      <c r="I123">
        <v>359181</v>
      </c>
      <c r="J123" t="s">
        <v>29</v>
      </c>
      <c r="K123">
        <v>8.3523446606999993E-2</v>
      </c>
      <c r="L123" t="s">
        <v>30</v>
      </c>
      <c r="M123">
        <v>30000</v>
      </c>
      <c r="N123" t="s">
        <v>72</v>
      </c>
      <c r="O123" t="s">
        <v>177</v>
      </c>
      <c r="P123" t="s">
        <v>178</v>
      </c>
      <c r="Q123" t="s">
        <v>179</v>
      </c>
      <c r="R123">
        <v>0.10609200000000001</v>
      </c>
    </row>
    <row r="124" spans="1:18">
      <c r="B124" t="s">
        <v>76</v>
      </c>
      <c r="C124" s="1">
        <v>5.6524700000000001E-6</v>
      </c>
      <c r="D124" t="s">
        <v>25</v>
      </c>
      <c r="E124" t="s">
        <v>78</v>
      </c>
      <c r="F124" t="s">
        <v>27</v>
      </c>
      <c r="G124">
        <v>0.677902</v>
      </c>
      <c r="H124" t="s">
        <v>28</v>
      </c>
      <c r="I124">
        <v>384971</v>
      </c>
      <c r="J124" t="s">
        <v>29</v>
      </c>
      <c r="K124">
        <v>7.7927982832000003E-2</v>
      </c>
      <c r="L124" t="s">
        <v>30</v>
      </c>
      <c r="M124">
        <v>30000</v>
      </c>
      <c r="N124" t="s">
        <v>79</v>
      </c>
      <c r="O124" t="s">
        <v>180</v>
      </c>
      <c r="P124" t="s">
        <v>181</v>
      </c>
      <c r="Q124" t="s">
        <v>182</v>
      </c>
      <c r="R124">
        <v>9.9775500000000003E-2</v>
      </c>
    </row>
    <row r="125" spans="1:18">
      <c r="B125" t="s">
        <v>83</v>
      </c>
      <c r="C125" s="1">
        <v>5.6524700000000001E-6</v>
      </c>
      <c r="D125" t="s">
        <v>25</v>
      </c>
      <c r="E125" t="s">
        <v>84</v>
      </c>
      <c r="F125" t="s">
        <v>27</v>
      </c>
      <c r="G125">
        <v>0.677902</v>
      </c>
      <c r="H125" t="s">
        <v>28</v>
      </c>
      <c r="I125">
        <v>384971</v>
      </c>
      <c r="J125" t="s">
        <v>29</v>
      </c>
      <c r="K125">
        <v>7.7927982832000003E-2</v>
      </c>
      <c r="L125" t="s">
        <v>30</v>
      </c>
      <c r="M125">
        <v>30000</v>
      </c>
      <c r="N125" t="s">
        <v>79</v>
      </c>
      <c r="O125" t="s">
        <v>180</v>
      </c>
      <c r="P125" t="s">
        <v>181</v>
      </c>
      <c r="Q125" t="s">
        <v>182</v>
      </c>
      <c r="R125">
        <v>9.9775500000000003E-2</v>
      </c>
    </row>
    <row r="126" spans="1:18">
      <c r="B126" t="s">
        <v>83</v>
      </c>
      <c r="C126" s="1">
        <v>5.3550000000000004E-6</v>
      </c>
      <c r="D126" t="s">
        <v>25</v>
      </c>
      <c r="E126" t="s">
        <v>85</v>
      </c>
      <c r="F126" t="s">
        <v>27</v>
      </c>
      <c r="G126">
        <v>0.66747100000000004</v>
      </c>
      <c r="H126" t="s">
        <v>28</v>
      </c>
      <c r="I126">
        <v>419157</v>
      </c>
      <c r="J126" t="s">
        <v>29</v>
      </c>
      <c r="K126">
        <v>7.1572276083E-2</v>
      </c>
      <c r="L126" t="s">
        <v>30</v>
      </c>
      <c r="M126">
        <v>30000</v>
      </c>
      <c r="N126" t="s">
        <v>86</v>
      </c>
      <c r="O126" t="s">
        <v>183</v>
      </c>
      <c r="P126" t="s">
        <v>184</v>
      </c>
      <c r="Q126" t="s">
        <v>185</v>
      </c>
      <c r="R126">
        <v>0.108571</v>
      </c>
    </row>
    <row r="127" spans="1:18">
      <c r="B127" t="s">
        <v>90</v>
      </c>
      <c r="C127" s="1">
        <v>5.3550000000000004E-6</v>
      </c>
      <c r="D127" t="s">
        <v>25</v>
      </c>
      <c r="E127" t="s">
        <v>91</v>
      </c>
      <c r="F127" t="s">
        <v>27</v>
      </c>
      <c r="G127">
        <v>0.66747100000000004</v>
      </c>
      <c r="H127" t="s">
        <v>28</v>
      </c>
      <c r="I127">
        <v>419157</v>
      </c>
      <c r="J127" t="s">
        <v>29</v>
      </c>
      <c r="K127">
        <v>7.1572276083E-2</v>
      </c>
      <c r="L127" t="s">
        <v>30</v>
      </c>
      <c r="M127">
        <v>30000</v>
      </c>
      <c r="N127" t="s">
        <v>86</v>
      </c>
      <c r="O127" t="s">
        <v>183</v>
      </c>
      <c r="P127" t="s">
        <v>184</v>
      </c>
      <c r="Q127" t="s">
        <v>185</v>
      </c>
      <c r="R127">
        <v>0.108571</v>
      </c>
    </row>
    <row r="128" spans="1:18">
      <c r="B128" t="s">
        <v>90</v>
      </c>
      <c r="C128" s="1">
        <v>4.8727E-6</v>
      </c>
      <c r="D128" t="s">
        <v>25</v>
      </c>
      <c r="E128" t="s">
        <v>92</v>
      </c>
      <c r="F128" t="s">
        <v>27</v>
      </c>
      <c r="G128">
        <v>0.67151799999999995</v>
      </c>
      <c r="H128" t="s">
        <v>28</v>
      </c>
      <c r="I128">
        <v>455108</v>
      </c>
      <c r="J128" t="s">
        <v>29</v>
      </c>
      <c r="K128">
        <v>6.5918460178000002E-2</v>
      </c>
      <c r="L128" t="s">
        <v>30</v>
      </c>
      <c r="M128">
        <v>30000</v>
      </c>
      <c r="N128" t="s">
        <v>93</v>
      </c>
      <c r="O128" t="s">
        <v>186</v>
      </c>
      <c r="P128" t="s">
        <v>187</v>
      </c>
      <c r="Q128" t="s">
        <v>188</v>
      </c>
      <c r="R128">
        <v>0.108569</v>
      </c>
    </row>
    <row r="129" spans="1:18">
      <c r="B129" t="s">
        <v>97</v>
      </c>
      <c r="C129" s="1">
        <v>4.8727E-6</v>
      </c>
      <c r="D129" t="s">
        <v>25</v>
      </c>
      <c r="E129" t="s">
        <v>98</v>
      </c>
      <c r="F129" t="s">
        <v>27</v>
      </c>
      <c r="G129">
        <v>0.67151799999999995</v>
      </c>
      <c r="H129" t="s">
        <v>28</v>
      </c>
      <c r="I129">
        <v>455108</v>
      </c>
      <c r="J129" t="s">
        <v>29</v>
      </c>
      <c r="K129">
        <v>6.5918460178000002E-2</v>
      </c>
      <c r="L129" t="s">
        <v>30</v>
      </c>
      <c r="M129">
        <v>30000</v>
      </c>
      <c r="N129" t="s">
        <v>93</v>
      </c>
      <c r="O129" t="s">
        <v>186</v>
      </c>
      <c r="P129" t="s">
        <v>187</v>
      </c>
      <c r="Q129" t="s">
        <v>188</v>
      </c>
      <c r="R129">
        <v>0.108569</v>
      </c>
    </row>
    <row r="130" spans="1:18">
      <c r="B130" t="s">
        <v>97</v>
      </c>
      <c r="C130" s="1">
        <v>4.3542200000000003E-6</v>
      </c>
      <c r="D130" t="s">
        <v>25</v>
      </c>
      <c r="E130" t="s">
        <v>36</v>
      </c>
      <c r="F130" t="s">
        <v>27</v>
      </c>
      <c r="G130">
        <v>0.678898</v>
      </c>
      <c r="H130" t="s">
        <v>28</v>
      </c>
      <c r="I130">
        <v>498288</v>
      </c>
      <c r="J130" t="s">
        <v>29</v>
      </c>
      <c r="K130">
        <v>6.0206199520000003E-2</v>
      </c>
      <c r="L130" t="s">
        <v>30</v>
      </c>
      <c r="M130">
        <v>30000</v>
      </c>
      <c r="N130" t="s">
        <v>37</v>
      </c>
      <c r="O130" t="s">
        <v>162</v>
      </c>
      <c r="P130" t="s">
        <v>163</v>
      </c>
      <c r="Q130" t="s">
        <v>164</v>
      </c>
      <c r="R130">
        <v>0.106269</v>
      </c>
    </row>
    <row r="138" spans="1:18">
      <c r="A138" s="2" t="s">
        <v>223</v>
      </c>
      <c r="B138" t="s">
        <v>24</v>
      </c>
      <c r="C138" s="1">
        <v>1.0694500000000001E-5</v>
      </c>
      <c r="D138" t="s">
        <v>25</v>
      </c>
      <c r="E138" t="s">
        <v>26</v>
      </c>
      <c r="F138" t="s">
        <v>27</v>
      </c>
      <c r="G138">
        <v>0.59597500000000003</v>
      </c>
      <c r="H138" t="s">
        <v>28</v>
      </c>
      <c r="I138">
        <v>263258</v>
      </c>
      <c r="J138" t="s">
        <v>29</v>
      </c>
      <c r="K138">
        <v>0.11395663156499999</v>
      </c>
      <c r="L138" t="s">
        <v>30</v>
      </c>
      <c r="M138">
        <v>30000</v>
      </c>
      <c r="N138" t="s">
        <v>31</v>
      </c>
      <c r="O138" t="s">
        <v>189</v>
      </c>
      <c r="P138" t="s">
        <v>190</v>
      </c>
      <c r="Q138" t="s">
        <v>191</v>
      </c>
      <c r="R138">
        <v>0.14077200000000001</v>
      </c>
    </row>
    <row r="139" spans="1:18">
      <c r="B139" t="s">
        <v>35</v>
      </c>
      <c r="C139" s="1">
        <v>5.7521200000000001E-6</v>
      </c>
      <c r="D139" t="s">
        <v>25</v>
      </c>
      <c r="E139" t="s">
        <v>36</v>
      </c>
      <c r="F139" t="s">
        <v>27</v>
      </c>
      <c r="G139">
        <v>0.58827499999999999</v>
      </c>
      <c r="H139" t="s">
        <v>28</v>
      </c>
      <c r="I139">
        <v>502355</v>
      </c>
      <c r="J139" t="s">
        <v>29</v>
      </c>
      <c r="K139">
        <v>5.9718700200000002E-2</v>
      </c>
      <c r="L139" t="s">
        <v>30</v>
      </c>
      <c r="M139">
        <v>30000</v>
      </c>
      <c r="N139" t="s">
        <v>37</v>
      </c>
      <c r="O139" t="s">
        <v>192</v>
      </c>
      <c r="P139" t="s">
        <v>193</v>
      </c>
      <c r="Q139" t="s">
        <v>194</v>
      </c>
      <c r="R139">
        <v>0.13426399999999999</v>
      </c>
    </row>
    <row r="140" spans="1:18">
      <c r="B140" t="s">
        <v>41</v>
      </c>
      <c r="C140" s="1">
        <v>1.0694500000000001E-5</v>
      </c>
      <c r="D140" t="s">
        <v>25</v>
      </c>
      <c r="E140" t="s">
        <v>42</v>
      </c>
      <c r="F140" t="s">
        <v>27</v>
      </c>
      <c r="G140">
        <v>0.59597500000000003</v>
      </c>
      <c r="H140" t="s">
        <v>28</v>
      </c>
      <c r="I140">
        <v>263258</v>
      </c>
      <c r="J140" t="s">
        <v>29</v>
      </c>
      <c r="K140">
        <v>0.11395663156499999</v>
      </c>
      <c r="L140" t="s">
        <v>30</v>
      </c>
      <c r="M140">
        <v>30000</v>
      </c>
      <c r="N140" t="s">
        <v>31</v>
      </c>
      <c r="O140" t="s">
        <v>189</v>
      </c>
      <c r="P140" t="s">
        <v>190</v>
      </c>
      <c r="Q140" t="s">
        <v>191</v>
      </c>
      <c r="R140">
        <v>0.14077200000000001</v>
      </c>
    </row>
    <row r="141" spans="1:18">
      <c r="B141" t="s">
        <v>41</v>
      </c>
      <c r="C141" s="1">
        <v>9.9676299999999996E-6</v>
      </c>
      <c r="D141" t="s">
        <v>25</v>
      </c>
      <c r="E141" t="s">
        <v>43</v>
      </c>
      <c r="F141" t="s">
        <v>27</v>
      </c>
      <c r="G141">
        <v>0.59937300000000004</v>
      </c>
      <c r="H141" t="s">
        <v>28</v>
      </c>
      <c r="I141">
        <v>279263</v>
      </c>
      <c r="J141" t="s">
        <v>29</v>
      </c>
      <c r="K141">
        <v>0.10742561787799999</v>
      </c>
      <c r="L141" t="s">
        <v>30</v>
      </c>
      <c r="M141">
        <v>30000</v>
      </c>
      <c r="N141" t="s">
        <v>44</v>
      </c>
      <c r="O141" t="s">
        <v>195</v>
      </c>
      <c r="P141" t="s">
        <v>196</v>
      </c>
      <c r="Q141" t="s">
        <v>197</v>
      </c>
      <c r="R141">
        <v>0.14958299999999999</v>
      </c>
    </row>
    <row r="142" spans="1:18">
      <c r="B142" t="s">
        <v>48</v>
      </c>
      <c r="C142" s="1">
        <v>9.9676299999999996E-6</v>
      </c>
      <c r="D142" t="s">
        <v>25</v>
      </c>
      <c r="E142" t="s">
        <v>49</v>
      </c>
      <c r="F142" t="s">
        <v>27</v>
      </c>
      <c r="G142">
        <v>0.59937300000000004</v>
      </c>
      <c r="H142" t="s">
        <v>28</v>
      </c>
      <c r="I142">
        <v>279263</v>
      </c>
      <c r="J142" t="s">
        <v>29</v>
      </c>
      <c r="K142">
        <v>0.10742561787799999</v>
      </c>
      <c r="L142" t="s">
        <v>30</v>
      </c>
      <c r="M142">
        <v>30000</v>
      </c>
      <c r="N142" t="s">
        <v>44</v>
      </c>
      <c r="O142" t="s">
        <v>195</v>
      </c>
      <c r="P142" t="s">
        <v>196</v>
      </c>
      <c r="Q142" t="s">
        <v>197</v>
      </c>
      <c r="R142">
        <v>0.14958299999999999</v>
      </c>
    </row>
    <row r="143" spans="1:18">
      <c r="B143" t="s">
        <v>48</v>
      </c>
      <c r="C143" s="1">
        <v>9.8092900000000004E-6</v>
      </c>
      <c r="D143" t="s">
        <v>25</v>
      </c>
      <c r="E143" t="s">
        <v>50</v>
      </c>
      <c r="F143" t="s">
        <v>27</v>
      </c>
      <c r="G143">
        <v>0.58810499999999999</v>
      </c>
      <c r="H143" t="s">
        <v>28</v>
      </c>
      <c r="I143">
        <v>294749</v>
      </c>
      <c r="J143" t="s">
        <v>29</v>
      </c>
      <c r="K143">
        <v>0.101781432055</v>
      </c>
      <c r="L143" t="s">
        <v>30</v>
      </c>
      <c r="M143">
        <v>30000</v>
      </c>
      <c r="N143" t="s">
        <v>51</v>
      </c>
      <c r="O143" t="s">
        <v>198</v>
      </c>
      <c r="P143" t="s">
        <v>199</v>
      </c>
      <c r="Q143" t="s">
        <v>200</v>
      </c>
      <c r="R143">
        <v>0.13222600000000001</v>
      </c>
    </row>
    <row r="144" spans="1:18">
      <c r="B144" t="s">
        <v>55</v>
      </c>
      <c r="C144" s="1">
        <v>9.8092900000000004E-6</v>
      </c>
      <c r="D144" t="s">
        <v>25</v>
      </c>
      <c r="E144" t="s">
        <v>56</v>
      </c>
      <c r="F144" t="s">
        <v>27</v>
      </c>
      <c r="G144">
        <v>0.58810499999999999</v>
      </c>
      <c r="H144" t="s">
        <v>28</v>
      </c>
      <c r="I144">
        <v>294749</v>
      </c>
      <c r="J144" t="s">
        <v>29</v>
      </c>
      <c r="K144">
        <v>0.101781432055</v>
      </c>
      <c r="L144" t="s">
        <v>30</v>
      </c>
      <c r="M144">
        <v>30000</v>
      </c>
      <c r="N144" t="s">
        <v>51</v>
      </c>
      <c r="O144" t="s">
        <v>198</v>
      </c>
      <c r="P144" t="s">
        <v>199</v>
      </c>
      <c r="Q144" t="s">
        <v>200</v>
      </c>
      <c r="R144">
        <v>0.13222600000000001</v>
      </c>
    </row>
    <row r="145" spans="2:18">
      <c r="B145" t="s">
        <v>55</v>
      </c>
      <c r="C145" s="1">
        <v>9.1218699999999995E-6</v>
      </c>
      <c r="D145" t="s">
        <v>25</v>
      </c>
      <c r="E145" t="s">
        <v>57</v>
      </c>
      <c r="F145" t="s">
        <v>27</v>
      </c>
      <c r="G145">
        <v>0.59114699999999998</v>
      </c>
      <c r="H145" t="s">
        <v>28</v>
      </c>
      <c r="I145">
        <v>313708</v>
      </c>
      <c r="J145" t="s">
        <v>29</v>
      </c>
      <c r="K145">
        <v>9.5630460737999995E-2</v>
      </c>
      <c r="L145" t="s">
        <v>30</v>
      </c>
      <c r="M145">
        <v>30000</v>
      </c>
      <c r="N145" t="s">
        <v>58</v>
      </c>
      <c r="O145" t="s">
        <v>201</v>
      </c>
      <c r="P145" t="s">
        <v>202</v>
      </c>
      <c r="Q145" t="s">
        <v>203</v>
      </c>
      <c r="R145">
        <v>0.132517</v>
      </c>
    </row>
    <row r="146" spans="2:18">
      <c r="B146" t="s">
        <v>62</v>
      </c>
      <c r="C146" s="1">
        <v>9.1218699999999995E-6</v>
      </c>
      <c r="D146" t="s">
        <v>25</v>
      </c>
      <c r="E146" t="s">
        <v>63</v>
      </c>
      <c r="F146" t="s">
        <v>27</v>
      </c>
      <c r="G146">
        <v>0.59114699999999998</v>
      </c>
      <c r="H146" t="s">
        <v>28</v>
      </c>
      <c r="I146">
        <v>313708</v>
      </c>
      <c r="J146" t="s">
        <v>29</v>
      </c>
      <c r="K146">
        <v>9.5630460737999995E-2</v>
      </c>
      <c r="L146" t="s">
        <v>30</v>
      </c>
      <c r="M146">
        <v>30000</v>
      </c>
      <c r="N146" t="s">
        <v>58</v>
      </c>
      <c r="O146" t="s">
        <v>201</v>
      </c>
      <c r="P146" t="s">
        <v>202</v>
      </c>
      <c r="Q146" t="s">
        <v>203</v>
      </c>
      <c r="R146">
        <v>0.132517</v>
      </c>
    </row>
    <row r="147" spans="2:18">
      <c r="B147" t="s">
        <v>62</v>
      </c>
      <c r="C147" s="1">
        <v>8.8117700000000005E-6</v>
      </c>
      <c r="D147" t="s">
        <v>25</v>
      </c>
      <c r="E147" t="s">
        <v>64</v>
      </c>
      <c r="F147" t="s">
        <v>27</v>
      </c>
      <c r="G147">
        <v>0.58233299999999999</v>
      </c>
      <c r="H147" t="s">
        <v>28</v>
      </c>
      <c r="I147">
        <v>334653</v>
      </c>
      <c r="J147" t="s">
        <v>29</v>
      </c>
      <c r="K147">
        <v>8.9645180278000003E-2</v>
      </c>
      <c r="L147" t="s">
        <v>30</v>
      </c>
      <c r="M147">
        <v>30000</v>
      </c>
      <c r="N147" t="s">
        <v>65</v>
      </c>
      <c r="O147" t="s">
        <v>204</v>
      </c>
      <c r="P147" t="s">
        <v>205</v>
      </c>
      <c r="Q147" t="s">
        <v>206</v>
      </c>
      <c r="R147">
        <v>0.133576</v>
      </c>
    </row>
    <row r="148" spans="2:18">
      <c r="B148" t="s">
        <v>69</v>
      </c>
      <c r="C148" s="1">
        <v>8.8117700000000005E-6</v>
      </c>
      <c r="D148" t="s">
        <v>25</v>
      </c>
      <c r="E148" t="s">
        <v>70</v>
      </c>
      <c r="F148" t="s">
        <v>27</v>
      </c>
      <c r="G148">
        <v>0.58233299999999999</v>
      </c>
      <c r="H148" t="s">
        <v>28</v>
      </c>
      <c r="I148">
        <v>334653</v>
      </c>
      <c r="J148" t="s">
        <v>29</v>
      </c>
      <c r="K148">
        <v>8.9645180278000003E-2</v>
      </c>
      <c r="L148" t="s">
        <v>30</v>
      </c>
      <c r="M148">
        <v>30000</v>
      </c>
      <c r="N148" t="s">
        <v>65</v>
      </c>
      <c r="O148" t="s">
        <v>204</v>
      </c>
      <c r="P148" t="s">
        <v>205</v>
      </c>
      <c r="Q148" t="s">
        <v>206</v>
      </c>
      <c r="R148">
        <v>0.133576</v>
      </c>
    </row>
    <row r="149" spans="2:18">
      <c r="B149" t="s">
        <v>69</v>
      </c>
      <c r="C149" s="1">
        <v>7.9323800000000008E-6</v>
      </c>
      <c r="D149" t="s">
        <v>25</v>
      </c>
      <c r="E149" t="s">
        <v>71</v>
      </c>
      <c r="F149" t="s">
        <v>27</v>
      </c>
      <c r="G149">
        <v>0.59485200000000005</v>
      </c>
      <c r="H149" t="s">
        <v>28</v>
      </c>
      <c r="I149">
        <v>356270</v>
      </c>
      <c r="J149" t="s">
        <v>29</v>
      </c>
      <c r="K149">
        <v>8.4205747656999994E-2</v>
      </c>
      <c r="L149" t="s">
        <v>30</v>
      </c>
      <c r="M149">
        <v>30000</v>
      </c>
      <c r="N149" t="s">
        <v>72</v>
      </c>
      <c r="O149" t="s">
        <v>207</v>
      </c>
      <c r="P149" t="s">
        <v>208</v>
      </c>
      <c r="Q149" t="s">
        <v>209</v>
      </c>
      <c r="R149">
        <v>0.12718499999999999</v>
      </c>
    </row>
    <row r="150" spans="2:18">
      <c r="B150" t="s">
        <v>76</v>
      </c>
      <c r="C150" s="1">
        <v>7.9323800000000008E-6</v>
      </c>
      <c r="D150" t="s">
        <v>25</v>
      </c>
      <c r="E150" t="s">
        <v>77</v>
      </c>
      <c r="F150" t="s">
        <v>27</v>
      </c>
      <c r="G150">
        <v>0.59485200000000005</v>
      </c>
      <c r="H150" t="s">
        <v>28</v>
      </c>
      <c r="I150">
        <v>356270</v>
      </c>
      <c r="J150" t="s">
        <v>29</v>
      </c>
      <c r="K150">
        <v>8.4205747656999994E-2</v>
      </c>
      <c r="L150" t="s">
        <v>30</v>
      </c>
      <c r="M150">
        <v>30000</v>
      </c>
      <c r="N150" t="s">
        <v>72</v>
      </c>
      <c r="O150" t="s">
        <v>207</v>
      </c>
      <c r="P150" t="s">
        <v>208</v>
      </c>
      <c r="Q150" t="s">
        <v>209</v>
      </c>
      <c r="R150">
        <v>0.12718499999999999</v>
      </c>
    </row>
    <row r="151" spans="2:18">
      <c r="B151" t="s">
        <v>76</v>
      </c>
      <c r="C151" s="1">
        <v>7.7234100000000003E-6</v>
      </c>
      <c r="D151" t="s">
        <v>25</v>
      </c>
      <c r="E151" t="s">
        <v>78</v>
      </c>
      <c r="F151" t="s">
        <v>27</v>
      </c>
      <c r="G151">
        <v>0.58040899999999995</v>
      </c>
      <c r="H151" t="s">
        <v>28</v>
      </c>
      <c r="I151">
        <v>384346</v>
      </c>
      <c r="J151" t="s">
        <v>29</v>
      </c>
      <c r="K151">
        <v>7.8054699956999998E-2</v>
      </c>
      <c r="L151" t="s">
        <v>30</v>
      </c>
      <c r="M151">
        <v>30000</v>
      </c>
      <c r="N151" t="s">
        <v>79</v>
      </c>
      <c r="O151" t="s">
        <v>210</v>
      </c>
      <c r="P151" t="s">
        <v>211</v>
      </c>
      <c r="Q151" t="s">
        <v>212</v>
      </c>
      <c r="R151">
        <v>0.136908</v>
      </c>
    </row>
    <row r="152" spans="2:18">
      <c r="B152" t="s">
        <v>83</v>
      </c>
      <c r="C152" s="1">
        <v>7.7234100000000003E-6</v>
      </c>
      <c r="D152" t="s">
        <v>25</v>
      </c>
      <c r="E152" t="s">
        <v>84</v>
      </c>
      <c r="F152" t="s">
        <v>27</v>
      </c>
      <c r="G152">
        <v>0.58040899999999995</v>
      </c>
      <c r="H152" t="s">
        <v>28</v>
      </c>
      <c r="I152">
        <v>384346</v>
      </c>
      <c r="J152" t="s">
        <v>29</v>
      </c>
      <c r="K152">
        <v>7.8054699956999998E-2</v>
      </c>
      <c r="L152" t="s">
        <v>30</v>
      </c>
      <c r="M152">
        <v>30000</v>
      </c>
      <c r="N152" t="s">
        <v>79</v>
      </c>
      <c r="O152" t="s">
        <v>210</v>
      </c>
      <c r="P152" t="s">
        <v>211</v>
      </c>
      <c r="Q152" t="s">
        <v>212</v>
      </c>
      <c r="R152">
        <v>0.136908</v>
      </c>
    </row>
    <row r="153" spans="2:18">
      <c r="B153" t="s">
        <v>83</v>
      </c>
      <c r="C153" s="1">
        <v>7.0706100000000004E-6</v>
      </c>
      <c r="D153" t="s">
        <v>25</v>
      </c>
      <c r="E153" t="s">
        <v>85</v>
      </c>
      <c r="F153" t="s">
        <v>27</v>
      </c>
      <c r="G153">
        <v>0.58324500000000001</v>
      </c>
      <c r="H153" t="s">
        <v>28</v>
      </c>
      <c r="I153">
        <v>415759</v>
      </c>
      <c r="J153" t="s">
        <v>29</v>
      </c>
      <c r="K153">
        <v>7.2157172273000003E-2</v>
      </c>
      <c r="L153" t="s">
        <v>30</v>
      </c>
      <c r="M153">
        <v>30000</v>
      </c>
      <c r="N153" t="s">
        <v>86</v>
      </c>
      <c r="O153" t="s">
        <v>213</v>
      </c>
      <c r="P153" t="s">
        <v>214</v>
      </c>
      <c r="Q153" t="s">
        <v>215</v>
      </c>
      <c r="R153">
        <v>0.14526600000000001</v>
      </c>
    </row>
    <row r="154" spans="2:18">
      <c r="B154" t="s">
        <v>90</v>
      </c>
      <c r="C154" s="1">
        <v>7.0706100000000004E-6</v>
      </c>
      <c r="D154" t="s">
        <v>25</v>
      </c>
      <c r="E154" t="s">
        <v>91</v>
      </c>
      <c r="F154" t="s">
        <v>27</v>
      </c>
      <c r="G154">
        <v>0.58324500000000001</v>
      </c>
      <c r="H154" t="s">
        <v>28</v>
      </c>
      <c r="I154">
        <v>415759</v>
      </c>
      <c r="J154" t="s">
        <v>29</v>
      </c>
      <c r="K154">
        <v>7.2157172273000003E-2</v>
      </c>
      <c r="L154" t="s">
        <v>30</v>
      </c>
      <c r="M154">
        <v>30000</v>
      </c>
      <c r="N154" t="s">
        <v>86</v>
      </c>
      <c r="O154" t="s">
        <v>213</v>
      </c>
      <c r="P154" t="s">
        <v>214</v>
      </c>
      <c r="Q154" t="s">
        <v>215</v>
      </c>
      <c r="R154">
        <v>0.14526600000000001</v>
      </c>
    </row>
    <row r="155" spans="2:18">
      <c r="B155" t="s">
        <v>90</v>
      </c>
      <c r="C155" s="1">
        <v>6.4761499999999998E-6</v>
      </c>
      <c r="D155" t="s">
        <v>25</v>
      </c>
      <c r="E155" t="s">
        <v>92</v>
      </c>
      <c r="F155" t="s">
        <v>27</v>
      </c>
      <c r="G155">
        <v>0.58390399999999998</v>
      </c>
      <c r="H155" t="s">
        <v>28</v>
      </c>
      <c r="I155">
        <v>452897</v>
      </c>
      <c r="J155" t="s">
        <v>29</v>
      </c>
      <c r="K155">
        <v>6.6240180034000007E-2</v>
      </c>
      <c r="L155" t="s">
        <v>30</v>
      </c>
      <c r="M155">
        <v>30000</v>
      </c>
      <c r="N155" t="s">
        <v>93</v>
      </c>
      <c r="O155" t="s">
        <v>216</v>
      </c>
      <c r="P155" t="s">
        <v>217</v>
      </c>
      <c r="Q155" t="s">
        <v>218</v>
      </c>
      <c r="R155">
        <v>0.14471500000000001</v>
      </c>
    </row>
    <row r="156" spans="2:18">
      <c r="B156" t="s">
        <v>97</v>
      </c>
      <c r="C156" s="1">
        <v>6.4761499999999998E-6</v>
      </c>
      <c r="D156" t="s">
        <v>25</v>
      </c>
      <c r="E156" t="s">
        <v>98</v>
      </c>
      <c r="F156" t="s">
        <v>27</v>
      </c>
      <c r="G156">
        <v>0.58390399999999998</v>
      </c>
      <c r="H156" t="s">
        <v>28</v>
      </c>
      <c r="I156">
        <v>452897</v>
      </c>
      <c r="J156" t="s">
        <v>29</v>
      </c>
      <c r="K156">
        <v>6.6240180034000007E-2</v>
      </c>
      <c r="L156" t="s">
        <v>30</v>
      </c>
      <c r="M156">
        <v>30000</v>
      </c>
      <c r="N156" t="s">
        <v>93</v>
      </c>
      <c r="O156" t="s">
        <v>216</v>
      </c>
      <c r="P156" t="s">
        <v>217</v>
      </c>
      <c r="Q156" t="s">
        <v>218</v>
      </c>
      <c r="R156">
        <v>0.14471500000000001</v>
      </c>
    </row>
    <row r="157" spans="2:18">
      <c r="B157" t="s">
        <v>97</v>
      </c>
      <c r="C157" s="1">
        <v>5.7521200000000001E-6</v>
      </c>
      <c r="D157" t="s">
        <v>25</v>
      </c>
      <c r="E157" t="s">
        <v>36</v>
      </c>
      <c r="F157" t="s">
        <v>27</v>
      </c>
      <c r="G157">
        <v>0.58827499999999999</v>
      </c>
      <c r="H157" t="s">
        <v>28</v>
      </c>
      <c r="I157">
        <v>502355</v>
      </c>
      <c r="J157" t="s">
        <v>29</v>
      </c>
      <c r="K157">
        <v>5.9718700200000002E-2</v>
      </c>
      <c r="L157" t="s">
        <v>30</v>
      </c>
      <c r="M157">
        <v>30000</v>
      </c>
      <c r="N157" t="s">
        <v>37</v>
      </c>
      <c r="O157" t="s">
        <v>192</v>
      </c>
      <c r="P157" t="s">
        <v>193</v>
      </c>
      <c r="Q157" t="s">
        <v>194</v>
      </c>
      <c r="R157">
        <v>0.13426399999999999</v>
      </c>
    </row>
    <row r="165" spans="1:18">
      <c r="B165" t="s">
        <v>24</v>
      </c>
      <c r="C165" s="1">
        <v>1.3991999999999999E-5</v>
      </c>
      <c r="D165" t="s">
        <v>25</v>
      </c>
      <c r="E165" t="s">
        <v>26</v>
      </c>
      <c r="F165" t="s">
        <v>27</v>
      </c>
      <c r="G165">
        <v>0.52061400000000002</v>
      </c>
      <c r="H165" t="s">
        <v>28</v>
      </c>
      <c r="I165">
        <v>263686</v>
      </c>
      <c r="J165" t="s">
        <v>29</v>
      </c>
      <c r="K165">
        <v>0.113771470923</v>
      </c>
      <c r="L165" t="s">
        <v>30</v>
      </c>
      <c r="M165">
        <v>30000</v>
      </c>
      <c r="N165" t="s">
        <v>31</v>
      </c>
      <c r="O165" t="s">
        <v>224</v>
      </c>
      <c r="P165" t="s">
        <v>225</v>
      </c>
      <c r="Q165" t="s">
        <v>226</v>
      </c>
      <c r="R165">
        <v>0.15798999999999999</v>
      </c>
    </row>
    <row r="166" spans="1:18">
      <c r="A166" s="2" t="s">
        <v>284</v>
      </c>
      <c r="B166" t="s">
        <v>35</v>
      </c>
      <c r="C166" s="1">
        <v>7.6783799999999995E-6</v>
      </c>
      <c r="D166" t="s">
        <v>25</v>
      </c>
      <c r="E166" t="s">
        <v>36</v>
      </c>
      <c r="F166" t="s">
        <v>27</v>
      </c>
      <c r="G166">
        <v>0.51124099999999995</v>
      </c>
      <c r="H166" t="s">
        <v>28</v>
      </c>
      <c r="I166">
        <v>498288</v>
      </c>
      <c r="J166" t="s">
        <v>29</v>
      </c>
      <c r="K166">
        <v>6.0206199520000003E-2</v>
      </c>
      <c r="L166" t="s">
        <v>30</v>
      </c>
      <c r="M166">
        <v>30000</v>
      </c>
      <c r="N166" t="s">
        <v>37</v>
      </c>
      <c r="O166" t="s">
        <v>227</v>
      </c>
      <c r="P166" t="s">
        <v>228</v>
      </c>
      <c r="Q166" t="s">
        <v>229</v>
      </c>
      <c r="R166">
        <v>0.15662000000000001</v>
      </c>
    </row>
    <row r="167" spans="1:18">
      <c r="B167" t="s">
        <v>41</v>
      </c>
      <c r="C167" s="1">
        <v>1.3991999999999999E-5</v>
      </c>
      <c r="D167" t="s">
        <v>25</v>
      </c>
      <c r="E167" t="s">
        <v>42</v>
      </c>
      <c r="F167" t="s">
        <v>27</v>
      </c>
      <c r="G167">
        <v>0.52061400000000002</v>
      </c>
      <c r="H167" t="s">
        <v>28</v>
      </c>
      <c r="I167">
        <v>263686</v>
      </c>
      <c r="J167" t="s">
        <v>29</v>
      </c>
      <c r="K167">
        <v>0.113771470923</v>
      </c>
      <c r="L167" t="s">
        <v>30</v>
      </c>
      <c r="M167">
        <v>30000</v>
      </c>
      <c r="N167" t="s">
        <v>31</v>
      </c>
      <c r="O167" t="s">
        <v>224</v>
      </c>
      <c r="P167" t="s">
        <v>225</v>
      </c>
      <c r="Q167" t="s">
        <v>226</v>
      </c>
      <c r="R167">
        <v>0.15798999999999999</v>
      </c>
    </row>
    <row r="168" spans="1:18">
      <c r="B168" t="s">
        <v>41</v>
      </c>
      <c r="C168" s="1">
        <v>1.40857E-5</v>
      </c>
      <c r="D168" t="s">
        <v>25</v>
      </c>
      <c r="E168" t="s">
        <v>43</v>
      </c>
      <c r="F168" t="s">
        <v>27</v>
      </c>
      <c r="G168">
        <v>0.50461400000000001</v>
      </c>
      <c r="H168" t="s">
        <v>28</v>
      </c>
      <c r="I168">
        <v>278808</v>
      </c>
      <c r="J168" t="s">
        <v>29</v>
      </c>
      <c r="K168">
        <v>0.107601038434</v>
      </c>
      <c r="L168" t="s">
        <v>30</v>
      </c>
      <c r="M168">
        <v>30000</v>
      </c>
      <c r="N168" t="s">
        <v>44</v>
      </c>
      <c r="O168" t="s">
        <v>230</v>
      </c>
      <c r="P168" t="s">
        <v>231</v>
      </c>
      <c r="Q168" t="s">
        <v>232</v>
      </c>
      <c r="R168">
        <v>0.18138399999999999</v>
      </c>
    </row>
    <row r="169" spans="1:18">
      <c r="B169" t="s">
        <v>48</v>
      </c>
      <c r="C169" s="1">
        <v>1.40857E-5</v>
      </c>
      <c r="D169" t="s">
        <v>25</v>
      </c>
      <c r="E169" t="s">
        <v>49</v>
      </c>
      <c r="F169" t="s">
        <v>27</v>
      </c>
      <c r="G169">
        <v>0.50461400000000001</v>
      </c>
      <c r="H169" t="s">
        <v>28</v>
      </c>
      <c r="I169">
        <v>278808</v>
      </c>
      <c r="J169" t="s">
        <v>29</v>
      </c>
      <c r="K169">
        <v>0.107601038434</v>
      </c>
      <c r="L169" t="s">
        <v>30</v>
      </c>
      <c r="M169">
        <v>30000</v>
      </c>
      <c r="N169" t="s">
        <v>44</v>
      </c>
      <c r="O169" t="s">
        <v>230</v>
      </c>
      <c r="P169" t="s">
        <v>231</v>
      </c>
      <c r="Q169" t="s">
        <v>232</v>
      </c>
      <c r="R169">
        <v>0.18138399999999999</v>
      </c>
    </row>
    <row r="170" spans="1:18">
      <c r="B170" t="s">
        <v>48</v>
      </c>
      <c r="C170" s="1">
        <v>1.26511E-5</v>
      </c>
      <c r="D170" t="s">
        <v>25</v>
      </c>
      <c r="E170" t="s">
        <v>50</v>
      </c>
      <c r="F170" t="s">
        <v>27</v>
      </c>
      <c r="G170">
        <v>0.51658999999999999</v>
      </c>
      <c r="H170" t="s">
        <v>28</v>
      </c>
      <c r="I170">
        <v>296196</v>
      </c>
      <c r="J170" t="s">
        <v>29</v>
      </c>
      <c r="K170">
        <v>0.101284390645</v>
      </c>
      <c r="L170" t="s">
        <v>30</v>
      </c>
      <c r="M170">
        <v>30000</v>
      </c>
      <c r="N170" t="s">
        <v>51</v>
      </c>
      <c r="O170" t="s">
        <v>233</v>
      </c>
      <c r="P170" t="s">
        <v>234</v>
      </c>
      <c r="Q170" t="s">
        <v>235</v>
      </c>
      <c r="R170">
        <v>0.15268699999999999</v>
      </c>
    </row>
    <row r="171" spans="1:18">
      <c r="B171" t="s">
        <v>55</v>
      </c>
      <c r="C171" s="1">
        <v>1.26511E-5</v>
      </c>
      <c r="D171" t="s">
        <v>25</v>
      </c>
      <c r="E171" t="s">
        <v>56</v>
      </c>
      <c r="F171" t="s">
        <v>27</v>
      </c>
      <c r="G171">
        <v>0.51658999999999999</v>
      </c>
      <c r="H171" t="s">
        <v>28</v>
      </c>
      <c r="I171">
        <v>296196</v>
      </c>
      <c r="J171" t="s">
        <v>29</v>
      </c>
      <c r="K171">
        <v>0.101284390645</v>
      </c>
      <c r="L171" t="s">
        <v>30</v>
      </c>
      <c r="M171">
        <v>30000</v>
      </c>
      <c r="N171" t="s">
        <v>51</v>
      </c>
      <c r="O171" t="s">
        <v>233</v>
      </c>
      <c r="P171" t="s">
        <v>234</v>
      </c>
      <c r="Q171" t="s">
        <v>235</v>
      </c>
      <c r="R171">
        <v>0.15268699999999999</v>
      </c>
    </row>
    <row r="172" spans="1:18">
      <c r="B172" t="s">
        <v>55</v>
      </c>
      <c r="C172" s="1">
        <v>1.21163E-5</v>
      </c>
      <c r="D172" t="s">
        <v>25</v>
      </c>
      <c r="E172" t="s">
        <v>57</v>
      </c>
      <c r="F172" t="s">
        <v>27</v>
      </c>
      <c r="G172">
        <v>0.51542699999999997</v>
      </c>
      <c r="H172" t="s">
        <v>28</v>
      </c>
      <c r="I172">
        <v>310668</v>
      </c>
      <c r="J172" t="s">
        <v>29</v>
      </c>
      <c r="K172">
        <v>9.6566103042000001E-2</v>
      </c>
      <c r="L172" t="s">
        <v>30</v>
      </c>
      <c r="M172">
        <v>30000</v>
      </c>
      <c r="N172" t="s">
        <v>58</v>
      </c>
      <c r="O172" t="s">
        <v>236</v>
      </c>
      <c r="P172" t="s">
        <v>237</v>
      </c>
      <c r="Q172" t="s">
        <v>238</v>
      </c>
      <c r="R172">
        <v>0.15961800000000001</v>
      </c>
    </row>
    <row r="173" spans="1:18">
      <c r="B173" t="s">
        <v>62</v>
      </c>
      <c r="C173" s="1">
        <v>1.21163E-5</v>
      </c>
      <c r="D173" t="s">
        <v>25</v>
      </c>
      <c r="E173" t="s">
        <v>63</v>
      </c>
      <c r="F173" t="s">
        <v>27</v>
      </c>
      <c r="G173">
        <v>0.51542699999999997</v>
      </c>
      <c r="H173" t="s">
        <v>28</v>
      </c>
      <c r="I173">
        <v>310668</v>
      </c>
      <c r="J173" t="s">
        <v>29</v>
      </c>
      <c r="K173">
        <v>9.6566103042000001E-2</v>
      </c>
      <c r="L173" t="s">
        <v>30</v>
      </c>
      <c r="M173">
        <v>30000</v>
      </c>
      <c r="N173" t="s">
        <v>58</v>
      </c>
      <c r="O173" t="s">
        <v>236</v>
      </c>
      <c r="P173" t="s">
        <v>237</v>
      </c>
      <c r="Q173" t="s">
        <v>238</v>
      </c>
      <c r="R173">
        <v>0.15961800000000001</v>
      </c>
    </row>
    <row r="174" spans="1:18">
      <c r="B174" t="s">
        <v>62</v>
      </c>
      <c r="C174" s="1">
        <v>1.18052E-5</v>
      </c>
      <c r="D174" t="s">
        <v>25</v>
      </c>
      <c r="E174" t="s">
        <v>64</v>
      </c>
      <c r="F174" t="s">
        <v>27</v>
      </c>
      <c r="G174">
        <v>0.50475099999999995</v>
      </c>
      <c r="H174" t="s">
        <v>28</v>
      </c>
      <c r="I174">
        <v>332484</v>
      </c>
      <c r="J174" t="s">
        <v>29</v>
      </c>
      <c r="K174">
        <v>9.0229981466000003E-2</v>
      </c>
      <c r="L174" t="s">
        <v>30</v>
      </c>
      <c r="M174">
        <v>30000</v>
      </c>
      <c r="N174" t="s">
        <v>65</v>
      </c>
      <c r="O174" t="s">
        <v>239</v>
      </c>
      <c r="P174" t="s">
        <v>240</v>
      </c>
      <c r="Q174" t="s">
        <v>241</v>
      </c>
      <c r="R174">
        <v>0.170511</v>
      </c>
    </row>
    <row r="175" spans="1:18">
      <c r="B175" t="s">
        <v>69</v>
      </c>
      <c r="C175" s="1">
        <v>1.18052E-5</v>
      </c>
      <c r="D175" t="s">
        <v>25</v>
      </c>
      <c r="E175" t="s">
        <v>70</v>
      </c>
      <c r="F175" t="s">
        <v>27</v>
      </c>
      <c r="G175">
        <v>0.50475099999999995</v>
      </c>
      <c r="H175" t="s">
        <v>28</v>
      </c>
      <c r="I175">
        <v>332484</v>
      </c>
      <c r="J175" t="s">
        <v>29</v>
      </c>
      <c r="K175">
        <v>9.0229981466000003E-2</v>
      </c>
      <c r="L175" t="s">
        <v>30</v>
      </c>
      <c r="M175">
        <v>30000</v>
      </c>
      <c r="N175" t="s">
        <v>65</v>
      </c>
      <c r="O175" t="s">
        <v>239</v>
      </c>
      <c r="P175" t="s">
        <v>240</v>
      </c>
      <c r="Q175" t="s">
        <v>241</v>
      </c>
      <c r="R175">
        <v>0.170511</v>
      </c>
    </row>
    <row r="176" spans="1:18">
      <c r="B176" t="s">
        <v>69</v>
      </c>
      <c r="C176" s="1">
        <v>1.05675E-5</v>
      </c>
      <c r="D176" t="s">
        <v>25</v>
      </c>
      <c r="E176" t="s">
        <v>71</v>
      </c>
      <c r="F176" t="s">
        <v>27</v>
      </c>
      <c r="G176">
        <v>0.51286399999999999</v>
      </c>
      <c r="H176" t="s">
        <v>28</v>
      </c>
      <c r="I176">
        <v>359768</v>
      </c>
      <c r="J176" t="s">
        <v>29</v>
      </c>
      <c r="K176">
        <v>8.3386986396999999E-2</v>
      </c>
      <c r="L176" t="s">
        <v>30</v>
      </c>
      <c r="M176">
        <v>30000</v>
      </c>
      <c r="N176" t="s">
        <v>72</v>
      </c>
      <c r="O176" t="s">
        <v>242</v>
      </c>
      <c r="P176" t="s">
        <v>243</v>
      </c>
      <c r="Q176" t="s">
        <v>244</v>
      </c>
      <c r="R176">
        <v>0.16150700000000001</v>
      </c>
    </row>
    <row r="177" spans="2:18">
      <c r="B177" t="s">
        <v>76</v>
      </c>
      <c r="C177" s="1">
        <v>1.05675E-5</v>
      </c>
      <c r="D177" t="s">
        <v>25</v>
      </c>
      <c r="E177" t="s">
        <v>77</v>
      </c>
      <c r="F177" t="s">
        <v>27</v>
      </c>
      <c r="G177">
        <v>0.51286399999999999</v>
      </c>
      <c r="H177" t="s">
        <v>28</v>
      </c>
      <c r="I177">
        <v>359768</v>
      </c>
      <c r="J177" t="s">
        <v>29</v>
      </c>
      <c r="K177">
        <v>8.3386986396999999E-2</v>
      </c>
      <c r="L177" t="s">
        <v>30</v>
      </c>
      <c r="M177">
        <v>30000</v>
      </c>
      <c r="N177" t="s">
        <v>72</v>
      </c>
      <c r="O177" t="s">
        <v>242</v>
      </c>
      <c r="P177" t="s">
        <v>243</v>
      </c>
      <c r="Q177" t="s">
        <v>244</v>
      </c>
      <c r="R177">
        <v>0.16150700000000001</v>
      </c>
    </row>
    <row r="178" spans="2:18">
      <c r="B178" t="s">
        <v>76</v>
      </c>
      <c r="C178" s="1">
        <v>9.5297699999999994E-6</v>
      </c>
      <c r="D178" t="s">
        <v>25</v>
      </c>
      <c r="E178" t="s">
        <v>78</v>
      </c>
      <c r="F178" t="s">
        <v>27</v>
      </c>
      <c r="G178">
        <v>0.51996299999999995</v>
      </c>
      <c r="H178" t="s">
        <v>28</v>
      </c>
      <c r="I178">
        <v>388127</v>
      </c>
      <c r="J178" t="s">
        <v>29</v>
      </c>
      <c r="K178">
        <v>7.7294381206999996E-2</v>
      </c>
      <c r="L178" t="s">
        <v>30</v>
      </c>
      <c r="M178">
        <v>30000</v>
      </c>
      <c r="N178" t="s">
        <v>79</v>
      </c>
      <c r="O178" t="s">
        <v>245</v>
      </c>
      <c r="P178" t="s">
        <v>246</v>
      </c>
      <c r="Q178" t="s">
        <v>247</v>
      </c>
      <c r="R178">
        <v>0.158663</v>
      </c>
    </row>
    <row r="179" spans="2:18">
      <c r="B179" t="s">
        <v>83</v>
      </c>
      <c r="C179" s="1">
        <v>9.5297699999999994E-6</v>
      </c>
      <c r="D179" t="s">
        <v>25</v>
      </c>
      <c r="E179" t="s">
        <v>84</v>
      </c>
      <c r="F179" t="s">
        <v>27</v>
      </c>
      <c r="G179">
        <v>0.51996299999999995</v>
      </c>
      <c r="H179" t="s">
        <v>28</v>
      </c>
      <c r="I179">
        <v>388127</v>
      </c>
      <c r="J179" t="s">
        <v>29</v>
      </c>
      <c r="K179">
        <v>7.7294381206999996E-2</v>
      </c>
      <c r="L179" t="s">
        <v>30</v>
      </c>
      <c r="M179">
        <v>30000</v>
      </c>
      <c r="N179" t="s">
        <v>79</v>
      </c>
      <c r="O179" t="s">
        <v>245</v>
      </c>
      <c r="P179" t="s">
        <v>246</v>
      </c>
      <c r="Q179" t="s">
        <v>247</v>
      </c>
      <c r="R179">
        <v>0.158663</v>
      </c>
    </row>
    <row r="180" spans="2:18">
      <c r="B180" t="s">
        <v>83</v>
      </c>
      <c r="C180" s="1">
        <v>8.7361200000000006E-6</v>
      </c>
      <c r="D180" t="s">
        <v>25</v>
      </c>
      <c r="E180" t="s">
        <v>85</v>
      </c>
      <c r="F180" t="s">
        <v>27</v>
      </c>
      <c r="G180">
        <v>0.523007</v>
      </c>
      <c r="H180" t="s">
        <v>28</v>
      </c>
      <c r="I180">
        <v>418473</v>
      </c>
      <c r="J180" t="s">
        <v>29</v>
      </c>
      <c r="K180">
        <v>7.1689255120999995E-2</v>
      </c>
      <c r="L180" t="s">
        <v>30</v>
      </c>
      <c r="M180">
        <v>30000</v>
      </c>
      <c r="N180" t="s">
        <v>86</v>
      </c>
      <c r="O180" t="s">
        <v>248</v>
      </c>
      <c r="P180" t="s">
        <v>249</v>
      </c>
      <c r="Q180" t="s">
        <v>250</v>
      </c>
      <c r="R180">
        <v>0.16025400000000001</v>
      </c>
    </row>
    <row r="181" spans="2:18">
      <c r="B181" t="s">
        <v>90</v>
      </c>
      <c r="C181" s="1">
        <v>8.7361200000000006E-6</v>
      </c>
      <c r="D181" t="s">
        <v>25</v>
      </c>
      <c r="E181" t="s">
        <v>91</v>
      </c>
      <c r="F181" t="s">
        <v>27</v>
      </c>
      <c r="G181">
        <v>0.523007</v>
      </c>
      <c r="H181" t="s">
        <v>28</v>
      </c>
      <c r="I181">
        <v>418473</v>
      </c>
      <c r="J181" t="s">
        <v>29</v>
      </c>
      <c r="K181">
        <v>7.1689255120999995E-2</v>
      </c>
      <c r="L181" t="s">
        <v>30</v>
      </c>
      <c r="M181">
        <v>30000</v>
      </c>
      <c r="N181" t="s">
        <v>86</v>
      </c>
      <c r="O181" t="s">
        <v>248</v>
      </c>
      <c r="P181" t="s">
        <v>249</v>
      </c>
      <c r="Q181" t="s">
        <v>250</v>
      </c>
      <c r="R181">
        <v>0.16025400000000001</v>
      </c>
    </row>
    <row r="182" spans="2:18">
      <c r="B182" t="s">
        <v>90</v>
      </c>
      <c r="C182" s="1">
        <v>8.0970200000000003E-6</v>
      </c>
      <c r="D182" t="s">
        <v>25</v>
      </c>
      <c r="E182" t="s">
        <v>92</v>
      </c>
      <c r="F182" t="s">
        <v>27</v>
      </c>
      <c r="G182">
        <v>0.52050700000000005</v>
      </c>
      <c r="H182" t="s">
        <v>28</v>
      </c>
      <c r="I182">
        <v>455849</v>
      </c>
      <c r="J182" t="s">
        <v>29</v>
      </c>
      <c r="K182">
        <v>6.5811220226E-2</v>
      </c>
      <c r="L182" t="s">
        <v>30</v>
      </c>
      <c r="M182">
        <v>30000</v>
      </c>
      <c r="N182" t="s">
        <v>93</v>
      </c>
      <c r="O182" t="s">
        <v>251</v>
      </c>
      <c r="P182" t="s">
        <v>252</v>
      </c>
      <c r="Q182" t="s">
        <v>253</v>
      </c>
      <c r="R182">
        <v>0.15198999999999999</v>
      </c>
    </row>
    <row r="183" spans="2:18">
      <c r="B183" t="s">
        <v>97</v>
      </c>
      <c r="C183" s="1">
        <v>8.0970200000000003E-6</v>
      </c>
      <c r="D183" t="s">
        <v>25</v>
      </c>
      <c r="E183" t="s">
        <v>98</v>
      </c>
      <c r="F183" t="s">
        <v>27</v>
      </c>
      <c r="G183">
        <v>0.52050700000000005</v>
      </c>
      <c r="H183" t="s">
        <v>28</v>
      </c>
      <c r="I183">
        <v>455849</v>
      </c>
      <c r="J183" t="s">
        <v>29</v>
      </c>
      <c r="K183">
        <v>6.5811220226E-2</v>
      </c>
      <c r="L183" t="s">
        <v>30</v>
      </c>
      <c r="M183">
        <v>30000</v>
      </c>
      <c r="N183" t="s">
        <v>93</v>
      </c>
      <c r="O183" t="s">
        <v>251</v>
      </c>
      <c r="P183" t="s">
        <v>252</v>
      </c>
      <c r="Q183" t="s">
        <v>253</v>
      </c>
      <c r="R183">
        <v>0.15198999999999999</v>
      </c>
    </row>
    <row r="184" spans="2:18">
      <c r="B184" t="s">
        <v>97</v>
      </c>
      <c r="C184" s="1">
        <v>7.6783799999999995E-6</v>
      </c>
      <c r="D184" t="s">
        <v>25</v>
      </c>
      <c r="E184" t="s">
        <v>36</v>
      </c>
      <c r="F184" t="s">
        <v>27</v>
      </c>
      <c r="G184">
        <v>0.51124099999999995</v>
      </c>
      <c r="H184" t="s">
        <v>28</v>
      </c>
      <c r="I184">
        <v>498288</v>
      </c>
      <c r="J184" t="s">
        <v>29</v>
      </c>
      <c r="K184">
        <v>6.0206199520000003E-2</v>
      </c>
      <c r="L184" t="s">
        <v>30</v>
      </c>
      <c r="M184">
        <v>30000</v>
      </c>
      <c r="N184" t="s">
        <v>37</v>
      </c>
      <c r="O184" t="s">
        <v>227</v>
      </c>
      <c r="P184" t="s">
        <v>228</v>
      </c>
      <c r="Q184" t="s">
        <v>229</v>
      </c>
      <c r="R184">
        <v>0.15662000000000001</v>
      </c>
    </row>
    <row r="192" spans="2:18">
      <c r="B192" t="s">
        <v>24</v>
      </c>
      <c r="C192" s="1">
        <v>1.82564E-5</v>
      </c>
      <c r="D192" t="s">
        <v>25</v>
      </c>
      <c r="E192" t="s">
        <v>26</v>
      </c>
      <c r="F192" t="s">
        <v>27</v>
      </c>
      <c r="G192">
        <v>0.45465899999999998</v>
      </c>
      <c r="H192" t="s">
        <v>28</v>
      </c>
      <c r="I192">
        <v>264980</v>
      </c>
      <c r="J192" t="s">
        <v>29</v>
      </c>
      <c r="K192">
        <v>0.113215988997</v>
      </c>
      <c r="L192" t="s">
        <v>30</v>
      </c>
      <c r="M192">
        <v>30000</v>
      </c>
      <c r="N192" t="s">
        <v>31</v>
      </c>
      <c r="O192" t="s">
        <v>254</v>
      </c>
      <c r="P192" t="s">
        <v>255</v>
      </c>
      <c r="Q192" t="s">
        <v>256</v>
      </c>
      <c r="R192">
        <v>0.17923500000000001</v>
      </c>
    </row>
    <row r="193" spans="1:18">
      <c r="A193" s="2" t="s">
        <v>345</v>
      </c>
      <c r="B193" t="s">
        <v>35</v>
      </c>
      <c r="C193" s="1">
        <v>9.6719899999999992E-6</v>
      </c>
      <c r="D193" t="s">
        <v>25</v>
      </c>
      <c r="E193" t="s">
        <v>36</v>
      </c>
      <c r="F193" t="s">
        <v>27</v>
      </c>
      <c r="G193">
        <v>0.45514500000000002</v>
      </c>
      <c r="H193" t="s">
        <v>28</v>
      </c>
      <c r="I193">
        <v>499096</v>
      </c>
      <c r="J193" t="s">
        <v>29</v>
      </c>
      <c r="K193">
        <v>6.0108699655999999E-2</v>
      </c>
      <c r="L193" t="s">
        <v>30</v>
      </c>
      <c r="M193">
        <v>30000</v>
      </c>
      <c r="N193" t="s">
        <v>37</v>
      </c>
      <c r="O193" t="s">
        <v>257</v>
      </c>
      <c r="P193" t="s">
        <v>258</v>
      </c>
      <c r="Q193" t="s">
        <v>259</v>
      </c>
      <c r="R193">
        <v>0.17321900000000001</v>
      </c>
    </row>
    <row r="194" spans="1:18">
      <c r="B194" t="s">
        <v>41</v>
      </c>
      <c r="C194" s="1">
        <v>1.82564E-5</v>
      </c>
      <c r="D194" t="s">
        <v>25</v>
      </c>
      <c r="E194" t="s">
        <v>42</v>
      </c>
      <c r="F194" t="s">
        <v>27</v>
      </c>
      <c r="G194">
        <v>0.45465899999999998</v>
      </c>
      <c r="H194" t="s">
        <v>28</v>
      </c>
      <c r="I194">
        <v>264980</v>
      </c>
      <c r="J194" t="s">
        <v>29</v>
      </c>
      <c r="K194">
        <v>0.113215988997</v>
      </c>
      <c r="L194" t="s">
        <v>30</v>
      </c>
      <c r="M194">
        <v>30000</v>
      </c>
      <c r="N194" t="s">
        <v>31</v>
      </c>
      <c r="O194" t="s">
        <v>254</v>
      </c>
      <c r="P194" t="s">
        <v>255</v>
      </c>
      <c r="Q194" t="s">
        <v>256</v>
      </c>
      <c r="R194">
        <v>0.17923500000000001</v>
      </c>
    </row>
    <row r="195" spans="1:18">
      <c r="B195" t="s">
        <v>41</v>
      </c>
      <c r="C195" s="1">
        <v>1.7131700000000001E-5</v>
      </c>
      <c r="D195" t="s">
        <v>25</v>
      </c>
      <c r="E195" t="s">
        <v>43</v>
      </c>
      <c r="F195" t="s">
        <v>27</v>
      </c>
      <c r="G195">
        <v>0.45756000000000002</v>
      </c>
      <c r="H195" t="s">
        <v>28</v>
      </c>
      <c r="I195">
        <v>278808</v>
      </c>
      <c r="J195" t="s">
        <v>29</v>
      </c>
      <c r="K195">
        <v>0.107601038434</v>
      </c>
      <c r="L195" t="s">
        <v>30</v>
      </c>
      <c r="M195">
        <v>30000</v>
      </c>
      <c r="N195" t="s">
        <v>44</v>
      </c>
      <c r="O195" t="s">
        <v>260</v>
      </c>
      <c r="P195" t="s">
        <v>261</v>
      </c>
      <c r="Q195" t="s">
        <v>262</v>
      </c>
      <c r="R195">
        <v>0.18463399999999999</v>
      </c>
    </row>
    <row r="196" spans="1:18">
      <c r="B196" t="s">
        <v>48</v>
      </c>
      <c r="C196" s="1">
        <v>1.7131700000000001E-5</v>
      </c>
      <c r="D196" t="s">
        <v>25</v>
      </c>
      <c r="E196" t="s">
        <v>49</v>
      </c>
      <c r="F196" t="s">
        <v>27</v>
      </c>
      <c r="G196">
        <v>0.45756000000000002</v>
      </c>
      <c r="H196" t="s">
        <v>28</v>
      </c>
      <c r="I196">
        <v>278808</v>
      </c>
      <c r="J196" t="s">
        <v>29</v>
      </c>
      <c r="K196">
        <v>0.107601038434</v>
      </c>
      <c r="L196" t="s">
        <v>30</v>
      </c>
      <c r="M196">
        <v>30000</v>
      </c>
      <c r="N196" t="s">
        <v>44</v>
      </c>
      <c r="O196" t="s">
        <v>260</v>
      </c>
      <c r="P196" t="s">
        <v>261</v>
      </c>
      <c r="Q196" t="s">
        <v>262</v>
      </c>
      <c r="R196">
        <v>0.18463399999999999</v>
      </c>
    </row>
    <row r="197" spans="1:18">
      <c r="B197" t="s">
        <v>48</v>
      </c>
      <c r="C197" s="1">
        <v>1.6373699999999999E-5</v>
      </c>
      <c r="D197" t="s">
        <v>25</v>
      </c>
      <c r="E197" t="s">
        <v>50</v>
      </c>
      <c r="F197" t="s">
        <v>27</v>
      </c>
      <c r="G197">
        <v>0.45371299999999998</v>
      </c>
      <c r="H197" t="s">
        <v>28</v>
      </c>
      <c r="I197">
        <v>296681</v>
      </c>
      <c r="J197" t="s">
        <v>29</v>
      </c>
      <c r="K197">
        <v>0.101118710175</v>
      </c>
      <c r="L197" t="s">
        <v>30</v>
      </c>
      <c r="M197">
        <v>30000</v>
      </c>
      <c r="N197" t="s">
        <v>51</v>
      </c>
      <c r="O197" t="s">
        <v>263</v>
      </c>
      <c r="P197" t="s">
        <v>264</v>
      </c>
      <c r="Q197" t="s">
        <v>265</v>
      </c>
      <c r="R197">
        <v>0.18431400000000001</v>
      </c>
    </row>
    <row r="198" spans="1:18">
      <c r="B198" t="s">
        <v>55</v>
      </c>
      <c r="C198" s="1">
        <v>1.6373699999999999E-5</v>
      </c>
      <c r="D198" t="s">
        <v>25</v>
      </c>
      <c r="E198" t="s">
        <v>56</v>
      </c>
      <c r="F198" t="s">
        <v>27</v>
      </c>
      <c r="G198">
        <v>0.45371299999999998</v>
      </c>
      <c r="H198" t="s">
        <v>28</v>
      </c>
      <c r="I198">
        <v>296681</v>
      </c>
      <c r="J198" t="s">
        <v>29</v>
      </c>
      <c r="K198">
        <v>0.101118710175</v>
      </c>
      <c r="L198" t="s">
        <v>30</v>
      </c>
      <c r="M198">
        <v>30000</v>
      </c>
      <c r="N198" t="s">
        <v>51</v>
      </c>
      <c r="O198" t="s">
        <v>263</v>
      </c>
      <c r="P198" t="s">
        <v>264</v>
      </c>
      <c r="Q198" t="s">
        <v>265</v>
      </c>
      <c r="R198">
        <v>0.18431400000000001</v>
      </c>
    </row>
    <row r="199" spans="1:18">
      <c r="B199" t="s">
        <v>55</v>
      </c>
      <c r="C199" s="1">
        <v>1.5483699999999999E-5</v>
      </c>
      <c r="D199" t="s">
        <v>25</v>
      </c>
      <c r="E199" t="s">
        <v>57</v>
      </c>
      <c r="F199" t="s">
        <v>27</v>
      </c>
      <c r="G199">
        <v>0.45484200000000002</v>
      </c>
      <c r="H199" t="s">
        <v>28</v>
      </c>
      <c r="I199">
        <v>312180</v>
      </c>
      <c r="J199" t="s">
        <v>29</v>
      </c>
      <c r="K199">
        <v>9.6098281889999998E-2</v>
      </c>
      <c r="L199" t="s">
        <v>30</v>
      </c>
      <c r="M199">
        <v>30000</v>
      </c>
      <c r="N199" t="s">
        <v>58</v>
      </c>
      <c r="O199" t="s">
        <v>266</v>
      </c>
      <c r="P199" t="s">
        <v>267</v>
      </c>
      <c r="Q199" t="s">
        <v>268</v>
      </c>
      <c r="R199">
        <v>0.18104200000000001</v>
      </c>
    </row>
    <row r="200" spans="1:18">
      <c r="B200" t="s">
        <v>62</v>
      </c>
      <c r="C200" s="1">
        <v>1.5483699999999999E-5</v>
      </c>
      <c r="D200" t="s">
        <v>25</v>
      </c>
      <c r="E200" t="s">
        <v>63</v>
      </c>
      <c r="F200" t="s">
        <v>27</v>
      </c>
      <c r="G200">
        <v>0.45484200000000002</v>
      </c>
      <c r="H200" t="s">
        <v>28</v>
      </c>
      <c r="I200">
        <v>312180</v>
      </c>
      <c r="J200" t="s">
        <v>29</v>
      </c>
      <c r="K200">
        <v>9.6098281889999998E-2</v>
      </c>
      <c r="L200" t="s">
        <v>30</v>
      </c>
      <c r="M200">
        <v>30000</v>
      </c>
      <c r="N200" t="s">
        <v>58</v>
      </c>
      <c r="O200" t="s">
        <v>266</v>
      </c>
      <c r="P200" t="s">
        <v>267</v>
      </c>
      <c r="Q200" t="s">
        <v>268</v>
      </c>
      <c r="R200">
        <v>0.18104200000000001</v>
      </c>
    </row>
    <row r="201" spans="1:18">
      <c r="B201" t="s">
        <v>62</v>
      </c>
      <c r="C201" s="1">
        <v>1.39744E-5</v>
      </c>
      <c r="D201" t="s">
        <v>25</v>
      </c>
      <c r="E201" t="s">
        <v>64</v>
      </c>
      <c r="F201" t="s">
        <v>27</v>
      </c>
      <c r="G201">
        <v>0.46242</v>
      </c>
      <c r="H201" t="s">
        <v>28</v>
      </c>
      <c r="I201">
        <v>334653</v>
      </c>
      <c r="J201" t="s">
        <v>29</v>
      </c>
      <c r="K201">
        <v>8.9645180278000003E-2</v>
      </c>
      <c r="L201" t="s">
        <v>30</v>
      </c>
      <c r="M201">
        <v>30000</v>
      </c>
      <c r="N201" t="s">
        <v>65</v>
      </c>
      <c r="O201" t="s">
        <v>269</v>
      </c>
      <c r="P201" t="s">
        <v>270</v>
      </c>
      <c r="Q201" t="s">
        <v>271</v>
      </c>
      <c r="R201">
        <v>0.17213200000000001</v>
      </c>
    </row>
    <row r="202" spans="1:18">
      <c r="B202" t="s">
        <v>69</v>
      </c>
      <c r="C202" s="1">
        <v>1.39744E-5</v>
      </c>
      <c r="D202" t="s">
        <v>25</v>
      </c>
      <c r="E202" t="s">
        <v>70</v>
      </c>
      <c r="F202" t="s">
        <v>27</v>
      </c>
      <c r="G202">
        <v>0.46242</v>
      </c>
      <c r="H202" t="s">
        <v>28</v>
      </c>
      <c r="I202">
        <v>334653</v>
      </c>
      <c r="J202" t="s">
        <v>29</v>
      </c>
      <c r="K202">
        <v>8.9645180278000003E-2</v>
      </c>
      <c r="L202" t="s">
        <v>30</v>
      </c>
      <c r="M202">
        <v>30000</v>
      </c>
      <c r="N202" t="s">
        <v>65</v>
      </c>
      <c r="O202" t="s">
        <v>269</v>
      </c>
      <c r="P202" t="s">
        <v>270</v>
      </c>
      <c r="Q202" t="s">
        <v>271</v>
      </c>
      <c r="R202">
        <v>0.17213200000000001</v>
      </c>
    </row>
    <row r="203" spans="1:18">
      <c r="B203" t="s">
        <v>69</v>
      </c>
      <c r="C203" s="1">
        <v>1.36955E-5</v>
      </c>
      <c r="D203" t="s">
        <v>25</v>
      </c>
      <c r="E203" t="s">
        <v>71</v>
      </c>
      <c r="F203" t="s">
        <v>27</v>
      </c>
      <c r="G203">
        <v>0.45234400000000002</v>
      </c>
      <c r="H203" t="s">
        <v>28</v>
      </c>
      <c r="I203">
        <v>356849</v>
      </c>
      <c r="J203" t="s">
        <v>29</v>
      </c>
      <c r="K203">
        <v>8.4069287446999999E-2</v>
      </c>
      <c r="L203" t="s">
        <v>30</v>
      </c>
      <c r="M203">
        <v>30000</v>
      </c>
      <c r="N203" t="s">
        <v>72</v>
      </c>
      <c r="O203" t="s">
        <v>272</v>
      </c>
      <c r="P203" t="s">
        <v>273</v>
      </c>
      <c r="Q203" t="s">
        <v>274</v>
      </c>
      <c r="R203">
        <v>0.18420900000000001</v>
      </c>
    </row>
    <row r="204" spans="1:18">
      <c r="B204" t="s">
        <v>76</v>
      </c>
      <c r="C204" s="1">
        <v>1.36955E-5</v>
      </c>
      <c r="D204" t="s">
        <v>25</v>
      </c>
      <c r="E204" t="s">
        <v>77</v>
      </c>
      <c r="F204" t="s">
        <v>27</v>
      </c>
      <c r="G204">
        <v>0.45234400000000002</v>
      </c>
      <c r="H204" t="s">
        <v>28</v>
      </c>
      <c r="I204">
        <v>356849</v>
      </c>
      <c r="J204" t="s">
        <v>29</v>
      </c>
      <c r="K204">
        <v>8.4069287446999999E-2</v>
      </c>
      <c r="L204" t="s">
        <v>30</v>
      </c>
      <c r="M204">
        <v>30000</v>
      </c>
      <c r="N204" t="s">
        <v>72</v>
      </c>
      <c r="O204" t="s">
        <v>272</v>
      </c>
      <c r="P204" t="s">
        <v>273</v>
      </c>
      <c r="Q204" t="s">
        <v>274</v>
      </c>
      <c r="R204">
        <v>0.18420900000000001</v>
      </c>
    </row>
    <row r="205" spans="1:18">
      <c r="B205" t="s">
        <v>76</v>
      </c>
      <c r="C205" s="1">
        <v>1.1939299999999999E-5</v>
      </c>
      <c r="D205" t="s">
        <v>25</v>
      </c>
      <c r="E205" t="s">
        <v>78</v>
      </c>
      <c r="F205" t="s">
        <v>27</v>
      </c>
      <c r="G205">
        <v>0.46795500000000001</v>
      </c>
      <c r="H205" t="s">
        <v>28</v>
      </c>
      <c r="I205">
        <v>382483</v>
      </c>
      <c r="J205" t="s">
        <v>29</v>
      </c>
      <c r="K205">
        <v>7.8434860332000006E-2</v>
      </c>
      <c r="L205" t="s">
        <v>30</v>
      </c>
      <c r="M205">
        <v>30000</v>
      </c>
      <c r="N205" t="s">
        <v>79</v>
      </c>
      <c r="O205" t="s">
        <v>275</v>
      </c>
      <c r="P205" t="s">
        <v>276</v>
      </c>
      <c r="Q205" t="s">
        <v>277</v>
      </c>
      <c r="R205">
        <v>0.17053199999999999</v>
      </c>
    </row>
    <row r="206" spans="1:18">
      <c r="B206" t="s">
        <v>83</v>
      </c>
      <c r="C206" s="1">
        <v>1.1939299999999999E-5</v>
      </c>
      <c r="D206" t="s">
        <v>25</v>
      </c>
      <c r="E206" t="s">
        <v>84</v>
      </c>
      <c r="F206" t="s">
        <v>27</v>
      </c>
      <c r="G206">
        <v>0.46795500000000001</v>
      </c>
      <c r="H206" t="s">
        <v>28</v>
      </c>
      <c r="I206">
        <v>382483</v>
      </c>
      <c r="J206" t="s">
        <v>29</v>
      </c>
      <c r="K206">
        <v>7.8434860332000006E-2</v>
      </c>
      <c r="L206" t="s">
        <v>30</v>
      </c>
      <c r="M206">
        <v>30000</v>
      </c>
      <c r="N206" t="s">
        <v>79</v>
      </c>
      <c r="O206" t="s">
        <v>275</v>
      </c>
      <c r="P206" t="s">
        <v>276</v>
      </c>
      <c r="Q206" t="s">
        <v>277</v>
      </c>
      <c r="R206">
        <v>0.17053199999999999</v>
      </c>
    </row>
    <row r="207" spans="1:18">
      <c r="B207" t="s">
        <v>83</v>
      </c>
      <c r="C207" s="1">
        <v>1.11904E-5</v>
      </c>
      <c r="D207" t="s">
        <v>25</v>
      </c>
      <c r="E207" t="s">
        <v>85</v>
      </c>
      <c r="F207" t="s">
        <v>27</v>
      </c>
      <c r="G207">
        <v>0.46361400000000003</v>
      </c>
      <c r="H207" t="s">
        <v>28</v>
      </c>
      <c r="I207">
        <v>415759</v>
      </c>
      <c r="J207" t="s">
        <v>29</v>
      </c>
      <c r="K207">
        <v>7.2157175273000002E-2</v>
      </c>
      <c r="L207" t="s">
        <v>30</v>
      </c>
      <c r="M207">
        <v>30000</v>
      </c>
      <c r="N207" t="s">
        <v>86</v>
      </c>
      <c r="O207" t="s">
        <v>278</v>
      </c>
      <c r="P207" t="s">
        <v>279</v>
      </c>
      <c r="Q207" t="s">
        <v>280</v>
      </c>
      <c r="R207">
        <v>0.17458899999999999</v>
      </c>
    </row>
    <row r="208" spans="1:18">
      <c r="B208" t="s">
        <v>90</v>
      </c>
      <c r="C208" s="1">
        <v>1.11904E-5</v>
      </c>
      <c r="D208" t="s">
        <v>25</v>
      </c>
      <c r="E208" t="s">
        <v>91</v>
      </c>
      <c r="F208" t="s">
        <v>27</v>
      </c>
      <c r="G208">
        <v>0.46361400000000003</v>
      </c>
      <c r="H208" t="s">
        <v>28</v>
      </c>
      <c r="I208">
        <v>415759</v>
      </c>
      <c r="J208" t="s">
        <v>29</v>
      </c>
      <c r="K208">
        <v>7.2157175273000002E-2</v>
      </c>
      <c r="L208" t="s">
        <v>30</v>
      </c>
      <c r="M208">
        <v>30000</v>
      </c>
      <c r="N208" t="s">
        <v>86</v>
      </c>
      <c r="O208" t="s">
        <v>278</v>
      </c>
      <c r="P208" t="s">
        <v>279</v>
      </c>
      <c r="Q208" t="s">
        <v>280</v>
      </c>
      <c r="R208">
        <v>0.17458899999999999</v>
      </c>
    </row>
    <row r="209" spans="1:18">
      <c r="B209" t="s">
        <v>90</v>
      </c>
      <c r="C209" s="1">
        <v>1.0349E-5</v>
      </c>
      <c r="D209" t="s">
        <v>25</v>
      </c>
      <c r="E209" t="s">
        <v>92</v>
      </c>
      <c r="F209" t="s">
        <v>27</v>
      </c>
      <c r="G209">
        <v>0.46077899999999999</v>
      </c>
      <c r="H209" t="s">
        <v>28</v>
      </c>
      <c r="I209">
        <v>455108</v>
      </c>
      <c r="J209" t="s">
        <v>29</v>
      </c>
      <c r="K209">
        <v>6.5918460178000002E-2</v>
      </c>
      <c r="L209" t="s">
        <v>30</v>
      </c>
      <c r="M209">
        <v>30000</v>
      </c>
      <c r="N209" t="s">
        <v>93</v>
      </c>
      <c r="O209" t="s">
        <v>281</v>
      </c>
      <c r="P209" t="s">
        <v>282</v>
      </c>
      <c r="Q209" t="s">
        <v>283</v>
      </c>
      <c r="R209">
        <v>0.17899100000000001</v>
      </c>
    </row>
    <row r="210" spans="1:18">
      <c r="B210" t="s">
        <v>97</v>
      </c>
      <c r="C210" s="1">
        <v>1.0349E-5</v>
      </c>
      <c r="D210" t="s">
        <v>25</v>
      </c>
      <c r="E210" t="s">
        <v>98</v>
      </c>
      <c r="F210" t="s">
        <v>27</v>
      </c>
      <c r="G210">
        <v>0.46077899999999999</v>
      </c>
      <c r="H210" t="s">
        <v>28</v>
      </c>
      <c r="I210">
        <v>455108</v>
      </c>
      <c r="J210" t="s">
        <v>29</v>
      </c>
      <c r="K210">
        <v>6.5918460178000002E-2</v>
      </c>
      <c r="L210" t="s">
        <v>30</v>
      </c>
      <c r="M210">
        <v>30000</v>
      </c>
      <c r="N210" t="s">
        <v>93</v>
      </c>
      <c r="O210" t="s">
        <v>281</v>
      </c>
      <c r="P210" t="s">
        <v>282</v>
      </c>
      <c r="Q210" t="s">
        <v>283</v>
      </c>
      <c r="R210">
        <v>0.17899100000000001</v>
      </c>
    </row>
    <row r="211" spans="1:18">
      <c r="B211" t="s">
        <v>97</v>
      </c>
      <c r="C211" s="1">
        <v>9.6719899999999992E-6</v>
      </c>
      <c r="D211" t="s">
        <v>25</v>
      </c>
      <c r="E211" t="s">
        <v>36</v>
      </c>
      <c r="F211" t="s">
        <v>27</v>
      </c>
      <c r="G211">
        <v>0.45514500000000002</v>
      </c>
      <c r="H211" t="s">
        <v>28</v>
      </c>
      <c r="I211">
        <v>499096</v>
      </c>
      <c r="J211" t="s">
        <v>29</v>
      </c>
      <c r="K211">
        <v>6.0108699655999999E-2</v>
      </c>
      <c r="L211" t="s">
        <v>30</v>
      </c>
      <c r="M211">
        <v>30000</v>
      </c>
      <c r="N211" t="s">
        <v>37</v>
      </c>
      <c r="O211" t="s">
        <v>257</v>
      </c>
      <c r="P211" t="s">
        <v>258</v>
      </c>
      <c r="Q211" t="s">
        <v>259</v>
      </c>
      <c r="R211">
        <v>0.17321900000000001</v>
      </c>
    </row>
    <row r="219" spans="1:18">
      <c r="B219" t="s">
        <v>24</v>
      </c>
      <c r="C219" s="1">
        <v>2.26787E-5</v>
      </c>
      <c r="D219" t="s">
        <v>25</v>
      </c>
      <c r="E219" t="s">
        <v>26</v>
      </c>
      <c r="F219" t="s">
        <v>27</v>
      </c>
      <c r="G219">
        <v>0.40926000000000001</v>
      </c>
      <c r="H219" t="s">
        <v>28</v>
      </c>
      <c r="I219">
        <v>263258</v>
      </c>
      <c r="J219" t="s">
        <v>29</v>
      </c>
      <c r="K219">
        <v>0.11395663156499999</v>
      </c>
      <c r="L219" t="s">
        <v>30</v>
      </c>
      <c r="M219">
        <v>30000</v>
      </c>
      <c r="N219" t="s">
        <v>31</v>
      </c>
      <c r="O219" t="s">
        <v>285</v>
      </c>
      <c r="P219" t="s">
        <v>286</v>
      </c>
      <c r="Q219" t="s">
        <v>287</v>
      </c>
      <c r="R219">
        <v>0.18923599999999999</v>
      </c>
    </row>
    <row r="220" spans="1:18">
      <c r="A220" s="2" t="s">
        <v>346</v>
      </c>
      <c r="B220" t="s">
        <v>35</v>
      </c>
      <c r="C220" s="1">
        <v>1.1227699999999999E-5</v>
      </c>
      <c r="D220" t="s">
        <v>25</v>
      </c>
      <c r="E220" t="s">
        <v>36</v>
      </c>
      <c r="F220" t="s">
        <v>27</v>
      </c>
      <c r="G220">
        <v>0.42175200000000002</v>
      </c>
      <c r="H220" t="s">
        <v>28</v>
      </c>
      <c r="I220">
        <v>500720</v>
      </c>
      <c r="J220" t="s">
        <v>29</v>
      </c>
      <c r="K220">
        <v>5.9913699927999997E-2</v>
      </c>
      <c r="L220" t="s">
        <v>30</v>
      </c>
      <c r="M220">
        <v>30000</v>
      </c>
      <c r="N220" t="s">
        <v>37</v>
      </c>
      <c r="O220" t="s">
        <v>288</v>
      </c>
      <c r="P220" t="s">
        <v>289</v>
      </c>
      <c r="Q220" t="s">
        <v>290</v>
      </c>
      <c r="R220">
        <v>0.18834500000000001</v>
      </c>
    </row>
    <row r="221" spans="1:18">
      <c r="B221" t="s">
        <v>41</v>
      </c>
      <c r="C221" s="1">
        <v>2.26787E-5</v>
      </c>
      <c r="D221" t="s">
        <v>25</v>
      </c>
      <c r="E221" t="s">
        <v>42</v>
      </c>
      <c r="F221" t="s">
        <v>27</v>
      </c>
      <c r="G221">
        <v>0.40926000000000001</v>
      </c>
      <c r="H221" t="s">
        <v>28</v>
      </c>
      <c r="I221">
        <v>263258</v>
      </c>
      <c r="J221" t="s">
        <v>29</v>
      </c>
      <c r="K221">
        <v>0.11395663156499999</v>
      </c>
      <c r="L221" t="s">
        <v>30</v>
      </c>
      <c r="M221">
        <v>30000</v>
      </c>
      <c r="N221" t="s">
        <v>31</v>
      </c>
      <c r="O221" t="s">
        <v>285</v>
      </c>
      <c r="P221" t="s">
        <v>286</v>
      </c>
      <c r="Q221" t="s">
        <v>287</v>
      </c>
      <c r="R221">
        <v>0.18923599999999999</v>
      </c>
    </row>
    <row r="222" spans="1:18">
      <c r="B222" t="s">
        <v>41</v>
      </c>
      <c r="C222" s="1">
        <v>2.12494E-5</v>
      </c>
      <c r="D222" t="s">
        <v>25</v>
      </c>
      <c r="E222" t="s">
        <v>43</v>
      </c>
      <c r="F222" t="s">
        <v>27</v>
      </c>
      <c r="G222">
        <v>0.41217900000000002</v>
      </c>
      <c r="H222" t="s">
        <v>28</v>
      </c>
      <c r="I222">
        <v>277001</v>
      </c>
      <c r="J222" t="s">
        <v>29</v>
      </c>
      <c r="K222">
        <v>0.10830272065800001</v>
      </c>
      <c r="L222" t="s">
        <v>30</v>
      </c>
      <c r="M222">
        <v>30000</v>
      </c>
      <c r="N222" t="s">
        <v>44</v>
      </c>
      <c r="O222" t="s">
        <v>291</v>
      </c>
      <c r="P222" t="s">
        <v>292</v>
      </c>
      <c r="Q222" t="s">
        <v>293</v>
      </c>
      <c r="R222">
        <v>0.19716800000000001</v>
      </c>
    </row>
    <row r="223" spans="1:18">
      <c r="B223" t="s">
        <v>48</v>
      </c>
      <c r="C223" s="1">
        <v>2.12494E-5</v>
      </c>
      <c r="D223" t="s">
        <v>25</v>
      </c>
      <c r="E223" t="s">
        <v>49</v>
      </c>
      <c r="F223" t="s">
        <v>27</v>
      </c>
      <c r="G223">
        <v>0.41217900000000002</v>
      </c>
      <c r="H223" t="s">
        <v>28</v>
      </c>
      <c r="I223">
        <v>277001</v>
      </c>
      <c r="J223" t="s">
        <v>29</v>
      </c>
      <c r="K223">
        <v>0.10830272065800001</v>
      </c>
      <c r="L223" t="s">
        <v>30</v>
      </c>
      <c r="M223">
        <v>30000</v>
      </c>
      <c r="N223" t="s">
        <v>44</v>
      </c>
      <c r="O223" t="s">
        <v>291</v>
      </c>
      <c r="P223" t="s">
        <v>292</v>
      </c>
      <c r="Q223" t="s">
        <v>293</v>
      </c>
      <c r="R223">
        <v>0.19716800000000001</v>
      </c>
    </row>
    <row r="224" spans="1:18">
      <c r="B224" t="s">
        <v>48</v>
      </c>
      <c r="C224" s="1">
        <v>2.0965899999999999E-5</v>
      </c>
      <c r="D224" t="s">
        <v>25</v>
      </c>
      <c r="E224" t="s">
        <v>50</v>
      </c>
      <c r="F224" t="s">
        <v>27</v>
      </c>
      <c r="G224">
        <v>0.40390300000000001</v>
      </c>
      <c r="H224" t="s">
        <v>28</v>
      </c>
      <c r="I224">
        <v>292370</v>
      </c>
      <c r="J224" t="s">
        <v>29</v>
      </c>
      <c r="K224">
        <v>0.102609834405</v>
      </c>
      <c r="L224" t="s">
        <v>30</v>
      </c>
      <c r="M224">
        <v>30000</v>
      </c>
      <c r="N224" t="s">
        <v>51</v>
      </c>
      <c r="O224" t="s">
        <v>294</v>
      </c>
      <c r="P224" t="s">
        <v>295</v>
      </c>
      <c r="Q224" t="s">
        <v>296</v>
      </c>
      <c r="R224">
        <v>0.18374199999999999</v>
      </c>
    </row>
    <row r="225" spans="2:18">
      <c r="B225" t="s">
        <v>55</v>
      </c>
      <c r="C225" s="1">
        <v>2.0965899999999999E-5</v>
      </c>
      <c r="D225" t="s">
        <v>25</v>
      </c>
      <c r="E225" t="s">
        <v>56</v>
      </c>
      <c r="F225" t="s">
        <v>27</v>
      </c>
      <c r="G225">
        <v>0.40390300000000001</v>
      </c>
      <c r="H225" t="s">
        <v>28</v>
      </c>
      <c r="I225">
        <v>292370</v>
      </c>
      <c r="J225" t="s">
        <v>29</v>
      </c>
      <c r="K225">
        <v>0.102609834405</v>
      </c>
      <c r="L225" t="s">
        <v>30</v>
      </c>
      <c r="M225">
        <v>30000</v>
      </c>
      <c r="N225" t="s">
        <v>51</v>
      </c>
      <c r="O225" t="s">
        <v>294</v>
      </c>
      <c r="P225" t="s">
        <v>295</v>
      </c>
      <c r="Q225" t="s">
        <v>296</v>
      </c>
      <c r="R225">
        <v>0.18374199999999999</v>
      </c>
    </row>
    <row r="226" spans="2:18">
      <c r="B226" t="s">
        <v>55</v>
      </c>
      <c r="C226" s="1">
        <v>1.8012900000000002E-5</v>
      </c>
      <c r="D226" t="s">
        <v>25</v>
      </c>
      <c r="E226" t="s">
        <v>57</v>
      </c>
      <c r="F226" t="s">
        <v>27</v>
      </c>
      <c r="G226">
        <v>0.42170099999999999</v>
      </c>
      <c r="H226" t="s">
        <v>28</v>
      </c>
      <c r="I226">
        <v>312180</v>
      </c>
      <c r="J226" t="s">
        <v>29</v>
      </c>
      <c r="K226">
        <v>9.6098281889999998E-2</v>
      </c>
      <c r="L226" t="s">
        <v>30</v>
      </c>
      <c r="M226">
        <v>30000</v>
      </c>
      <c r="N226" t="s">
        <v>58</v>
      </c>
      <c r="O226" t="s">
        <v>297</v>
      </c>
      <c r="P226" t="s">
        <v>298</v>
      </c>
      <c r="Q226" t="s">
        <v>299</v>
      </c>
      <c r="R226">
        <v>0.18798899999999999</v>
      </c>
    </row>
    <row r="227" spans="2:18">
      <c r="B227" t="s">
        <v>62</v>
      </c>
      <c r="C227" s="1">
        <v>1.8012900000000002E-5</v>
      </c>
      <c r="D227" t="s">
        <v>25</v>
      </c>
      <c r="E227" t="s">
        <v>63</v>
      </c>
      <c r="F227" t="s">
        <v>27</v>
      </c>
      <c r="G227">
        <v>0.42170099999999999</v>
      </c>
      <c r="H227" t="s">
        <v>28</v>
      </c>
      <c r="I227">
        <v>312180</v>
      </c>
      <c r="J227" t="s">
        <v>29</v>
      </c>
      <c r="K227">
        <v>9.6098281889999998E-2</v>
      </c>
      <c r="L227" t="s">
        <v>30</v>
      </c>
      <c r="M227">
        <v>30000</v>
      </c>
      <c r="N227" t="s">
        <v>58</v>
      </c>
      <c r="O227" t="s">
        <v>297</v>
      </c>
      <c r="P227" t="s">
        <v>298</v>
      </c>
      <c r="Q227" t="s">
        <v>299</v>
      </c>
      <c r="R227">
        <v>0.18798899999999999</v>
      </c>
    </row>
    <row r="228" spans="2:18">
      <c r="B228" t="s">
        <v>62</v>
      </c>
      <c r="C228" s="1">
        <v>1.7996299999999999E-5</v>
      </c>
      <c r="D228" t="s">
        <v>25</v>
      </c>
      <c r="E228" t="s">
        <v>64</v>
      </c>
      <c r="F228" t="s">
        <v>27</v>
      </c>
      <c r="G228">
        <v>0.40715200000000001</v>
      </c>
      <c r="H228" t="s">
        <v>28</v>
      </c>
      <c r="I228">
        <v>335199</v>
      </c>
      <c r="J228" t="s">
        <v>29</v>
      </c>
      <c r="K228">
        <v>8.9498979980999996E-2</v>
      </c>
      <c r="L228" t="s">
        <v>30</v>
      </c>
      <c r="M228">
        <v>30000</v>
      </c>
      <c r="N228" t="s">
        <v>65</v>
      </c>
      <c r="O228" t="s">
        <v>300</v>
      </c>
      <c r="P228" t="s">
        <v>301</v>
      </c>
      <c r="Q228" t="s">
        <v>302</v>
      </c>
      <c r="R228">
        <v>0.18993699999999999</v>
      </c>
    </row>
    <row r="229" spans="2:18">
      <c r="B229" t="s">
        <v>69</v>
      </c>
      <c r="C229" s="1">
        <v>1.7996299999999999E-5</v>
      </c>
      <c r="D229" t="s">
        <v>25</v>
      </c>
      <c r="E229" t="s">
        <v>70</v>
      </c>
      <c r="F229" t="s">
        <v>27</v>
      </c>
      <c r="G229">
        <v>0.40715200000000001</v>
      </c>
      <c r="H229" t="s">
        <v>28</v>
      </c>
      <c r="I229">
        <v>335199</v>
      </c>
      <c r="J229" t="s">
        <v>29</v>
      </c>
      <c r="K229">
        <v>8.9498979980999996E-2</v>
      </c>
      <c r="L229" t="s">
        <v>30</v>
      </c>
      <c r="M229">
        <v>30000</v>
      </c>
      <c r="N229" t="s">
        <v>65</v>
      </c>
      <c r="O229" t="s">
        <v>300</v>
      </c>
      <c r="P229" t="s">
        <v>301</v>
      </c>
      <c r="Q229" t="s">
        <v>302</v>
      </c>
      <c r="R229">
        <v>0.18993699999999999</v>
      </c>
    </row>
    <row r="230" spans="2:18">
      <c r="B230" t="s">
        <v>69</v>
      </c>
      <c r="C230" s="1">
        <v>1.6027899999999999E-5</v>
      </c>
      <c r="D230" t="s">
        <v>25</v>
      </c>
      <c r="E230" t="s">
        <v>71</v>
      </c>
      <c r="F230" t="s">
        <v>27</v>
      </c>
      <c r="G230">
        <v>0.41745900000000002</v>
      </c>
      <c r="H230" t="s">
        <v>28</v>
      </c>
      <c r="I230">
        <v>358011</v>
      </c>
      <c r="J230" t="s">
        <v>29</v>
      </c>
      <c r="K230">
        <v>8.3796367026999996E-2</v>
      </c>
      <c r="L230" t="s">
        <v>30</v>
      </c>
      <c r="M230">
        <v>30000</v>
      </c>
      <c r="N230" t="s">
        <v>72</v>
      </c>
      <c r="O230" t="s">
        <v>303</v>
      </c>
      <c r="P230" t="s">
        <v>304</v>
      </c>
      <c r="Q230" t="s">
        <v>305</v>
      </c>
      <c r="R230">
        <v>0.17769799999999999</v>
      </c>
    </row>
    <row r="231" spans="2:18">
      <c r="B231" t="s">
        <v>76</v>
      </c>
      <c r="C231" s="1">
        <v>1.6027899999999999E-5</v>
      </c>
      <c r="D231" t="s">
        <v>25</v>
      </c>
      <c r="E231" t="s">
        <v>77</v>
      </c>
      <c r="F231" t="s">
        <v>27</v>
      </c>
      <c r="G231">
        <v>0.41745900000000002</v>
      </c>
      <c r="H231" t="s">
        <v>28</v>
      </c>
      <c r="I231">
        <v>358011</v>
      </c>
      <c r="J231" t="s">
        <v>29</v>
      </c>
      <c r="K231">
        <v>8.3796367026999996E-2</v>
      </c>
      <c r="L231" t="s">
        <v>30</v>
      </c>
      <c r="M231">
        <v>30000</v>
      </c>
      <c r="N231" t="s">
        <v>72</v>
      </c>
      <c r="O231" t="s">
        <v>303</v>
      </c>
      <c r="P231" t="s">
        <v>304</v>
      </c>
      <c r="Q231" t="s">
        <v>305</v>
      </c>
      <c r="R231">
        <v>0.17769799999999999</v>
      </c>
    </row>
    <row r="232" spans="2:18">
      <c r="B232" t="s">
        <v>76</v>
      </c>
      <c r="C232" s="1">
        <v>1.49666E-5</v>
      </c>
      <c r="D232" t="s">
        <v>25</v>
      </c>
      <c r="E232" t="s">
        <v>78</v>
      </c>
      <c r="F232" t="s">
        <v>27</v>
      </c>
      <c r="G232">
        <v>0.41558800000000001</v>
      </c>
      <c r="H232" t="s">
        <v>28</v>
      </c>
      <c r="I232">
        <v>386858</v>
      </c>
      <c r="J232" t="s">
        <v>29</v>
      </c>
      <c r="K232">
        <v>7.7547823456999995E-2</v>
      </c>
      <c r="L232" t="s">
        <v>30</v>
      </c>
      <c r="M232">
        <v>30000</v>
      </c>
      <c r="N232" t="s">
        <v>79</v>
      </c>
      <c r="O232" t="s">
        <v>306</v>
      </c>
      <c r="P232" t="s">
        <v>307</v>
      </c>
      <c r="Q232" t="s">
        <v>308</v>
      </c>
      <c r="R232">
        <v>0.1905</v>
      </c>
    </row>
    <row r="233" spans="2:18">
      <c r="B233" t="s">
        <v>83</v>
      </c>
      <c r="C233" s="1">
        <v>1.49666E-5</v>
      </c>
      <c r="D233" t="s">
        <v>25</v>
      </c>
      <c r="E233" t="s">
        <v>84</v>
      </c>
      <c r="F233" t="s">
        <v>27</v>
      </c>
      <c r="G233">
        <v>0.41558800000000001</v>
      </c>
      <c r="H233" t="s">
        <v>28</v>
      </c>
      <c r="I233">
        <v>386858</v>
      </c>
      <c r="J233" t="s">
        <v>29</v>
      </c>
      <c r="K233">
        <v>7.7547823456999995E-2</v>
      </c>
      <c r="L233" t="s">
        <v>30</v>
      </c>
      <c r="M233">
        <v>30000</v>
      </c>
      <c r="N233" t="s">
        <v>79</v>
      </c>
      <c r="O233" t="s">
        <v>306</v>
      </c>
      <c r="P233" t="s">
        <v>307</v>
      </c>
      <c r="Q233" t="s">
        <v>308</v>
      </c>
      <c r="R233">
        <v>0.1905</v>
      </c>
    </row>
    <row r="234" spans="2:18">
      <c r="B234" t="s">
        <v>83</v>
      </c>
      <c r="C234" s="1">
        <v>1.32358E-5</v>
      </c>
      <c r="D234" t="s">
        <v>25</v>
      </c>
      <c r="E234" t="s">
        <v>85</v>
      </c>
      <c r="F234" t="s">
        <v>27</v>
      </c>
      <c r="G234">
        <v>0.424904</v>
      </c>
      <c r="H234" t="s">
        <v>28</v>
      </c>
      <c r="I234">
        <v>418473</v>
      </c>
      <c r="J234" t="s">
        <v>29</v>
      </c>
      <c r="K234">
        <v>7.1689262121000005E-2</v>
      </c>
      <c r="L234" t="s">
        <v>30</v>
      </c>
      <c r="M234">
        <v>30000</v>
      </c>
      <c r="N234" t="s">
        <v>86</v>
      </c>
      <c r="O234" t="s">
        <v>309</v>
      </c>
      <c r="P234" t="s">
        <v>310</v>
      </c>
      <c r="Q234" t="s">
        <v>311</v>
      </c>
      <c r="R234">
        <v>0.183973</v>
      </c>
    </row>
    <row r="235" spans="2:18">
      <c r="B235" t="s">
        <v>90</v>
      </c>
      <c r="C235" s="1">
        <v>1.32358E-5</v>
      </c>
      <c r="D235" t="s">
        <v>25</v>
      </c>
      <c r="E235" t="s">
        <v>91</v>
      </c>
      <c r="F235" t="s">
        <v>27</v>
      </c>
      <c r="G235">
        <v>0.424904</v>
      </c>
      <c r="H235" t="s">
        <v>28</v>
      </c>
      <c r="I235">
        <v>418473</v>
      </c>
      <c r="J235" t="s">
        <v>29</v>
      </c>
      <c r="K235">
        <v>7.1689262121000005E-2</v>
      </c>
      <c r="L235" t="s">
        <v>30</v>
      </c>
      <c r="M235">
        <v>30000</v>
      </c>
      <c r="N235" t="s">
        <v>86</v>
      </c>
      <c r="O235" t="s">
        <v>309</v>
      </c>
      <c r="P235" t="s">
        <v>310</v>
      </c>
      <c r="Q235" t="s">
        <v>311</v>
      </c>
      <c r="R235">
        <v>0.183973</v>
      </c>
    </row>
    <row r="236" spans="2:18">
      <c r="B236" t="s">
        <v>90</v>
      </c>
      <c r="C236" s="1">
        <v>1.3427900000000001E-5</v>
      </c>
      <c r="D236" t="s">
        <v>25</v>
      </c>
      <c r="E236" t="s">
        <v>92</v>
      </c>
      <c r="F236" t="s">
        <v>27</v>
      </c>
      <c r="G236">
        <v>0.40484799999999999</v>
      </c>
      <c r="H236" t="s">
        <v>28</v>
      </c>
      <c r="I236">
        <v>454369</v>
      </c>
      <c r="J236" t="s">
        <v>29</v>
      </c>
      <c r="K236">
        <v>6.6025696130000006E-2</v>
      </c>
      <c r="L236" t="s">
        <v>30</v>
      </c>
      <c r="M236">
        <v>30000</v>
      </c>
      <c r="N236" t="s">
        <v>93</v>
      </c>
      <c r="O236" t="s">
        <v>312</v>
      </c>
      <c r="P236" t="s">
        <v>313</v>
      </c>
      <c r="Q236" t="s">
        <v>314</v>
      </c>
      <c r="R236">
        <v>0.20935300000000001</v>
      </c>
    </row>
    <row r="237" spans="2:18">
      <c r="B237" t="s">
        <v>97</v>
      </c>
      <c r="C237" s="1">
        <v>1.3427900000000001E-5</v>
      </c>
      <c r="D237" t="s">
        <v>25</v>
      </c>
      <c r="E237" t="s">
        <v>98</v>
      </c>
      <c r="F237" t="s">
        <v>27</v>
      </c>
      <c r="G237">
        <v>0.40484799999999999</v>
      </c>
      <c r="H237" t="s">
        <v>28</v>
      </c>
      <c r="I237">
        <v>454369</v>
      </c>
      <c r="J237" t="s">
        <v>29</v>
      </c>
      <c r="K237">
        <v>6.6025696130000006E-2</v>
      </c>
      <c r="L237" t="s">
        <v>30</v>
      </c>
      <c r="M237">
        <v>30000</v>
      </c>
      <c r="N237" t="s">
        <v>93</v>
      </c>
      <c r="O237" t="s">
        <v>312</v>
      </c>
      <c r="P237" t="s">
        <v>313</v>
      </c>
      <c r="Q237" t="s">
        <v>314</v>
      </c>
      <c r="R237">
        <v>0.20935300000000001</v>
      </c>
    </row>
    <row r="238" spans="2:18">
      <c r="B238" t="s">
        <v>97</v>
      </c>
      <c r="C238" s="1">
        <v>1.1227699999999999E-5</v>
      </c>
      <c r="D238" t="s">
        <v>25</v>
      </c>
      <c r="E238" t="s">
        <v>36</v>
      </c>
      <c r="F238" t="s">
        <v>27</v>
      </c>
      <c r="G238">
        <v>0.42175200000000002</v>
      </c>
      <c r="H238" t="s">
        <v>28</v>
      </c>
      <c r="I238">
        <v>500720</v>
      </c>
      <c r="J238" t="s">
        <v>29</v>
      </c>
      <c r="K238">
        <v>5.9913699927999997E-2</v>
      </c>
      <c r="L238" t="s">
        <v>30</v>
      </c>
      <c r="M238">
        <v>30000</v>
      </c>
      <c r="N238" t="s">
        <v>37</v>
      </c>
      <c r="O238" t="s">
        <v>288</v>
      </c>
      <c r="P238" t="s">
        <v>289</v>
      </c>
      <c r="Q238" t="s">
        <v>290</v>
      </c>
      <c r="R238">
        <v>0.18834500000000001</v>
      </c>
    </row>
    <row r="246" spans="1:18">
      <c r="A246" s="2" t="s">
        <v>377</v>
      </c>
      <c r="B246" t="s">
        <v>24</v>
      </c>
      <c r="C246" s="1">
        <v>2.5120400000000001E-5</v>
      </c>
      <c r="D246" t="s">
        <v>25</v>
      </c>
      <c r="E246" t="s">
        <v>26</v>
      </c>
      <c r="F246" t="s">
        <v>27</v>
      </c>
      <c r="G246">
        <v>0.388546</v>
      </c>
      <c r="H246" t="s">
        <v>28</v>
      </c>
      <c r="I246">
        <v>263686</v>
      </c>
      <c r="J246" t="s">
        <v>29</v>
      </c>
      <c r="K246">
        <v>0.113771470923</v>
      </c>
      <c r="L246" t="s">
        <v>30</v>
      </c>
      <c r="M246">
        <v>30000</v>
      </c>
      <c r="N246" t="s">
        <v>31</v>
      </c>
      <c r="O246" t="s">
        <v>315</v>
      </c>
      <c r="P246" t="s">
        <v>316</v>
      </c>
      <c r="Q246" t="s">
        <v>317</v>
      </c>
      <c r="R246">
        <v>0.20059199999999999</v>
      </c>
    </row>
    <row r="247" spans="1:18">
      <c r="B247" t="s">
        <v>35</v>
      </c>
      <c r="C247" s="1">
        <v>1.35935E-5</v>
      </c>
      <c r="D247" t="s">
        <v>25</v>
      </c>
      <c r="E247" t="s">
        <v>36</v>
      </c>
      <c r="F247" t="s">
        <v>27</v>
      </c>
      <c r="G247">
        <v>0.38392199999999999</v>
      </c>
      <c r="H247" t="s">
        <v>28</v>
      </c>
      <c r="I247">
        <v>499096</v>
      </c>
      <c r="J247" t="s">
        <v>29</v>
      </c>
      <c r="K247">
        <v>6.0108699655999999E-2</v>
      </c>
      <c r="L247" t="s">
        <v>30</v>
      </c>
      <c r="M247">
        <v>30000</v>
      </c>
      <c r="N247" t="s">
        <v>37</v>
      </c>
      <c r="O247" t="s">
        <v>318</v>
      </c>
      <c r="P247" t="s">
        <v>319</v>
      </c>
      <c r="Q247" t="s">
        <v>320</v>
      </c>
      <c r="R247">
        <v>0.208261</v>
      </c>
    </row>
    <row r="248" spans="1:18">
      <c r="B248" t="s">
        <v>41</v>
      </c>
      <c r="C248" s="1">
        <v>2.5120400000000001E-5</v>
      </c>
      <c r="D248" t="s">
        <v>25</v>
      </c>
      <c r="E248" t="s">
        <v>42</v>
      </c>
      <c r="F248" t="s">
        <v>27</v>
      </c>
      <c r="G248">
        <v>0.388546</v>
      </c>
      <c r="H248" t="s">
        <v>28</v>
      </c>
      <c r="I248">
        <v>263686</v>
      </c>
      <c r="J248" t="s">
        <v>29</v>
      </c>
      <c r="K248">
        <v>0.113771470923</v>
      </c>
      <c r="L248" t="s">
        <v>30</v>
      </c>
      <c r="M248">
        <v>30000</v>
      </c>
      <c r="N248" t="s">
        <v>31</v>
      </c>
      <c r="O248" t="s">
        <v>315</v>
      </c>
      <c r="P248" t="s">
        <v>316</v>
      </c>
      <c r="Q248" t="s">
        <v>317</v>
      </c>
      <c r="R248">
        <v>0.20059199999999999</v>
      </c>
    </row>
    <row r="249" spans="1:18">
      <c r="B249" t="s">
        <v>41</v>
      </c>
      <c r="C249" s="1">
        <v>2.5093199999999999E-5</v>
      </c>
      <c r="D249" t="s">
        <v>25</v>
      </c>
      <c r="E249" t="s">
        <v>43</v>
      </c>
      <c r="F249" t="s">
        <v>27</v>
      </c>
      <c r="G249">
        <v>0.37899100000000002</v>
      </c>
      <c r="H249" t="s">
        <v>28</v>
      </c>
      <c r="I249">
        <v>277451</v>
      </c>
      <c r="J249" t="s">
        <v>29</v>
      </c>
      <c r="K249">
        <v>0.108127300102</v>
      </c>
      <c r="L249" t="s">
        <v>30</v>
      </c>
      <c r="M249">
        <v>30000</v>
      </c>
      <c r="N249" t="s">
        <v>44</v>
      </c>
      <c r="O249" t="s">
        <v>321</v>
      </c>
      <c r="P249" t="s">
        <v>322</v>
      </c>
      <c r="Q249" t="s">
        <v>323</v>
      </c>
      <c r="R249">
        <v>0.21610299999999999</v>
      </c>
    </row>
    <row r="250" spans="1:18">
      <c r="B250" t="s">
        <v>48</v>
      </c>
      <c r="C250" s="1">
        <v>2.5093199999999999E-5</v>
      </c>
      <c r="D250" t="s">
        <v>25</v>
      </c>
      <c r="E250" t="s">
        <v>49</v>
      </c>
      <c r="F250" t="s">
        <v>27</v>
      </c>
      <c r="G250">
        <v>0.37899100000000002</v>
      </c>
      <c r="H250" t="s">
        <v>28</v>
      </c>
      <c r="I250">
        <v>277451</v>
      </c>
      <c r="J250" t="s">
        <v>29</v>
      </c>
      <c r="K250">
        <v>0.108127300102</v>
      </c>
      <c r="L250" t="s">
        <v>30</v>
      </c>
      <c r="M250">
        <v>30000</v>
      </c>
      <c r="N250" t="s">
        <v>44</v>
      </c>
      <c r="O250" t="s">
        <v>321</v>
      </c>
      <c r="P250" t="s">
        <v>322</v>
      </c>
      <c r="Q250" t="s">
        <v>323</v>
      </c>
      <c r="R250">
        <v>0.21610299999999999</v>
      </c>
    </row>
    <row r="251" spans="1:18">
      <c r="B251" t="s">
        <v>48</v>
      </c>
      <c r="C251" s="1">
        <v>2.2985799999999999E-5</v>
      </c>
      <c r="D251" t="s">
        <v>25</v>
      </c>
      <c r="E251" t="s">
        <v>50</v>
      </c>
      <c r="F251" t="s">
        <v>27</v>
      </c>
      <c r="G251">
        <v>0.38387500000000002</v>
      </c>
      <c r="H251" t="s">
        <v>28</v>
      </c>
      <c r="I251">
        <v>295230</v>
      </c>
      <c r="J251" t="s">
        <v>29</v>
      </c>
      <c r="K251">
        <v>0.101615751585</v>
      </c>
      <c r="L251" t="s">
        <v>30</v>
      </c>
      <c r="M251">
        <v>30000</v>
      </c>
      <c r="N251" t="s">
        <v>51</v>
      </c>
      <c r="O251" t="s">
        <v>324</v>
      </c>
      <c r="P251" t="s">
        <v>325</v>
      </c>
      <c r="Q251" t="s">
        <v>326</v>
      </c>
      <c r="R251">
        <v>0.19145499999999999</v>
      </c>
    </row>
    <row r="252" spans="1:18">
      <c r="B252" t="s">
        <v>55</v>
      </c>
      <c r="C252" s="1">
        <v>2.2985799999999999E-5</v>
      </c>
      <c r="D252" t="s">
        <v>25</v>
      </c>
      <c r="E252" t="s">
        <v>56</v>
      </c>
      <c r="F252" t="s">
        <v>27</v>
      </c>
      <c r="G252">
        <v>0.38387500000000002</v>
      </c>
      <c r="H252" t="s">
        <v>28</v>
      </c>
      <c r="I252">
        <v>295230</v>
      </c>
      <c r="J252" t="s">
        <v>29</v>
      </c>
      <c r="K252">
        <v>0.101615751585</v>
      </c>
      <c r="L252" t="s">
        <v>30</v>
      </c>
      <c r="M252">
        <v>30000</v>
      </c>
      <c r="N252" t="s">
        <v>51</v>
      </c>
      <c r="O252" t="s">
        <v>324</v>
      </c>
      <c r="P252" t="s">
        <v>325</v>
      </c>
      <c r="Q252" t="s">
        <v>326</v>
      </c>
      <c r="R252">
        <v>0.19145499999999999</v>
      </c>
    </row>
    <row r="253" spans="1:18">
      <c r="B253" t="s">
        <v>55</v>
      </c>
      <c r="C253" s="1">
        <v>2.30154E-5</v>
      </c>
      <c r="D253" t="s">
        <v>25</v>
      </c>
      <c r="E253" t="s">
        <v>57</v>
      </c>
      <c r="F253" t="s">
        <v>27</v>
      </c>
      <c r="G253">
        <v>0.37367299999999998</v>
      </c>
      <c r="H253" t="s">
        <v>28</v>
      </c>
      <c r="I253">
        <v>311171</v>
      </c>
      <c r="J253" t="s">
        <v>29</v>
      </c>
      <c r="K253">
        <v>9.6410162657999995E-2</v>
      </c>
      <c r="L253" t="s">
        <v>30</v>
      </c>
      <c r="M253">
        <v>30000</v>
      </c>
      <c r="N253" t="s">
        <v>58</v>
      </c>
      <c r="O253" t="s">
        <v>327</v>
      </c>
      <c r="P253" t="s">
        <v>328</v>
      </c>
      <c r="Q253" t="s">
        <v>329</v>
      </c>
      <c r="R253">
        <v>0.21148400000000001</v>
      </c>
    </row>
    <row r="254" spans="1:18">
      <c r="B254" t="s">
        <v>62</v>
      </c>
      <c r="C254" s="1">
        <v>2.30154E-5</v>
      </c>
      <c r="D254" t="s">
        <v>25</v>
      </c>
      <c r="E254" t="s">
        <v>63</v>
      </c>
      <c r="F254" t="s">
        <v>27</v>
      </c>
      <c r="G254">
        <v>0.37367299999999998</v>
      </c>
      <c r="H254" t="s">
        <v>28</v>
      </c>
      <c r="I254">
        <v>311171</v>
      </c>
      <c r="J254" t="s">
        <v>29</v>
      </c>
      <c r="K254">
        <v>9.6410162657999995E-2</v>
      </c>
      <c r="L254" t="s">
        <v>30</v>
      </c>
      <c r="M254">
        <v>30000</v>
      </c>
      <c r="N254" t="s">
        <v>58</v>
      </c>
      <c r="O254" t="s">
        <v>327</v>
      </c>
      <c r="P254" t="s">
        <v>328</v>
      </c>
      <c r="Q254" t="s">
        <v>329</v>
      </c>
      <c r="R254">
        <v>0.21148400000000001</v>
      </c>
    </row>
    <row r="255" spans="1:18">
      <c r="B255" t="s">
        <v>62</v>
      </c>
      <c r="C255" s="1">
        <v>1.9731199999999998E-5</v>
      </c>
      <c r="D255" t="s">
        <v>25</v>
      </c>
      <c r="E255" t="s">
        <v>64</v>
      </c>
      <c r="F255" t="s">
        <v>27</v>
      </c>
      <c r="G255">
        <v>0.38884099999999999</v>
      </c>
      <c r="H255" t="s">
        <v>28</v>
      </c>
      <c r="I255">
        <v>335199</v>
      </c>
      <c r="J255" t="s">
        <v>29</v>
      </c>
      <c r="K255">
        <v>8.9498979980999996E-2</v>
      </c>
      <c r="L255" t="s">
        <v>30</v>
      </c>
      <c r="M255">
        <v>30000</v>
      </c>
      <c r="N255" t="s">
        <v>65</v>
      </c>
      <c r="O255" t="s">
        <v>330</v>
      </c>
      <c r="P255" t="s">
        <v>331</v>
      </c>
      <c r="Q255" t="s">
        <v>332</v>
      </c>
      <c r="R255">
        <v>0.20485300000000001</v>
      </c>
    </row>
    <row r="256" spans="1:18">
      <c r="B256" t="s">
        <v>69</v>
      </c>
      <c r="C256" s="1">
        <v>1.9731199999999998E-5</v>
      </c>
      <c r="D256" t="s">
        <v>25</v>
      </c>
      <c r="E256" t="s">
        <v>70</v>
      </c>
      <c r="F256" t="s">
        <v>27</v>
      </c>
      <c r="G256">
        <v>0.38884099999999999</v>
      </c>
      <c r="H256" t="s">
        <v>28</v>
      </c>
      <c r="I256">
        <v>335199</v>
      </c>
      <c r="J256" t="s">
        <v>29</v>
      </c>
      <c r="K256">
        <v>8.9498979980999996E-2</v>
      </c>
      <c r="L256" t="s">
        <v>30</v>
      </c>
      <c r="M256">
        <v>30000</v>
      </c>
      <c r="N256" t="s">
        <v>65</v>
      </c>
      <c r="O256" t="s">
        <v>330</v>
      </c>
      <c r="P256" t="s">
        <v>331</v>
      </c>
      <c r="Q256" t="s">
        <v>332</v>
      </c>
      <c r="R256">
        <v>0.20485300000000001</v>
      </c>
    </row>
    <row r="257" spans="2:18">
      <c r="B257" t="s">
        <v>69</v>
      </c>
      <c r="C257" s="1">
        <v>1.8539E-5</v>
      </c>
      <c r="D257" t="s">
        <v>25</v>
      </c>
      <c r="E257" t="s">
        <v>71</v>
      </c>
      <c r="F257" t="s">
        <v>27</v>
      </c>
      <c r="G257">
        <v>0.388158</v>
      </c>
      <c r="H257" t="s">
        <v>28</v>
      </c>
      <c r="I257">
        <v>358011</v>
      </c>
      <c r="J257" t="s">
        <v>29</v>
      </c>
      <c r="K257">
        <v>8.3796367026999996E-2</v>
      </c>
      <c r="L257" t="s">
        <v>30</v>
      </c>
      <c r="M257">
        <v>30000</v>
      </c>
      <c r="N257" t="s">
        <v>72</v>
      </c>
      <c r="O257" t="s">
        <v>333</v>
      </c>
      <c r="P257" t="s">
        <v>334</v>
      </c>
      <c r="Q257" t="s">
        <v>335</v>
      </c>
      <c r="R257">
        <v>0.20929900000000001</v>
      </c>
    </row>
    <row r="258" spans="2:18">
      <c r="B258" t="s">
        <v>76</v>
      </c>
      <c r="C258" s="1">
        <v>1.8539E-5</v>
      </c>
      <c r="D258" t="s">
        <v>25</v>
      </c>
      <c r="E258" t="s">
        <v>77</v>
      </c>
      <c r="F258" t="s">
        <v>27</v>
      </c>
      <c r="G258">
        <v>0.388158</v>
      </c>
      <c r="H258" t="s">
        <v>28</v>
      </c>
      <c r="I258">
        <v>358011</v>
      </c>
      <c r="J258" t="s">
        <v>29</v>
      </c>
      <c r="K258">
        <v>8.3796367026999996E-2</v>
      </c>
      <c r="L258" t="s">
        <v>30</v>
      </c>
      <c r="M258">
        <v>30000</v>
      </c>
      <c r="N258" t="s">
        <v>72</v>
      </c>
      <c r="O258" t="s">
        <v>333</v>
      </c>
      <c r="P258" t="s">
        <v>334</v>
      </c>
      <c r="Q258" t="s">
        <v>335</v>
      </c>
      <c r="R258">
        <v>0.20929900000000001</v>
      </c>
    </row>
    <row r="259" spans="2:18">
      <c r="B259" t="s">
        <v>76</v>
      </c>
      <c r="C259" s="1">
        <v>1.7898300000000001E-5</v>
      </c>
      <c r="D259" t="s">
        <v>25</v>
      </c>
      <c r="E259" t="s">
        <v>78</v>
      </c>
      <c r="F259" t="s">
        <v>27</v>
      </c>
      <c r="G259">
        <v>0.38188899999999998</v>
      </c>
      <c r="H259" t="s">
        <v>28</v>
      </c>
      <c r="I259">
        <v>383102</v>
      </c>
      <c r="J259" t="s">
        <v>29</v>
      </c>
      <c r="K259">
        <v>7.8308144206999997E-2</v>
      </c>
      <c r="L259" t="s">
        <v>30</v>
      </c>
      <c r="M259">
        <v>30000</v>
      </c>
      <c r="N259" t="s">
        <v>79</v>
      </c>
      <c r="O259" t="s">
        <v>336</v>
      </c>
      <c r="P259" t="s">
        <v>337</v>
      </c>
      <c r="Q259" t="s">
        <v>338</v>
      </c>
      <c r="R259">
        <v>0.20067499999999999</v>
      </c>
    </row>
    <row r="260" spans="2:18">
      <c r="B260" t="s">
        <v>83</v>
      </c>
      <c r="C260" s="1">
        <v>1.7898300000000001E-5</v>
      </c>
      <c r="D260" t="s">
        <v>25</v>
      </c>
      <c r="E260" t="s">
        <v>84</v>
      </c>
      <c r="F260" t="s">
        <v>27</v>
      </c>
      <c r="G260">
        <v>0.38188899999999998</v>
      </c>
      <c r="H260" t="s">
        <v>28</v>
      </c>
      <c r="I260">
        <v>383102</v>
      </c>
      <c r="J260" t="s">
        <v>29</v>
      </c>
      <c r="K260">
        <v>7.8308144206999997E-2</v>
      </c>
      <c r="L260" t="s">
        <v>30</v>
      </c>
      <c r="M260">
        <v>30000</v>
      </c>
      <c r="N260" t="s">
        <v>79</v>
      </c>
      <c r="O260" t="s">
        <v>336</v>
      </c>
      <c r="P260" t="s">
        <v>337</v>
      </c>
      <c r="Q260" t="s">
        <v>338</v>
      </c>
      <c r="R260">
        <v>0.20067499999999999</v>
      </c>
    </row>
    <row r="261" spans="2:18">
      <c r="B261" t="s">
        <v>83</v>
      </c>
      <c r="C261" s="1">
        <v>1.6096800000000001E-5</v>
      </c>
      <c r="D261" t="s">
        <v>25</v>
      </c>
      <c r="E261" t="s">
        <v>85</v>
      </c>
      <c r="F261" t="s">
        <v>27</v>
      </c>
      <c r="G261">
        <v>0.38718000000000002</v>
      </c>
      <c r="H261" t="s">
        <v>28</v>
      </c>
      <c r="I261">
        <v>414415</v>
      </c>
      <c r="J261" t="s">
        <v>29</v>
      </c>
      <c r="K261">
        <v>7.2391141349000002E-2</v>
      </c>
      <c r="L261" t="s">
        <v>30</v>
      </c>
      <c r="M261">
        <v>30000</v>
      </c>
      <c r="N261" t="s">
        <v>86</v>
      </c>
      <c r="O261" t="s">
        <v>339</v>
      </c>
      <c r="P261" t="s">
        <v>340</v>
      </c>
      <c r="Q261" t="s">
        <v>341</v>
      </c>
      <c r="R261">
        <v>0.20508699999999999</v>
      </c>
    </row>
    <row r="262" spans="2:18">
      <c r="B262" t="s">
        <v>90</v>
      </c>
      <c r="C262" s="1">
        <v>1.6096800000000001E-5</v>
      </c>
      <c r="D262" t="s">
        <v>25</v>
      </c>
      <c r="E262" t="s">
        <v>91</v>
      </c>
      <c r="F262" t="s">
        <v>27</v>
      </c>
      <c r="G262">
        <v>0.38718000000000002</v>
      </c>
      <c r="H262" t="s">
        <v>28</v>
      </c>
      <c r="I262">
        <v>414415</v>
      </c>
      <c r="J262" t="s">
        <v>29</v>
      </c>
      <c r="K262">
        <v>7.2391141349000002E-2</v>
      </c>
      <c r="L262" t="s">
        <v>30</v>
      </c>
      <c r="M262">
        <v>30000</v>
      </c>
      <c r="N262" t="s">
        <v>86</v>
      </c>
      <c r="O262" t="s">
        <v>339</v>
      </c>
      <c r="P262" t="s">
        <v>340</v>
      </c>
      <c r="Q262" t="s">
        <v>341</v>
      </c>
      <c r="R262">
        <v>0.20508699999999999</v>
      </c>
    </row>
    <row r="263" spans="2:18">
      <c r="B263" t="s">
        <v>90</v>
      </c>
      <c r="C263" s="1">
        <v>1.5744200000000001E-5</v>
      </c>
      <c r="D263" t="s">
        <v>25</v>
      </c>
      <c r="E263" t="s">
        <v>92</v>
      </c>
      <c r="F263" t="s">
        <v>27</v>
      </c>
      <c r="G263">
        <v>0.37448999999999999</v>
      </c>
      <c r="H263" t="s">
        <v>28</v>
      </c>
      <c r="I263">
        <v>452897</v>
      </c>
      <c r="J263" t="s">
        <v>29</v>
      </c>
      <c r="K263">
        <v>6.6240176033999995E-2</v>
      </c>
      <c r="L263" t="s">
        <v>30</v>
      </c>
      <c r="M263">
        <v>30000</v>
      </c>
      <c r="N263" t="s">
        <v>93</v>
      </c>
      <c r="O263" t="s">
        <v>342</v>
      </c>
      <c r="P263" t="s">
        <v>343</v>
      </c>
      <c r="Q263" t="s">
        <v>344</v>
      </c>
      <c r="R263">
        <v>0.20697599999999999</v>
      </c>
    </row>
    <row r="264" spans="2:18">
      <c r="B264" t="s">
        <v>97</v>
      </c>
      <c r="C264" s="1">
        <v>1.5744200000000001E-5</v>
      </c>
      <c r="D264" t="s">
        <v>25</v>
      </c>
      <c r="E264" t="s">
        <v>98</v>
      </c>
      <c r="F264" t="s">
        <v>27</v>
      </c>
      <c r="G264">
        <v>0.37448999999999999</v>
      </c>
      <c r="H264" t="s">
        <v>28</v>
      </c>
      <c r="I264">
        <v>452897</v>
      </c>
      <c r="J264" t="s">
        <v>29</v>
      </c>
      <c r="K264">
        <v>6.6240176033999995E-2</v>
      </c>
      <c r="L264" t="s">
        <v>30</v>
      </c>
      <c r="M264">
        <v>30000</v>
      </c>
      <c r="N264" t="s">
        <v>93</v>
      </c>
      <c r="O264" t="s">
        <v>342</v>
      </c>
      <c r="P264" t="s">
        <v>343</v>
      </c>
      <c r="Q264" t="s">
        <v>344</v>
      </c>
      <c r="R264">
        <v>0.20697599999999999</v>
      </c>
    </row>
    <row r="265" spans="2:18">
      <c r="B265" t="s">
        <v>97</v>
      </c>
      <c r="C265" s="1">
        <v>1.35935E-5</v>
      </c>
      <c r="D265" t="s">
        <v>25</v>
      </c>
      <c r="E265" t="s">
        <v>36</v>
      </c>
      <c r="F265" t="s">
        <v>27</v>
      </c>
      <c r="G265">
        <v>0.38392199999999999</v>
      </c>
      <c r="H265" t="s">
        <v>28</v>
      </c>
      <c r="I265">
        <v>499096</v>
      </c>
      <c r="J265" t="s">
        <v>29</v>
      </c>
      <c r="K265">
        <v>6.0108699655999999E-2</v>
      </c>
      <c r="L265" t="s">
        <v>30</v>
      </c>
      <c r="M265">
        <v>30000</v>
      </c>
      <c r="N265" t="s">
        <v>37</v>
      </c>
      <c r="O265" t="s">
        <v>318</v>
      </c>
      <c r="P265" t="s">
        <v>319</v>
      </c>
      <c r="Q265" t="s">
        <v>320</v>
      </c>
      <c r="R265">
        <v>0.208261</v>
      </c>
    </row>
    <row r="273" spans="1:18">
      <c r="A273" s="2" t="s">
        <v>408</v>
      </c>
      <c r="B273" t="s">
        <v>24</v>
      </c>
      <c r="C273" s="1">
        <v>3.0055800000000001E-5</v>
      </c>
      <c r="D273" t="s">
        <v>25</v>
      </c>
      <c r="E273" t="s">
        <v>26</v>
      </c>
      <c r="F273" t="s">
        <v>27</v>
      </c>
      <c r="G273">
        <v>0.35579300000000003</v>
      </c>
      <c r="H273" t="s">
        <v>28</v>
      </c>
      <c r="I273">
        <v>262831</v>
      </c>
      <c r="J273" t="s">
        <v>29</v>
      </c>
      <c r="K273">
        <v>0.11414179220700001</v>
      </c>
      <c r="L273" t="s">
        <v>30</v>
      </c>
      <c r="M273">
        <v>30000</v>
      </c>
      <c r="N273" t="s">
        <v>31</v>
      </c>
      <c r="O273" t="s">
        <v>347</v>
      </c>
      <c r="P273" t="s">
        <v>348</v>
      </c>
      <c r="Q273" t="s">
        <v>349</v>
      </c>
      <c r="R273">
        <v>0.215112</v>
      </c>
    </row>
    <row r="274" spans="1:18">
      <c r="B274" t="s">
        <v>35</v>
      </c>
      <c r="C274" s="1">
        <v>1.6171499999999999E-5</v>
      </c>
      <c r="D274" t="s">
        <v>25</v>
      </c>
      <c r="E274" t="s">
        <v>36</v>
      </c>
      <c r="F274" t="s">
        <v>27</v>
      </c>
      <c r="G274">
        <v>0.35170699999999999</v>
      </c>
      <c r="H274" t="s">
        <v>28</v>
      </c>
      <c r="I274">
        <v>499907</v>
      </c>
      <c r="J274" t="s">
        <v>29</v>
      </c>
      <c r="K274">
        <v>6.0011199792000001E-2</v>
      </c>
      <c r="L274" t="s">
        <v>30</v>
      </c>
      <c r="M274">
        <v>30000</v>
      </c>
      <c r="N274" t="s">
        <v>37</v>
      </c>
      <c r="O274" t="s">
        <v>350</v>
      </c>
      <c r="P274" t="s">
        <v>351</v>
      </c>
      <c r="Q274" t="s">
        <v>352</v>
      </c>
      <c r="R274">
        <v>0.21345800000000001</v>
      </c>
    </row>
    <row r="275" spans="1:18">
      <c r="B275" t="s">
        <v>41</v>
      </c>
      <c r="C275" s="1">
        <v>3.0055800000000001E-5</v>
      </c>
      <c r="D275" t="s">
        <v>25</v>
      </c>
      <c r="E275" t="s">
        <v>42</v>
      </c>
      <c r="F275" t="s">
        <v>27</v>
      </c>
      <c r="G275">
        <v>0.35579300000000003</v>
      </c>
      <c r="H275" t="s">
        <v>28</v>
      </c>
      <c r="I275">
        <v>262831</v>
      </c>
      <c r="J275" t="s">
        <v>29</v>
      </c>
      <c r="K275">
        <v>0.11414179220700001</v>
      </c>
      <c r="L275" t="s">
        <v>30</v>
      </c>
      <c r="M275">
        <v>30000</v>
      </c>
      <c r="N275" t="s">
        <v>31</v>
      </c>
      <c r="O275" t="s">
        <v>347</v>
      </c>
      <c r="P275" t="s">
        <v>348</v>
      </c>
      <c r="Q275" t="s">
        <v>349</v>
      </c>
      <c r="R275">
        <v>0.215112</v>
      </c>
    </row>
    <row r="276" spans="1:18">
      <c r="B276" t="s">
        <v>41</v>
      </c>
      <c r="C276" s="1">
        <v>3.08634E-5</v>
      </c>
      <c r="D276" t="s">
        <v>25</v>
      </c>
      <c r="E276" t="s">
        <v>43</v>
      </c>
      <c r="F276" t="s">
        <v>27</v>
      </c>
      <c r="G276">
        <v>0.34062100000000001</v>
      </c>
      <c r="H276" t="s">
        <v>28</v>
      </c>
      <c r="I276">
        <v>279263</v>
      </c>
      <c r="J276" t="s">
        <v>29</v>
      </c>
      <c r="K276">
        <v>0.10742561787799999</v>
      </c>
      <c r="L276" t="s">
        <v>30</v>
      </c>
      <c r="M276">
        <v>30000</v>
      </c>
      <c r="N276" t="s">
        <v>44</v>
      </c>
      <c r="O276" t="s">
        <v>353</v>
      </c>
      <c r="P276" t="s">
        <v>354</v>
      </c>
      <c r="Q276" t="s">
        <v>355</v>
      </c>
      <c r="R276">
        <v>0.233184</v>
      </c>
    </row>
    <row r="277" spans="1:18">
      <c r="B277" t="s">
        <v>48</v>
      </c>
      <c r="C277" s="1">
        <v>3.08634E-5</v>
      </c>
      <c r="D277" t="s">
        <v>25</v>
      </c>
      <c r="E277" t="s">
        <v>49</v>
      </c>
      <c r="F277" t="s">
        <v>27</v>
      </c>
      <c r="G277">
        <v>0.34062100000000001</v>
      </c>
      <c r="H277" t="s">
        <v>28</v>
      </c>
      <c r="I277">
        <v>279263</v>
      </c>
      <c r="J277" t="s">
        <v>29</v>
      </c>
      <c r="K277">
        <v>0.10742561787799999</v>
      </c>
      <c r="L277" t="s">
        <v>30</v>
      </c>
      <c r="M277">
        <v>30000</v>
      </c>
      <c r="N277" t="s">
        <v>44</v>
      </c>
      <c r="O277" t="s">
        <v>353</v>
      </c>
      <c r="P277" t="s">
        <v>354</v>
      </c>
      <c r="Q277" t="s">
        <v>355</v>
      </c>
      <c r="R277">
        <v>0.233184</v>
      </c>
    </row>
    <row r="278" spans="1:18">
      <c r="B278" t="s">
        <v>48</v>
      </c>
      <c r="C278" s="1">
        <v>2.9105300000000001E-5</v>
      </c>
      <c r="D278" t="s">
        <v>25</v>
      </c>
      <c r="E278" t="s">
        <v>50</v>
      </c>
      <c r="F278" t="s">
        <v>27</v>
      </c>
      <c r="G278">
        <v>0.34197499999999997</v>
      </c>
      <c r="H278" t="s">
        <v>28</v>
      </c>
      <c r="I278">
        <v>293793</v>
      </c>
      <c r="J278" t="s">
        <v>29</v>
      </c>
      <c r="K278">
        <v>0.10211279299500001</v>
      </c>
      <c r="L278" t="s">
        <v>30</v>
      </c>
      <c r="M278">
        <v>30000</v>
      </c>
      <c r="N278" t="s">
        <v>51</v>
      </c>
      <c r="O278" t="s">
        <v>356</v>
      </c>
      <c r="P278" t="s">
        <v>357</v>
      </c>
      <c r="Q278" t="s">
        <v>358</v>
      </c>
      <c r="R278">
        <v>0.20621800000000001</v>
      </c>
    </row>
    <row r="279" spans="1:18">
      <c r="B279" t="s">
        <v>55</v>
      </c>
      <c r="C279" s="1">
        <v>2.9105300000000001E-5</v>
      </c>
      <c r="D279" t="s">
        <v>25</v>
      </c>
      <c r="E279" t="s">
        <v>56</v>
      </c>
      <c r="F279" t="s">
        <v>27</v>
      </c>
      <c r="G279">
        <v>0.34197499999999997</v>
      </c>
      <c r="H279" t="s">
        <v>28</v>
      </c>
      <c r="I279">
        <v>293793</v>
      </c>
      <c r="J279" t="s">
        <v>29</v>
      </c>
      <c r="K279">
        <v>0.10211279299500001</v>
      </c>
      <c r="L279" t="s">
        <v>30</v>
      </c>
      <c r="M279">
        <v>30000</v>
      </c>
      <c r="N279" t="s">
        <v>51</v>
      </c>
      <c r="O279" t="s">
        <v>356</v>
      </c>
      <c r="P279" t="s">
        <v>357</v>
      </c>
      <c r="Q279" t="s">
        <v>358</v>
      </c>
      <c r="R279">
        <v>0.20621800000000001</v>
      </c>
    </row>
    <row r="280" spans="1:18">
      <c r="B280" t="s">
        <v>55</v>
      </c>
      <c r="C280" s="1">
        <v>2.4992300000000001E-5</v>
      </c>
      <c r="D280" t="s">
        <v>25</v>
      </c>
      <c r="E280" t="s">
        <v>57</v>
      </c>
      <c r="F280" t="s">
        <v>27</v>
      </c>
      <c r="G280">
        <v>0.35800900000000002</v>
      </c>
      <c r="H280" t="s">
        <v>28</v>
      </c>
      <c r="I280">
        <v>312180</v>
      </c>
      <c r="J280" t="s">
        <v>29</v>
      </c>
      <c r="K280">
        <v>9.6098281889999998E-2</v>
      </c>
      <c r="L280" t="s">
        <v>30</v>
      </c>
      <c r="M280">
        <v>30000</v>
      </c>
      <c r="N280" t="s">
        <v>58</v>
      </c>
      <c r="O280" t="s">
        <v>359</v>
      </c>
      <c r="P280" t="s">
        <v>360</v>
      </c>
      <c r="Q280" t="s">
        <v>361</v>
      </c>
      <c r="R280">
        <v>0.22043399999999999</v>
      </c>
    </row>
    <row r="281" spans="1:18">
      <c r="B281" t="s">
        <v>62</v>
      </c>
      <c r="C281" s="1">
        <v>2.4992300000000001E-5</v>
      </c>
      <c r="D281" t="s">
        <v>25</v>
      </c>
      <c r="E281" t="s">
        <v>63</v>
      </c>
      <c r="F281" t="s">
        <v>27</v>
      </c>
      <c r="G281">
        <v>0.35800900000000002</v>
      </c>
      <c r="H281" t="s">
        <v>28</v>
      </c>
      <c r="I281">
        <v>312180</v>
      </c>
      <c r="J281" t="s">
        <v>29</v>
      </c>
      <c r="K281">
        <v>9.6098281889999998E-2</v>
      </c>
      <c r="L281" t="s">
        <v>30</v>
      </c>
      <c r="M281">
        <v>30000</v>
      </c>
      <c r="N281" t="s">
        <v>58</v>
      </c>
      <c r="O281" t="s">
        <v>359</v>
      </c>
      <c r="P281" t="s">
        <v>360</v>
      </c>
      <c r="Q281" t="s">
        <v>361</v>
      </c>
      <c r="R281">
        <v>0.22043399999999999</v>
      </c>
    </row>
    <row r="282" spans="1:18">
      <c r="B282" t="s">
        <v>62</v>
      </c>
      <c r="C282" s="1">
        <v>2.3404099999999998E-5</v>
      </c>
      <c r="D282" t="s">
        <v>25</v>
      </c>
      <c r="E282" t="s">
        <v>64</v>
      </c>
      <c r="F282" t="s">
        <v>27</v>
      </c>
      <c r="G282">
        <v>0.357902</v>
      </c>
      <c r="H282" t="s">
        <v>28</v>
      </c>
      <c r="I282">
        <v>333565</v>
      </c>
      <c r="J282" t="s">
        <v>29</v>
      </c>
      <c r="K282">
        <v>8.9937580872000003E-2</v>
      </c>
      <c r="L282" t="s">
        <v>30</v>
      </c>
      <c r="M282">
        <v>30000</v>
      </c>
      <c r="N282" t="s">
        <v>65</v>
      </c>
      <c r="O282" t="s">
        <v>362</v>
      </c>
      <c r="P282" t="s">
        <v>363</v>
      </c>
      <c r="Q282" t="s">
        <v>364</v>
      </c>
      <c r="R282">
        <v>0.21265800000000001</v>
      </c>
    </row>
    <row r="283" spans="1:18">
      <c r="B283" t="s">
        <v>69</v>
      </c>
      <c r="C283" s="1">
        <v>2.3404099999999998E-5</v>
      </c>
      <c r="D283" t="s">
        <v>25</v>
      </c>
      <c r="E283" t="s">
        <v>70</v>
      </c>
      <c r="F283" t="s">
        <v>27</v>
      </c>
      <c r="G283">
        <v>0.357902</v>
      </c>
      <c r="H283" t="s">
        <v>28</v>
      </c>
      <c r="I283">
        <v>333565</v>
      </c>
      <c r="J283" t="s">
        <v>29</v>
      </c>
      <c r="K283">
        <v>8.9937580872000003E-2</v>
      </c>
      <c r="L283" t="s">
        <v>30</v>
      </c>
      <c r="M283">
        <v>30000</v>
      </c>
      <c r="N283" t="s">
        <v>65</v>
      </c>
      <c r="O283" t="s">
        <v>362</v>
      </c>
      <c r="P283" t="s">
        <v>363</v>
      </c>
      <c r="Q283" t="s">
        <v>364</v>
      </c>
      <c r="R283">
        <v>0.21265800000000001</v>
      </c>
    </row>
    <row r="284" spans="1:18">
      <c r="B284" t="s">
        <v>69</v>
      </c>
      <c r="C284" s="1">
        <v>2.2163299999999998E-5</v>
      </c>
      <c r="D284" t="s">
        <v>25</v>
      </c>
      <c r="E284" t="s">
        <v>71</v>
      </c>
      <c r="F284" t="s">
        <v>27</v>
      </c>
      <c r="G284">
        <v>0.35587200000000002</v>
      </c>
      <c r="H284" t="s">
        <v>28</v>
      </c>
      <c r="I284">
        <v>356270</v>
      </c>
      <c r="J284" t="s">
        <v>29</v>
      </c>
      <c r="K284">
        <v>8.4205747656999994E-2</v>
      </c>
      <c r="L284" t="s">
        <v>30</v>
      </c>
      <c r="M284">
        <v>30000</v>
      </c>
      <c r="N284" t="s">
        <v>72</v>
      </c>
      <c r="O284" t="s">
        <v>365</v>
      </c>
      <c r="P284" t="s">
        <v>366</v>
      </c>
      <c r="Q284" t="s">
        <v>367</v>
      </c>
      <c r="R284">
        <v>0.217806</v>
      </c>
    </row>
    <row r="285" spans="1:18">
      <c r="B285" t="s">
        <v>76</v>
      </c>
      <c r="C285" s="1">
        <v>2.2163299999999998E-5</v>
      </c>
      <c r="D285" t="s">
        <v>25</v>
      </c>
      <c r="E285" t="s">
        <v>77</v>
      </c>
      <c r="F285" t="s">
        <v>27</v>
      </c>
      <c r="G285">
        <v>0.35587200000000002</v>
      </c>
      <c r="H285" t="s">
        <v>28</v>
      </c>
      <c r="I285">
        <v>356270</v>
      </c>
      <c r="J285" t="s">
        <v>29</v>
      </c>
      <c r="K285">
        <v>8.4205747656999994E-2</v>
      </c>
      <c r="L285" t="s">
        <v>30</v>
      </c>
      <c r="M285">
        <v>30000</v>
      </c>
      <c r="N285" t="s">
        <v>72</v>
      </c>
      <c r="O285" t="s">
        <v>365</v>
      </c>
      <c r="P285" t="s">
        <v>366</v>
      </c>
      <c r="Q285" t="s">
        <v>367</v>
      </c>
      <c r="R285">
        <v>0.217806</v>
      </c>
    </row>
    <row r="286" spans="1:18">
      <c r="B286" t="s">
        <v>76</v>
      </c>
      <c r="C286" s="1">
        <v>2.01304E-5</v>
      </c>
      <c r="D286" t="s">
        <v>25</v>
      </c>
      <c r="E286" t="s">
        <v>78</v>
      </c>
      <c r="F286" t="s">
        <v>27</v>
      </c>
      <c r="G286">
        <v>0.358927</v>
      </c>
      <c r="H286" t="s">
        <v>28</v>
      </c>
      <c r="I286">
        <v>385598</v>
      </c>
      <c r="J286" t="s">
        <v>29</v>
      </c>
      <c r="K286">
        <v>7.7801262706999996E-2</v>
      </c>
      <c r="L286" t="s">
        <v>30</v>
      </c>
      <c r="M286">
        <v>30000</v>
      </c>
      <c r="N286" t="s">
        <v>79</v>
      </c>
      <c r="O286" t="s">
        <v>368</v>
      </c>
      <c r="P286" t="s">
        <v>369</v>
      </c>
      <c r="Q286" t="s">
        <v>370</v>
      </c>
      <c r="R286">
        <v>0.21545700000000001</v>
      </c>
    </row>
    <row r="287" spans="1:18">
      <c r="B287" t="s">
        <v>83</v>
      </c>
      <c r="C287" s="1">
        <v>2.01304E-5</v>
      </c>
      <c r="D287" t="s">
        <v>25</v>
      </c>
      <c r="E287" t="s">
        <v>84</v>
      </c>
      <c r="F287" t="s">
        <v>27</v>
      </c>
      <c r="G287">
        <v>0.358927</v>
      </c>
      <c r="H287" t="s">
        <v>28</v>
      </c>
      <c r="I287">
        <v>385598</v>
      </c>
      <c r="J287" t="s">
        <v>29</v>
      </c>
      <c r="K287">
        <v>7.7801262706999996E-2</v>
      </c>
      <c r="L287" t="s">
        <v>30</v>
      </c>
      <c r="M287">
        <v>30000</v>
      </c>
      <c r="N287" t="s">
        <v>79</v>
      </c>
      <c r="O287" t="s">
        <v>368</v>
      </c>
      <c r="P287" t="s">
        <v>369</v>
      </c>
      <c r="Q287" t="s">
        <v>370</v>
      </c>
      <c r="R287">
        <v>0.21545700000000001</v>
      </c>
    </row>
    <row r="288" spans="1:18">
      <c r="B288" t="s">
        <v>83</v>
      </c>
      <c r="C288" s="1">
        <v>1.94506E-5</v>
      </c>
      <c r="D288" t="s">
        <v>25</v>
      </c>
      <c r="E288" t="s">
        <v>85</v>
      </c>
      <c r="F288" t="s">
        <v>27</v>
      </c>
      <c r="G288">
        <v>0.35136699999999998</v>
      </c>
      <c r="H288" t="s">
        <v>28</v>
      </c>
      <c r="I288">
        <v>416434</v>
      </c>
      <c r="J288" t="s">
        <v>29</v>
      </c>
      <c r="K288">
        <v>7.2040201235000004E-2</v>
      </c>
      <c r="L288" t="s">
        <v>30</v>
      </c>
      <c r="M288">
        <v>30000</v>
      </c>
      <c r="N288" t="s">
        <v>86</v>
      </c>
      <c r="O288" t="s">
        <v>371</v>
      </c>
      <c r="P288" t="s">
        <v>372</v>
      </c>
      <c r="Q288" t="s">
        <v>373</v>
      </c>
      <c r="R288">
        <v>0.21343699999999999</v>
      </c>
    </row>
    <row r="289" spans="1:18">
      <c r="B289" t="s">
        <v>90</v>
      </c>
      <c r="C289" s="1">
        <v>1.94506E-5</v>
      </c>
      <c r="D289" t="s">
        <v>25</v>
      </c>
      <c r="E289" t="s">
        <v>91</v>
      </c>
      <c r="F289" t="s">
        <v>27</v>
      </c>
      <c r="G289">
        <v>0.35136699999999998</v>
      </c>
      <c r="H289" t="s">
        <v>28</v>
      </c>
      <c r="I289">
        <v>416434</v>
      </c>
      <c r="J289" t="s">
        <v>29</v>
      </c>
      <c r="K289">
        <v>7.2040201235000004E-2</v>
      </c>
      <c r="L289" t="s">
        <v>30</v>
      </c>
      <c r="M289">
        <v>30000</v>
      </c>
      <c r="N289" t="s">
        <v>86</v>
      </c>
      <c r="O289" t="s">
        <v>371</v>
      </c>
      <c r="P289" t="s">
        <v>372</v>
      </c>
      <c r="Q289" t="s">
        <v>373</v>
      </c>
      <c r="R289">
        <v>0.21343699999999999</v>
      </c>
    </row>
    <row r="290" spans="1:18">
      <c r="B290" t="s">
        <v>90</v>
      </c>
      <c r="C290" s="1">
        <v>1.8251099999999999E-5</v>
      </c>
      <c r="D290" t="s">
        <v>25</v>
      </c>
      <c r="E290" t="s">
        <v>92</v>
      </c>
      <c r="F290" t="s">
        <v>27</v>
      </c>
      <c r="G290">
        <v>0.34697499999999998</v>
      </c>
      <c r="H290" t="s">
        <v>28</v>
      </c>
      <c r="I290">
        <v>455108</v>
      </c>
      <c r="J290" t="s">
        <v>29</v>
      </c>
      <c r="K290">
        <v>6.5918456178000004E-2</v>
      </c>
      <c r="L290" t="s">
        <v>30</v>
      </c>
      <c r="M290">
        <v>30000</v>
      </c>
      <c r="N290" t="s">
        <v>93</v>
      </c>
      <c r="O290" t="s">
        <v>374</v>
      </c>
      <c r="P290" t="s">
        <v>375</v>
      </c>
      <c r="Q290" t="s">
        <v>376</v>
      </c>
      <c r="R290">
        <v>0.21678500000000001</v>
      </c>
    </row>
    <row r="291" spans="1:18">
      <c r="B291" t="s">
        <v>97</v>
      </c>
      <c r="C291" s="1">
        <v>1.8251099999999999E-5</v>
      </c>
      <c r="D291" t="s">
        <v>25</v>
      </c>
      <c r="E291" t="s">
        <v>98</v>
      </c>
      <c r="F291" t="s">
        <v>27</v>
      </c>
      <c r="G291">
        <v>0.34697499999999998</v>
      </c>
      <c r="H291" t="s">
        <v>28</v>
      </c>
      <c r="I291">
        <v>455108</v>
      </c>
      <c r="J291" t="s">
        <v>29</v>
      </c>
      <c r="K291">
        <v>6.5918456178000004E-2</v>
      </c>
      <c r="L291" t="s">
        <v>30</v>
      </c>
      <c r="M291">
        <v>30000</v>
      </c>
      <c r="N291" t="s">
        <v>93</v>
      </c>
      <c r="O291" t="s">
        <v>374</v>
      </c>
      <c r="P291" t="s">
        <v>375</v>
      </c>
      <c r="Q291" t="s">
        <v>376</v>
      </c>
      <c r="R291">
        <v>0.21678500000000001</v>
      </c>
    </row>
    <row r="292" spans="1:18">
      <c r="B292" t="s">
        <v>97</v>
      </c>
      <c r="C292" s="1">
        <v>1.6171499999999999E-5</v>
      </c>
      <c r="D292" t="s">
        <v>25</v>
      </c>
      <c r="E292" t="s">
        <v>36</v>
      </c>
      <c r="F292" t="s">
        <v>27</v>
      </c>
      <c r="G292">
        <v>0.35170699999999999</v>
      </c>
      <c r="H292" t="s">
        <v>28</v>
      </c>
      <c r="I292">
        <v>499907</v>
      </c>
      <c r="J292" t="s">
        <v>29</v>
      </c>
      <c r="K292">
        <v>6.0011199792000001E-2</v>
      </c>
      <c r="L292" t="s">
        <v>30</v>
      </c>
      <c r="M292">
        <v>30000</v>
      </c>
      <c r="N292" t="s">
        <v>37</v>
      </c>
      <c r="O292" t="s">
        <v>350</v>
      </c>
      <c r="P292" t="s">
        <v>351</v>
      </c>
      <c r="Q292" t="s">
        <v>352</v>
      </c>
      <c r="R292">
        <v>0.21345800000000001</v>
      </c>
    </row>
    <row r="300" spans="1:18">
      <c r="A300" s="2" t="s">
        <v>439</v>
      </c>
      <c r="B300" t="s">
        <v>24</v>
      </c>
      <c r="C300" s="1">
        <v>3.4702400000000002E-5</v>
      </c>
      <c r="D300" t="s">
        <v>25</v>
      </c>
      <c r="E300" t="s">
        <v>26</v>
      </c>
      <c r="F300" t="s">
        <v>27</v>
      </c>
      <c r="G300">
        <v>0.330849</v>
      </c>
      <c r="H300" t="s">
        <v>28</v>
      </c>
      <c r="I300">
        <v>263258</v>
      </c>
      <c r="J300" t="s">
        <v>29</v>
      </c>
      <c r="K300">
        <v>0.11395663156499999</v>
      </c>
      <c r="L300" t="s">
        <v>30</v>
      </c>
      <c r="M300">
        <v>30000</v>
      </c>
      <c r="N300" t="s">
        <v>31</v>
      </c>
      <c r="O300" t="s">
        <v>378</v>
      </c>
      <c r="P300" t="s">
        <v>379</v>
      </c>
      <c r="Q300" t="s">
        <v>380</v>
      </c>
      <c r="R300">
        <v>0.22830700000000001</v>
      </c>
    </row>
    <row r="301" spans="1:18">
      <c r="B301" t="s">
        <v>35</v>
      </c>
      <c r="C301" s="1">
        <v>1.6628699999999999E-5</v>
      </c>
      <c r="D301" t="s">
        <v>25</v>
      </c>
      <c r="E301" t="s">
        <v>36</v>
      </c>
      <c r="F301" t="s">
        <v>27</v>
      </c>
      <c r="G301">
        <v>0.34599099999999999</v>
      </c>
      <c r="H301" t="s">
        <v>28</v>
      </c>
      <c r="I301">
        <v>502355</v>
      </c>
      <c r="J301" t="s">
        <v>29</v>
      </c>
      <c r="K301">
        <v>5.9718700200000002E-2</v>
      </c>
      <c r="L301" t="s">
        <v>30</v>
      </c>
      <c r="M301">
        <v>30000</v>
      </c>
      <c r="N301" t="s">
        <v>37</v>
      </c>
      <c r="O301" t="s">
        <v>381</v>
      </c>
      <c r="P301" t="s">
        <v>382</v>
      </c>
      <c r="Q301" t="s">
        <v>383</v>
      </c>
      <c r="R301">
        <v>0.22456699999999999</v>
      </c>
    </row>
    <row r="302" spans="1:18">
      <c r="B302" t="s">
        <v>41</v>
      </c>
      <c r="C302" s="1">
        <v>3.4702400000000002E-5</v>
      </c>
      <c r="D302" t="s">
        <v>25</v>
      </c>
      <c r="E302" t="s">
        <v>42</v>
      </c>
      <c r="F302" t="s">
        <v>27</v>
      </c>
      <c r="G302">
        <v>0.330849</v>
      </c>
      <c r="H302" t="s">
        <v>28</v>
      </c>
      <c r="I302">
        <v>263258</v>
      </c>
      <c r="J302" t="s">
        <v>29</v>
      </c>
      <c r="K302">
        <v>0.11395663156499999</v>
      </c>
      <c r="L302" t="s">
        <v>30</v>
      </c>
      <c r="M302">
        <v>30000</v>
      </c>
      <c r="N302" t="s">
        <v>31</v>
      </c>
      <c r="O302" t="s">
        <v>378</v>
      </c>
      <c r="P302" t="s">
        <v>379</v>
      </c>
      <c r="Q302" t="s">
        <v>380</v>
      </c>
      <c r="R302">
        <v>0.22830700000000001</v>
      </c>
    </row>
    <row r="303" spans="1:18">
      <c r="B303" t="s">
        <v>41</v>
      </c>
      <c r="C303" s="1">
        <v>2.9066700000000001E-5</v>
      </c>
      <c r="D303" t="s">
        <v>25</v>
      </c>
      <c r="E303" t="s">
        <v>43</v>
      </c>
      <c r="F303" t="s">
        <v>27</v>
      </c>
      <c r="G303">
        <v>0.35156300000000001</v>
      </c>
      <c r="H303" t="s">
        <v>28</v>
      </c>
      <c r="I303">
        <v>278354</v>
      </c>
      <c r="J303" t="s">
        <v>29</v>
      </c>
      <c r="K303">
        <v>0.10777645899</v>
      </c>
      <c r="L303" t="s">
        <v>30</v>
      </c>
      <c r="M303">
        <v>30000</v>
      </c>
      <c r="N303" t="s">
        <v>44</v>
      </c>
      <c r="O303" t="s">
        <v>384</v>
      </c>
      <c r="P303" t="s">
        <v>385</v>
      </c>
      <c r="Q303" t="s">
        <v>386</v>
      </c>
      <c r="R303">
        <v>0.21721099999999999</v>
      </c>
    </row>
    <row r="304" spans="1:18">
      <c r="B304" t="s">
        <v>48</v>
      </c>
      <c r="C304" s="1">
        <v>2.9066700000000001E-5</v>
      </c>
      <c r="D304" t="s">
        <v>25</v>
      </c>
      <c r="E304" t="s">
        <v>49</v>
      </c>
      <c r="F304" t="s">
        <v>27</v>
      </c>
      <c r="G304">
        <v>0.35156300000000001</v>
      </c>
      <c r="H304" t="s">
        <v>28</v>
      </c>
      <c r="I304">
        <v>278354</v>
      </c>
      <c r="J304" t="s">
        <v>29</v>
      </c>
      <c r="K304">
        <v>0.10777645899</v>
      </c>
      <c r="L304" t="s">
        <v>30</v>
      </c>
      <c r="M304">
        <v>30000</v>
      </c>
      <c r="N304" t="s">
        <v>44</v>
      </c>
      <c r="O304" t="s">
        <v>384</v>
      </c>
      <c r="P304" t="s">
        <v>385</v>
      </c>
      <c r="Q304" t="s">
        <v>386</v>
      </c>
      <c r="R304">
        <v>0.21721099999999999</v>
      </c>
    </row>
    <row r="305" spans="2:18">
      <c r="B305" t="s">
        <v>48</v>
      </c>
      <c r="C305" s="1">
        <v>3.1196599999999999E-5</v>
      </c>
      <c r="D305" t="s">
        <v>25</v>
      </c>
      <c r="E305" t="s">
        <v>50</v>
      </c>
      <c r="F305" t="s">
        <v>27</v>
      </c>
      <c r="G305">
        <v>0.32977699999999999</v>
      </c>
      <c r="H305" t="s">
        <v>28</v>
      </c>
      <c r="I305">
        <v>294749</v>
      </c>
      <c r="J305" t="s">
        <v>29</v>
      </c>
      <c r="K305">
        <v>0.101781432055</v>
      </c>
      <c r="L305" t="s">
        <v>30</v>
      </c>
      <c r="M305">
        <v>30000</v>
      </c>
      <c r="N305" t="s">
        <v>51</v>
      </c>
      <c r="O305" t="s">
        <v>387</v>
      </c>
      <c r="P305" t="s">
        <v>388</v>
      </c>
      <c r="Q305" t="s">
        <v>389</v>
      </c>
      <c r="R305">
        <v>0.221633</v>
      </c>
    </row>
    <row r="306" spans="2:18">
      <c r="B306" t="s">
        <v>55</v>
      </c>
      <c r="C306" s="1">
        <v>3.1196599999999999E-5</v>
      </c>
      <c r="D306" t="s">
        <v>25</v>
      </c>
      <c r="E306" t="s">
        <v>56</v>
      </c>
      <c r="F306" t="s">
        <v>27</v>
      </c>
      <c r="G306">
        <v>0.32977699999999999</v>
      </c>
      <c r="H306" t="s">
        <v>28</v>
      </c>
      <c r="I306">
        <v>294749</v>
      </c>
      <c r="J306" t="s">
        <v>29</v>
      </c>
      <c r="K306">
        <v>0.101781432055</v>
      </c>
      <c r="L306" t="s">
        <v>30</v>
      </c>
      <c r="M306">
        <v>30000</v>
      </c>
      <c r="N306" t="s">
        <v>51</v>
      </c>
      <c r="O306" t="s">
        <v>387</v>
      </c>
      <c r="P306" t="s">
        <v>388</v>
      </c>
      <c r="Q306" t="s">
        <v>389</v>
      </c>
      <c r="R306">
        <v>0.221633</v>
      </c>
    </row>
    <row r="307" spans="2:18">
      <c r="B307" t="s">
        <v>55</v>
      </c>
      <c r="C307" s="1">
        <v>3.02575E-5</v>
      </c>
      <c r="D307" t="s">
        <v>25</v>
      </c>
      <c r="E307" t="s">
        <v>57</v>
      </c>
      <c r="F307" t="s">
        <v>27</v>
      </c>
      <c r="G307">
        <v>0.32457900000000001</v>
      </c>
      <c r="H307" t="s">
        <v>28</v>
      </c>
      <c r="I307">
        <v>313708</v>
      </c>
      <c r="J307" t="s">
        <v>29</v>
      </c>
      <c r="K307">
        <v>9.5630460737999995E-2</v>
      </c>
      <c r="L307" t="s">
        <v>30</v>
      </c>
      <c r="M307">
        <v>30000</v>
      </c>
      <c r="N307" t="s">
        <v>58</v>
      </c>
      <c r="O307" t="s">
        <v>390</v>
      </c>
      <c r="P307" t="s">
        <v>391</v>
      </c>
      <c r="Q307" t="s">
        <v>392</v>
      </c>
      <c r="R307">
        <v>0.22464999999999999</v>
      </c>
    </row>
    <row r="308" spans="2:18">
      <c r="B308" t="s">
        <v>62</v>
      </c>
      <c r="C308" s="1">
        <v>3.02575E-5</v>
      </c>
      <c r="D308" t="s">
        <v>25</v>
      </c>
      <c r="E308" t="s">
        <v>63</v>
      </c>
      <c r="F308" t="s">
        <v>27</v>
      </c>
      <c r="G308">
        <v>0.32457900000000001</v>
      </c>
      <c r="H308" t="s">
        <v>28</v>
      </c>
      <c r="I308">
        <v>313708</v>
      </c>
      <c r="J308" t="s">
        <v>29</v>
      </c>
      <c r="K308">
        <v>9.5630460737999995E-2</v>
      </c>
      <c r="L308" t="s">
        <v>30</v>
      </c>
      <c r="M308">
        <v>30000</v>
      </c>
      <c r="N308" t="s">
        <v>58</v>
      </c>
      <c r="O308" t="s">
        <v>390</v>
      </c>
      <c r="P308" t="s">
        <v>391</v>
      </c>
      <c r="Q308" t="s">
        <v>392</v>
      </c>
      <c r="R308">
        <v>0.22464999999999999</v>
      </c>
    </row>
    <row r="309" spans="2:18">
      <c r="B309" t="s">
        <v>62</v>
      </c>
      <c r="C309" s="1">
        <v>2.7704000000000001E-5</v>
      </c>
      <c r="D309" t="s">
        <v>25</v>
      </c>
      <c r="E309" t="s">
        <v>64</v>
      </c>
      <c r="F309" t="s">
        <v>27</v>
      </c>
      <c r="G309">
        <v>0.329758</v>
      </c>
      <c r="H309" t="s">
        <v>28</v>
      </c>
      <c r="I309">
        <v>331946</v>
      </c>
      <c r="J309" t="s">
        <v>29</v>
      </c>
      <c r="K309">
        <v>9.0376181762999996E-2</v>
      </c>
      <c r="L309" t="s">
        <v>30</v>
      </c>
      <c r="M309">
        <v>30000</v>
      </c>
      <c r="N309" t="s">
        <v>65</v>
      </c>
      <c r="O309" t="s">
        <v>393</v>
      </c>
      <c r="P309" t="s">
        <v>394</v>
      </c>
      <c r="Q309" t="s">
        <v>395</v>
      </c>
      <c r="R309">
        <v>0.220272</v>
      </c>
    </row>
    <row r="310" spans="2:18">
      <c r="B310" t="s">
        <v>69</v>
      </c>
      <c r="C310" s="1">
        <v>2.7704000000000001E-5</v>
      </c>
      <c r="D310" t="s">
        <v>25</v>
      </c>
      <c r="E310" t="s">
        <v>70</v>
      </c>
      <c r="F310" t="s">
        <v>27</v>
      </c>
      <c r="G310">
        <v>0.329758</v>
      </c>
      <c r="H310" t="s">
        <v>28</v>
      </c>
      <c r="I310">
        <v>331946</v>
      </c>
      <c r="J310" t="s">
        <v>29</v>
      </c>
      <c r="K310">
        <v>9.0376181762999996E-2</v>
      </c>
      <c r="L310" t="s">
        <v>30</v>
      </c>
      <c r="M310">
        <v>30000</v>
      </c>
      <c r="N310" t="s">
        <v>65</v>
      </c>
      <c r="O310" t="s">
        <v>393</v>
      </c>
      <c r="P310" t="s">
        <v>394</v>
      </c>
      <c r="Q310" t="s">
        <v>395</v>
      </c>
      <c r="R310">
        <v>0.220272</v>
      </c>
    </row>
    <row r="311" spans="2:18">
      <c r="B311" t="s">
        <v>69</v>
      </c>
      <c r="C311" s="1">
        <v>2.5252199999999999E-5</v>
      </c>
      <c r="D311" t="s">
        <v>25</v>
      </c>
      <c r="E311" t="s">
        <v>71</v>
      </c>
      <c r="F311" t="s">
        <v>27</v>
      </c>
      <c r="G311">
        <v>0.33339600000000003</v>
      </c>
      <c r="H311" t="s">
        <v>28</v>
      </c>
      <c r="I311">
        <v>356270</v>
      </c>
      <c r="J311" t="s">
        <v>29</v>
      </c>
      <c r="K311">
        <v>8.4205747656999994E-2</v>
      </c>
      <c r="L311" t="s">
        <v>30</v>
      </c>
      <c r="M311">
        <v>30000</v>
      </c>
      <c r="N311" t="s">
        <v>72</v>
      </c>
      <c r="O311" t="s">
        <v>396</v>
      </c>
      <c r="P311" t="s">
        <v>397</v>
      </c>
      <c r="Q311" t="s">
        <v>398</v>
      </c>
      <c r="R311">
        <v>0.226245</v>
      </c>
    </row>
    <row r="312" spans="2:18">
      <c r="B312" t="s">
        <v>76</v>
      </c>
      <c r="C312" s="1">
        <v>2.5252199999999999E-5</v>
      </c>
      <c r="D312" t="s">
        <v>25</v>
      </c>
      <c r="E312" t="s">
        <v>77</v>
      </c>
      <c r="F312" t="s">
        <v>27</v>
      </c>
      <c r="G312">
        <v>0.33339600000000003</v>
      </c>
      <c r="H312" t="s">
        <v>28</v>
      </c>
      <c r="I312">
        <v>356270</v>
      </c>
      <c r="J312" t="s">
        <v>29</v>
      </c>
      <c r="K312">
        <v>8.4205747656999994E-2</v>
      </c>
      <c r="L312" t="s">
        <v>30</v>
      </c>
      <c r="M312">
        <v>30000</v>
      </c>
      <c r="N312" t="s">
        <v>72</v>
      </c>
      <c r="O312" t="s">
        <v>396</v>
      </c>
      <c r="P312" t="s">
        <v>397</v>
      </c>
      <c r="Q312" t="s">
        <v>398</v>
      </c>
      <c r="R312">
        <v>0.226245</v>
      </c>
    </row>
    <row r="313" spans="2:18">
      <c r="B313" t="s">
        <v>76</v>
      </c>
      <c r="C313" s="1">
        <v>2.34853E-5</v>
      </c>
      <c r="D313" t="s">
        <v>25</v>
      </c>
      <c r="E313" t="s">
        <v>78</v>
      </c>
      <c r="F313" t="s">
        <v>27</v>
      </c>
      <c r="G313">
        <v>0.33230300000000002</v>
      </c>
      <c r="H313" t="s">
        <v>28</v>
      </c>
      <c r="I313">
        <v>385598</v>
      </c>
      <c r="J313" t="s">
        <v>29</v>
      </c>
      <c r="K313">
        <v>7.7801264706999995E-2</v>
      </c>
      <c r="L313" t="s">
        <v>30</v>
      </c>
      <c r="M313">
        <v>30000</v>
      </c>
      <c r="N313" t="s">
        <v>79</v>
      </c>
      <c r="O313" t="s">
        <v>399</v>
      </c>
      <c r="P313" t="s">
        <v>400</v>
      </c>
      <c r="Q313" t="s">
        <v>401</v>
      </c>
      <c r="R313">
        <v>0.21452599999999999</v>
      </c>
    </row>
    <row r="314" spans="2:18">
      <c r="B314" t="s">
        <v>83</v>
      </c>
      <c r="C314" s="1">
        <v>2.34853E-5</v>
      </c>
      <c r="D314" t="s">
        <v>25</v>
      </c>
      <c r="E314" t="s">
        <v>84</v>
      </c>
      <c r="F314" t="s">
        <v>27</v>
      </c>
      <c r="G314">
        <v>0.33230300000000002</v>
      </c>
      <c r="H314" t="s">
        <v>28</v>
      </c>
      <c r="I314">
        <v>385598</v>
      </c>
      <c r="J314" t="s">
        <v>29</v>
      </c>
      <c r="K314">
        <v>7.7801264706999995E-2</v>
      </c>
      <c r="L314" t="s">
        <v>30</v>
      </c>
      <c r="M314">
        <v>30000</v>
      </c>
      <c r="N314" t="s">
        <v>79</v>
      </c>
      <c r="O314" t="s">
        <v>399</v>
      </c>
      <c r="P314" t="s">
        <v>400</v>
      </c>
      <c r="Q314" t="s">
        <v>401</v>
      </c>
      <c r="R314">
        <v>0.21452599999999999</v>
      </c>
    </row>
    <row r="315" spans="2:18">
      <c r="B315" t="s">
        <v>83</v>
      </c>
      <c r="C315" s="1">
        <v>2.09727E-5</v>
      </c>
      <c r="D315" t="s">
        <v>25</v>
      </c>
      <c r="E315" t="s">
        <v>85</v>
      </c>
      <c r="F315" t="s">
        <v>27</v>
      </c>
      <c r="G315">
        <v>0.33755099999999999</v>
      </c>
      <c r="H315" t="s">
        <v>28</v>
      </c>
      <c r="I315">
        <v>418473</v>
      </c>
      <c r="J315" t="s">
        <v>29</v>
      </c>
      <c r="K315">
        <v>7.1689260121000006E-2</v>
      </c>
      <c r="L315" t="s">
        <v>30</v>
      </c>
      <c r="M315">
        <v>30000</v>
      </c>
      <c r="N315" t="s">
        <v>86</v>
      </c>
      <c r="O315" t="s">
        <v>402</v>
      </c>
      <c r="P315" t="s">
        <v>403</v>
      </c>
      <c r="Q315" t="s">
        <v>404</v>
      </c>
      <c r="R315">
        <v>0.224274</v>
      </c>
    </row>
    <row r="316" spans="2:18">
      <c r="B316" t="s">
        <v>90</v>
      </c>
      <c r="C316" s="1">
        <v>2.09727E-5</v>
      </c>
      <c r="D316" t="s">
        <v>25</v>
      </c>
      <c r="E316" t="s">
        <v>91</v>
      </c>
      <c r="F316" t="s">
        <v>27</v>
      </c>
      <c r="G316">
        <v>0.33755099999999999</v>
      </c>
      <c r="H316" t="s">
        <v>28</v>
      </c>
      <c r="I316">
        <v>418473</v>
      </c>
      <c r="J316" t="s">
        <v>29</v>
      </c>
      <c r="K316">
        <v>7.1689260121000006E-2</v>
      </c>
      <c r="L316" t="s">
        <v>30</v>
      </c>
      <c r="M316">
        <v>30000</v>
      </c>
      <c r="N316" t="s">
        <v>86</v>
      </c>
      <c r="O316" t="s">
        <v>402</v>
      </c>
      <c r="P316" t="s">
        <v>403</v>
      </c>
      <c r="Q316" t="s">
        <v>404</v>
      </c>
      <c r="R316">
        <v>0.224274</v>
      </c>
    </row>
    <row r="317" spans="2:18">
      <c r="B317" t="s">
        <v>90</v>
      </c>
      <c r="C317" s="1">
        <v>2.0385800000000001E-5</v>
      </c>
      <c r="D317" t="s">
        <v>25</v>
      </c>
      <c r="E317" t="s">
        <v>92</v>
      </c>
      <c r="F317" t="s">
        <v>27</v>
      </c>
      <c r="G317">
        <v>0.328573</v>
      </c>
      <c r="H317" t="s">
        <v>28</v>
      </c>
      <c r="I317">
        <v>454369</v>
      </c>
      <c r="J317" t="s">
        <v>29</v>
      </c>
      <c r="K317">
        <v>6.6025696130000006E-2</v>
      </c>
      <c r="L317" t="s">
        <v>30</v>
      </c>
      <c r="M317">
        <v>30000</v>
      </c>
      <c r="N317" t="s">
        <v>93</v>
      </c>
      <c r="O317" t="s">
        <v>405</v>
      </c>
      <c r="P317" t="s">
        <v>406</v>
      </c>
      <c r="Q317" t="s">
        <v>407</v>
      </c>
      <c r="R317">
        <v>0.21956200000000001</v>
      </c>
    </row>
    <row r="318" spans="2:18">
      <c r="B318" t="s">
        <v>97</v>
      </c>
      <c r="C318" s="1">
        <v>2.0385800000000001E-5</v>
      </c>
      <c r="D318" t="s">
        <v>25</v>
      </c>
      <c r="E318" t="s">
        <v>98</v>
      </c>
      <c r="F318" t="s">
        <v>27</v>
      </c>
      <c r="G318">
        <v>0.328573</v>
      </c>
      <c r="H318" t="s">
        <v>28</v>
      </c>
      <c r="I318">
        <v>454369</v>
      </c>
      <c r="J318" t="s">
        <v>29</v>
      </c>
      <c r="K318">
        <v>6.6025696130000006E-2</v>
      </c>
      <c r="L318" t="s">
        <v>30</v>
      </c>
      <c r="M318">
        <v>30000</v>
      </c>
      <c r="N318" t="s">
        <v>93</v>
      </c>
      <c r="O318" t="s">
        <v>405</v>
      </c>
      <c r="P318" t="s">
        <v>406</v>
      </c>
      <c r="Q318" t="s">
        <v>407</v>
      </c>
      <c r="R318">
        <v>0.21956200000000001</v>
      </c>
    </row>
    <row r="319" spans="2:18">
      <c r="B319" t="s">
        <v>97</v>
      </c>
      <c r="C319" s="1">
        <v>1.6628699999999999E-5</v>
      </c>
      <c r="D319" t="s">
        <v>25</v>
      </c>
      <c r="E319" t="s">
        <v>36</v>
      </c>
      <c r="F319" t="s">
        <v>27</v>
      </c>
      <c r="G319">
        <v>0.34599099999999999</v>
      </c>
      <c r="H319" t="s">
        <v>28</v>
      </c>
      <c r="I319">
        <v>502355</v>
      </c>
      <c r="J319" t="s">
        <v>29</v>
      </c>
      <c r="K319">
        <v>5.9718700200000002E-2</v>
      </c>
      <c r="L319" t="s">
        <v>30</v>
      </c>
      <c r="M319">
        <v>30000</v>
      </c>
      <c r="N319" t="s">
        <v>37</v>
      </c>
      <c r="O319" t="s">
        <v>381</v>
      </c>
      <c r="P319" t="s">
        <v>382</v>
      </c>
      <c r="Q319" t="s">
        <v>383</v>
      </c>
      <c r="R319">
        <v>0.22456699999999999</v>
      </c>
    </row>
    <row r="327" spans="1:18">
      <c r="A327">
        <v>1.0999999999999999E-2</v>
      </c>
      <c r="B327" t="s">
        <v>24</v>
      </c>
      <c r="C327" s="1">
        <v>3.8455899999999999E-5</v>
      </c>
      <c r="D327" t="s">
        <v>25</v>
      </c>
      <c r="E327" t="s">
        <v>26</v>
      </c>
      <c r="F327" t="s">
        <v>27</v>
      </c>
      <c r="G327">
        <v>0.31403300000000001</v>
      </c>
      <c r="H327" t="s">
        <v>28</v>
      </c>
      <c r="I327">
        <v>263686</v>
      </c>
      <c r="J327" t="s">
        <v>29</v>
      </c>
      <c r="K327">
        <v>0.113771470923</v>
      </c>
      <c r="L327" t="s">
        <v>30</v>
      </c>
      <c r="M327">
        <v>30000</v>
      </c>
      <c r="N327" t="s">
        <v>31</v>
      </c>
      <c r="O327" t="s">
        <v>409</v>
      </c>
      <c r="P327" t="s">
        <v>410</v>
      </c>
      <c r="Q327" t="s">
        <v>411</v>
      </c>
      <c r="R327">
        <v>0.22359599999999999</v>
      </c>
    </row>
    <row r="328" spans="1:18">
      <c r="B328" t="s">
        <v>35</v>
      </c>
      <c r="C328" s="1">
        <v>2.1240700000000001E-5</v>
      </c>
      <c r="D328" t="s">
        <v>25</v>
      </c>
      <c r="E328" t="s">
        <v>36</v>
      </c>
      <c r="F328" t="s">
        <v>27</v>
      </c>
      <c r="G328">
        <v>0.30513099999999999</v>
      </c>
      <c r="H328" t="s">
        <v>28</v>
      </c>
      <c r="I328">
        <v>505657</v>
      </c>
      <c r="J328" t="s">
        <v>29</v>
      </c>
      <c r="K328">
        <v>5.9328700743999999E-2</v>
      </c>
      <c r="L328" t="s">
        <v>30</v>
      </c>
      <c r="M328">
        <v>30000</v>
      </c>
      <c r="N328" t="s">
        <v>37</v>
      </c>
      <c r="O328" t="s">
        <v>412</v>
      </c>
      <c r="P328" t="s">
        <v>413</v>
      </c>
      <c r="Q328" t="s">
        <v>414</v>
      </c>
      <c r="R328">
        <v>0.22942499999999999</v>
      </c>
    </row>
    <row r="329" spans="1:18">
      <c r="B329" t="s">
        <v>41</v>
      </c>
      <c r="C329" s="1">
        <v>3.8455899999999999E-5</v>
      </c>
      <c r="D329" t="s">
        <v>25</v>
      </c>
      <c r="E329" t="s">
        <v>42</v>
      </c>
      <c r="F329" t="s">
        <v>27</v>
      </c>
      <c r="G329">
        <v>0.31403300000000001</v>
      </c>
      <c r="H329" t="s">
        <v>28</v>
      </c>
      <c r="I329">
        <v>263686</v>
      </c>
      <c r="J329" t="s">
        <v>29</v>
      </c>
      <c r="K329">
        <v>0.113771470923</v>
      </c>
      <c r="L329" t="s">
        <v>30</v>
      </c>
      <c r="M329">
        <v>30000</v>
      </c>
      <c r="N329" t="s">
        <v>31</v>
      </c>
      <c r="O329" t="s">
        <v>409</v>
      </c>
      <c r="P329" t="s">
        <v>410</v>
      </c>
      <c r="Q329" t="s">
        <v>411</v>
      </c>
      <c r="R329">
        <v>0.22359599999999999</v>
      </c>
    </row>
    <row r="330" spans="1:18">
      <c r="B330" t="s">
        <v>41</v>
      </c>
      <c r="C330" s="1">
        <v>3.72637E-5</v>
      </c>
      <c r="D330" t="s">
        <v>25</v>
      </c>
      <c r="E330" t="s">
        <v>43</v>
      </c>
      <c r="F330" t="s">
        <v>27</v>
      </c>
      <c r="G330">
        <v>0.311255</v>
      </c>
      <c r="H330" t="s">
        <v>28</v>
      </c>
      <c r="I330">
        <v>277001</v>
      </c>
      <c r="J330" t="s">
        <v>29</v>
      </c>
      <c r="K330">
        <v>0.10830272065800001</v>
      </c>
      <c r="L330" t="s">
        <v>30</v>
      </c>
      <c r="M330">
        <v>30000</v>
      </c>
      <c r="N330" t="s">
        <v>44</v>
      </c>
      <c r="O330" t="s">
        <v>415</v>
      </c>
      <c r="P330" t="s">
        <v>416</v>
      </c>
      <c r="Q330" t="s">
        <v>417</v>
      </c>
      <c r="R330">
        <v>0.21878700000000001</v>
      </c>
    </row>
    <row r="331" spans="1:18">
      <c r="B331" t="s">
        <v>48</v>
      </c>
      <c r="C331" s="1">
        <v>3.72637E-5</v>
      </c>
      <c r="D331" t="s">
        <v>25</v>
      </c>
      <c r="E331" t="s">
        <v>49</v>
      </c>
      <c r="F331" t="s">
        <v>27</v>
      </c>
      <c r="G331">
        <v>0.311255</v>
      </c>
      <c r="H331" t="s">
        <v>28</v>
      </c>
      <c r="I331">
        <v>277001</v>
      </c>
      <c r="J331" t="s">
        <v>29</v>
      </c>
      <c r="K331">
        <v>0.10830272065800001</v>
      </c>
      <c r="L331" t="s">
        <v>30</v>
      </c>
      <c r="M331">
        <v>30000</v>
      </c>
      <c r="N331" t="s">
        <v>44</v>
      </c>
      <c r="O331" t="s">
        <v>415</v>
      </c>
      <c r="P331" t="s">
        <v>416</v>
      </c>
      <c r="Q331" t="s">
        <v>417</v>
      </c>
      <c r="R331">
        <v>0.21878700000000001</v>
      </c>
    </row>
    <row r="332" spans="1:18">
      <c r="B332" t="s">
        <v>48</v>
      </c>
      <c r="C332" s="1">
        <v>3.6007699999999997E-5</v>
      </c>
      <c r="D332" t="s">
        <v>25</v>
      </c>
      <c r="E332" t="s">
        <v>50</v>
      </c>
      <c r="F332" t="s">
        <v>27</v>
      </c>
      <c r="G332">
        <v>0.306205</v>
      </c>
      <c r="H332" t="s">
        <v>28</v>
      </c>
      <c r="I332">
        <v>296196</v>
      </c>
      <c r="J332" t="s">
        <v>29</v>
      </c>
      <c r="K332">
        <v>0.101284390645</v>
      </c>
      <c r="L332" t="s">
        <v>30</v>
      </c>
      <c r="M332">
        <v>30000</v>
      </c>
      <c r="N332" t="s">
        <v>51</v>
      </c>
      <c r="O332" t="s">
        <v>418</v>
      </c>
      <c r="P332" t="s">
        <v>419</v>
      </c>
      <c r="Q332" t="s">
        <v>420</v>
      </c>
      <c r="R332">
        <v>0.23077400000000001</v>
      </c>
    </row>
    <row r="333" spans="1:18">
      <c r="B333" t="s">
        <v>55</v>
      </c>
      <c r="C333" s="1">
        <v>3.6007699999999997E-5</v>
      </c>
      <c r="D333" t="s">
        <v>25</v>
      </c>
      <c r="E333" t="s">
        <v>56</v>
      </c>
      <c r="F333" t="s">
        <v>27</v>
      </c>
      <c r="G333">
        <v>0.306205</v>
      </c>
      <c r="H333" t="s">
        <v>28</v>
      </c>
      <c r="I333">
        <v>296196</v>
      </c>
      <c r="J333" t="s">
        <v>29</v>
      </c>
      <c r="K333">
        <v>0.101284390645</v>
      </c>
      <c r="L333" t="s">
        <v>30</v>
      </c>
      <c r="M333">
        <v>30000</v>
      </c>
      <c r="N333" t="s">
        <v>51</v>
      </c>
      <c r="O333" t="s">
        <v>418</v>
      </c>
      <c r="P333" t="s">
        <v>419</v>
      </c>
      <c r="Q333" t="s">
        <v>420</v>
      </c>
      <c r="R333">
        <v>0.23077400000000001</v>
      </c>
    </row>
    <row r="334" spans="1:18">
      <c r="B334" t="s">
        <v>55</v>
      </c>
      <c r="C334" s="1">
        <v>3.2722899999999998E-5</v>
      </c>
      <c r="D334" t="s">
        <v>25</v>
      </c>
      <c r="E334" t="s">
        <v>57</v>
      </c>
      <c r="F334" t="s">
        <v>27</v>
      </c>
      <c r="G334">
        <v>0.31262099999999998</v>
      </c>
      <c r="H334" t="s">
        <v>28</v>
      </c>
      <c r="I334">
        <v>312688</v>
      </c>
      <c r="J334" t="s">
        <v>29</v>
      </c>
      <c r="K334">
        <v>9.5942341506000006E-2</v>
      </c>
      <c r="L334" t="s">
        <v>30</v>
      </c>
      <c r="M334">
        <v>30000</v>
      </c>
      <c r="N334" t="s">
        <v>58</v>
      </c>
      <c r="O334" t="s">
        <v>421</v>
      </c>
      <c r="P334" t="s">
        <v>422</v>
      </c>
      <c r="Q334" t="s">
        <v>423</v>
      </c>
      <c r="R334">
        <v>0.22811899999999999</v>
      </c>
    </row>
    <row r="335" spans="1:18">
      <c r="B335" t="s">
        <v>62</v>
      </c>
      <c r="C335" s="1">
        <v>3.2722899999999998E-5</v>
      </c>
      <c r="D335" t="s">
        <v>25</v>
      </c>
      <c r="E335" t="s">
        <v>63</v>
      </c>
      <c r="F335" t="s">
        <v>27</v>
      </c>
      <c r="G335">
        <v>0.31262099999999998</v>
      </c>
      <c r="H335" t="s">
        <v>28</v>
      </c>
      <c r="I335">
        <v>312688</v>
      </c>
      <c r="J335" t="s">
        <v>29</v>
      </c>
      <c r="K335">
        <v>9.5942341506000006E-2</v>
      </c>
      <c r="L335" t="s">
        <v>30</v>
      </c>
      <c r="M335">
        <v>30000</v>
      </c>
      <c r="N335" t="s">
        <v>58</v>
      </c>
      <c r="O335" t="s">
        <v>421</v>
      </c>
      <c r="P335" t="s">
        <v>422</v>
      </c>
      <c r="Q335" t="s">
        <v>423</v>
      </c>
      <c r="R335">
        <v>0.22811899999999999</v>
      </c>
    </row>
    <row r="336" spans="1:18">
      <c r="B336" t="s">
        <v>62</v>
      </c>
      <c r="C336" s="1">
        <v>2.85443E-5</v>
      </c>
      <c r="D336" t="s">
        <v>25</v>
      </c>
      <c r="E336" t="s">
        <v>64</v>
      </c>
      <c r="F336" t="s">
        <v>27</v>
      </c>
      <c r="G336">
        <v>0.32434200000000002</v>
      </c>
      <c r="H336" t="s">
        <v>28</v>
      </c>
      <c r="I336">
        <v>333023</v>
      </c>
      <c r="J336" t="s">
        <v>29</v>
      </c>
      <c r="K336">
        <v>9.0083781168999996E-2</v>
      </c>
      <c r="L336" t="s">
        <v>30</v>
      </c>
      <c r="M336">
        <v>30000</v>
      </c>
      <c r="N336" t="s">
        <v>65</v>
      </c>
      <c r="O336" t="s">
        <v>424</v>
      </c>
      <c r="P336" t="s">
        <v>425</v>
      </c>
      <c r="Q336" t="s">
        <v>426</v>
      </c>
      <c r="R336">
        <v>0.22689799999999999</v>
      </c>
    </row>
    <row r="337" spans="2:18">
      <c r="B337" t="s">
        <v>69</v>
      </c>
      <c r="C337" s="1">
        <v>2.85443E-5</v>
      </c>
      <c r="D337" t="s">
        <v>25</v>
      </c>
      <c r="E337" t="s">
        <v>70</v>
      </c>
      <c r="F337" t="s">
        <v>27</v>
      </c>
      <c r="G337">
        <v>0.32434200000000002</v>
      </c>
      <c r="H337" t="s">
        <v>28</v>
      </c>
      <c r="I337">
        <v>333023</v>
      </c>
      <c r="J337" t="s">
        <v>29</v>
      </c>
      <c r="K337">
        <v>9.0083781168999996E-2</v>
      </c>
      <c r="L337" t="s">
        <v>30</v>
      </c>
      <c r="M337">
        <v>30000</v>
      </c>
      <c r="N337" t="s">
        <v>65</v>
      </c>
      <c r="O337" t="s">
        <v>424</v>
      </c>
      <c r="P337" t="s">
        <v>425</v>
      </c>
      <c r="Q337" t="s">
        <v>426</v>
      </c>
      <c r="R337">
        <v>0.22689799999999999</v>
      </c>
    </row>
    <row r="338" spans="2:18">
      <c r="B338" t="s">
        <v>69</v>
      </c>
      <c r="C338" s="1">
        <v>2.69636E-5</v>
      </c>
      <c r="D338" t="s">
        <v>25</v>
      </c>
      <c r="E338" t="s">
        <v>71</v>
      </c>
      <c r="F338" t="s">
        <v>27</v>
      </c>
      <c r="G338">
        <v>0.32211899999999999</v>
      </c>
      <c r="H338" t="s">
        <v>28</v>
      </c>
      <c r="I338">
        <v>357429</v>
      </c>
      <c r="J338" t="s">
        <v>29</v>
      </c>
      <c r="K338">
        <v>8.3932827237000004E-2</v>
      </c>
      <c r="L338" t="s">
        <v>30</v>
      </c>
      <c r="M338">
        <v>30000</v>
      </c>
      <c r="N338" t="s">
        <v>72</v>
      </c>
      <c r="O338" t="s">
        <v>427</v>
      </c>
      <c r="P338" t="s">
        <v>428</v>
      </c>
      <c r="Q338" t="s">
        <v>429</v>
      </c>
      <c r="R338">
        <v>0.220916</v>
      </c>
    </row>
    <row r="339" spans="2:18">
      <c r="B339" t="s">
        <v>76</v>
      </c>
      <c r="C339" s="1">
        <v>2.69636E-5</v>
      </c>
      <c r="D339" t="s">
        <v>25</v>
      </c>
      <c r="E339" t="s">
        <v>77</v>
      </c>
      <c r="F339" t="s">
        <v>27</v>
      </c>
      <c r="G339">
        <v>0.32211899999999999</v>
      </c>
      <c r="H339" t="s">
        <v>28</v>
      </c>
      <c r="I339">
        <v>357429</v>
      </c>
      <c r="J339" t="s">
        <v>29</v>
      </c>
      <c r="K339">
        <v>8.3932827237000004E-2</v>
      </c>
      <c r="L339" t="s">
        <v>30</v>
      </c>
      <c r="M339">
        <v>30000</v>
      </c>
      <c r="N339" t="s">
        <v>72</v>
      </c>
      <c r="O339" t="s">
        <v>427</v>
      </c>
      <c r="P339" t="s">
        <v>428</v>
      </c>
      <c r="Q339" t="s">
        <v>429</v>
      </c>
      <c r="R339">
        <v>0.220916</v>
      </c>
    </row>
    <row r="340" spans="2:18">
      <c r="B340" t="s">
        <v>76</v>
      </c>
      <c r="C340" s="1">
        <v>2.6364699999999998E-5</v>
      </c>
      <c r="D340" t="s">
        <v>25</v>
      </c>
      <c r="E340" t="s">
        <v>78</v>
      </c>
      <c r="F340" t="s">
        <v>27</v>
      </c>
      <c r="G340">
        <v>0.313633</v>
      </c>
      <c r="H340" t="s">
        <v>28</v>
      </c>
      <c r="I340">
        <v>385598</v>
      </c>
      <c r="J340" t="s">
        <v>29</v>
      </c>
      <c r="K340">
        <v>7.7801266706999994E-2</v>
      </c>
      <c r="L340" t="s">
        <v>30</v>
      </c>
      <c r="M340">
        <v>30000</v>
      </c>
      <c r="N340" t="s">
        <v>79</v>
      </c>
      <c r="O340" t="s">
        <v>430</v>
      </c>
      <c r="P340" t="s">
        <v>431</v>
      </c>
      <c r="Q340" t="s">
        <v>432</v>
      </c>
      <c r="R340">
        <v>0.23494899999999999</v>
      </c>
    </row>
    <row r="341" spans="2:18">
      <c r="B341" t="s">
        <v>83</v>
      </c>
      <c r="C341" s="1">
        <v>2.6364699999999998E-5</v>
      </c>
      <c r="D341" t="s">
        <v>25</v>
      </c>
      <c r="E341" t="s">
        <v>84</v>
      </c>
      <c r="F341" t="s">
        <v>27</v>
      </c>
      <c r="G341">
        <v>0.313633</v>
      </c>
      <c r="H341" t="s">
        <v>28</v>
      </c>
      <c r="I341">
        <v>385598</v>
      </c>
      <c r="J341" t="s">
        <v>29</v>
      </c>
      <c r="K341">
        <v>7.7801266706999994E-2</v>
      </c>
      <c r="L341" t="s">
        <v>30</v>
      </c>
      <c r="M341">
        <v>30000</v>
      </c>
      <c r="N341" t="s">
        <v>79</v>
      </c>
      <c r="O341" t="s">
        <v>430</v>
      </c>
      <c r="P341" t="s">
        <v>431</v>
      </c>
      <c r="Q341" t="s">
        <v>432</v>
      </c>
      <c r="R341">
        <v>0.23494899999999999</v>
      </c>
    </row>
    <row r="342" spans="2:18">
      <c r="B342" t="s">
        <v>83</v>
      </c>
      <c r="C342" s="1">
        <v>2.47537E-5</v>
      </c>
      <c r="D342" t="s">
        <v>25</v>
      </c>
      <c r="E342" t="s">
        <v>85</v>
      </c>
      <c r="F342" t="s">
        <v>27</v>
      </c>
      <c r="G342">
        <v>0.31222100000000003</v>
      </c>
      <c r="H342" t="s">
        <v>28</v>
      </c>
      <c r="I342">
        <v>414415</v>
      </c>
      <c r="J342" t="s">
        <v>29</v>
      </c>
      <c r="K342">
        <v>7.2391140349000002E-2</v>
      </c>
      <c r="L342" t="s">
        <v>30</v>
      </c>
      <c r="M342">
        <v>30000</v>
      </c>
      <c r="N342" t="s">
        <v>86</v>
      </c>
      <c r="O342" t="s">
        <v>433</v>
      </c>
      <c r="P342" t="s">
        <v>434</v>
      </c>
      <c r="Q342" t="s">
        <v>435</v>
      </c>
      <c r="R342">
        <v>0.22251399999999999</v>
      </c>
    </row>
    <row r="343" spans="2:18">
      <c r="B343" t="s">
        <v>90</v>
      </c>
      <c r="C343" s="1">
        <v>2.47537E-5</v>
      </c>
      <c r="D343" t="s">
        <v>25</v>
      </c>
      <c r="E343" t="s">
        <v>91</v>
      </c>
      <c r="F343" t="s">
        <v>27</v>
      </c>
      <c r="G343">
        <v>0.31222100000000003</v>
      </c>
      <c r="H343" t="s">
        <v>28</v>
      </c>
      <c r="I343">
        <v>414415</v>
      </c>
      <c r="J343" t="s">
        <v>29</v>
      </c>
      <c r="K343">
        <v>7.2391140349000002E-2</v>
      </c>
      <c r="L343" t="s">
        <v>30</v>
      </c>
      <c r="M343">
        <v>30000</v>
      </c>
      <c r="N343" t="s">
        <v>86</v>
      </c>
      <c r="O343" t="s">
        <v>433</v>
      </c>
      <c r="P343" t="s">
        <v>434</v>
      </c>
      <c r="Q343" t="s">
        <v>435</v>
      </c>
      <c r="R343">
        <v>0.22251399999999999</v>
      </c>
    </row>
    <row r="344" spans="2:18">
      <c r="B344" t="s">
        <v>90</v>
      </c>
      <c r="C344" s="1">
        <v>2.3096599999999998E-5</v>
      </c>
      <c r="D344" t="s">
        <v>25</v>
      </c>
      <c r="E344" t="s">
        <v>92</v>
      </c>
      <c r="F344" t="s">
        <v>27</v>
      </c>
      <c r="G344">
        <v>0.30818800000000002</v>
      </c>
      <c r="H344" t="s">
        <v>28</v>
      </c>
      <c r="I344">
        <v>455849</v>
      </c>
      <c r="J344" t="s">
        <v>29</v>
      </c>
      <c r="K344">
        <v>6.5811222225999999E-2</v>
      </c>
      <c r="L344" t="s">
        <v>30</v>
      </c>
      <c r="M344">
        <v>30000</v>
      </c>
      <c r="N344" t="s">
        <v>93</v>
      </c>
      <c r="O344" t="s">
        <v>436</v>
      </c>
      <c r="P344" t="s">
        <v>437</v>
      </c>
      <c r="Q344" t="s">
        <v>438</v>
      </c>
      <c r="R344">
        <v>0.22744200000000001</v>
      </c>
    </row>
    <row r="345" spans="2:18">
      <c r="B345" t="s">
        <v>97</v>
      </c>
      <c r="C345" s="1">
        <v>2.3096599999999998E-5</v>
      </c>
      <c r="D345" t="s">
        <v>25</v>
      </c>
      <c r="E345" t="s">
        <v>98</v>
      </c>
      <c r="F345" t="s">
        <v>27</v>
      </c>
      <c r="G345">
        <v>0.30818800000000002</v>
      </c>
      <c r="H345" t="s">
        <v>28</v>
      </c>
      <c r="I345">
        <v>455849</v>
      </c>
      <c r="J345" t="s">
        <v>29</v>
      </c>
      <c r="K345">
        <v>6.5811222225999999E-2</v>
      </c>
      <c r="L345" t="s">
        <v>30</v>
      </c>
      <c r="M345">
        <v>30000</v>
      </c>
      <c r="N345" t="s">
        <v>93</v>
      </c>
      <c r="O345" t="s">
        <v>436</v>
      </c>
      <c r="P345" t="s">
        <v>437</v>
      </c>
      <c r="Q345" t="s">
        <v>438</v>
      </c>
      <c r="R345">
        <v>0.22744200000000001</v>
      </c>
    </row>
    <row r="346" spans="2:18">
      <c r="B346" t="s">
        <v>97</v>
      </c>
      <c r="C346" s="1">
        <v>2.1240700000000001E-5</v>
      </c>
      <c r="D346" t="s">
        <v>25</v>
      </c>
      <c r="E346" t="s">
        <v>36</v>
      </c>
      <c r="F346" t="s">
        <v>27</v>
      </c>
      <c r="G346">
        <v>0.30513099999999999</v>
      </c>
      <c r="H346" t="s">
        <v>28</v>
      </c>
      <c r="I346">
        <v>505657</v>
      </c>
      <c r="J346" t="s">
        <v>29</v>
      </c>
      <c r="K346">
        <v>5.9328700743999999E-2</v>
      </c>
      <c r="L346" t="s">
        <v>30</v>
      </c>
      <c r="M346">
        <v>30000</v>
      </c>
      <c r="N346" t="s">
        <v>37</v>
      </c>
      <c r="O346" t="s">
        <v>412</v>
      </c>
      <c r="P346" t="s">
        <v>413</v>
      </c>
      <c r="Q346" t="s">
        <v>414</v>
      </c>
      <c r="R346">
        <v>0.22942499999999999</v>
      </c>
    </row>
    <row r="354" spans="1:18">
      <c r="A354">
        <v>1.2E-2</v>
      </c>
      <c r="B354" t="s">
        <v>24</v>
      </c>
      <c r="C354" s="1">
        <v>4.2807099999999999E-5</v>
      </c>
      <c r="D354" t="s">
        <v>25</v>
      </c>
      <c r="E354" t="s">
        <v>26</v>
      </c>
      <c r="F354" t="s">
        <v>27</v>
      </c>
      <c r="G354">
        <v>0.29861199999999999</v>
      </c>
      <c r="H354" t="s">
        <v>28</v>
      </c>
      <c r="I354">
        <v>261981</v>
      </c>
      <c r="J354" t="s">
        <v>29</v>
      </c>
      <c r="K354">
        <v>0.114512113491</v>
      </c>
      <c r="L354" t="s">
        <v>30</v>
      </c>
      <c r="M354">
        <v>30000</v>
      </c>
      <c r="N354" t="s">
        <v>31</v>
      </c>
      <c r="O354" t="s">
        <v>500</v>
      </c>
      <c r="P354" t="s">
        <v>501</v>
      </c>
      <c r="Q354" t="s">
        <v>502</v>
      </c>
      <c r="R354">
        <v>0.239311</v>
      </c>
    </row>
    <row r="355" spans="1:18">
      <c r="B355" t="s">
        <v>35</v>
      </c>
      <c r="C355" s="1">
        <v>2.3456799999999999E-5</v>
      </c>
      <c r="D355" t="s">
        <v>25</v>
      </c>
      <c r="E355" t="s">
        <v>36</v>
      </c>
      <c r="F355" t="s">
        <v>27</v>
      </c>
      <c r="G355">
        <v>0.29249999999999998</v>
      </c>
      <c r="H355" t="s">
        <v>28</v>
      </c>
      <c r="I355">
        <v>498288</v>
      </c>
      <c r="J355" t="s">
        <v>29</v>
      </c>
      <c r="K355">
        <v>6.0206199520000003E-2</v>
      </c>
      <c r="L355" t="s">
        <v>30</v>
      </c>
      <c r="M355">
        <v>30000</v>
      </c>
      <c r="N355" t="s">
        <v>37</v>
      </c>
      <c r="O355" t="s">
        <v>503</v>
      </c>
      <c r="P355" t="s">
        <v>504</v>
      </c>
      <c r="Q355" t="s">
        <v>505</v>
      </c>
      <c r="R355">
        <v>0.23425399999999999</v>
      </c>
    </row>
    <row r="356" spans="1:18">
      <c r="B356" t="s">
        <v>41</v>
      </c>
      <c r="C356" s="1">
        <v>4.2807099999999999E-5</v>
      </c>
      <c r="D356" t="s">
        <v>25</v>
      </c>
      <c r="E356" t="s">
        <v>42</v>
      </c>
      <c r="F356" t="s">
        <v>27</v>
      </c>
      <c r="G356">
        <v>0.29861199999999999</v>
      </c>
      <c r="H356" t="s">
        <v>28</v>
      </c>
      <c r="I356">
        <v>261981</v>
      </c>
      <c r="J356" t="s">
        <v>29</v>
      </c>
      <c r="K356">
        <v>0.114512113491</v>
      </c>
      <c r="L356" t="s">
        <v>30</v>
      </c>
      <c r="M356">
        <v>30000</v>
      </c>
      <c r="N356" t="s">
        <v>31</v>
      </c>
      <c r="O356" t="s">
        <v>500</v>
      </c>
      <c r="P356" t="s">
        <v>501</v>
      </c>
      <c r="Q356" t="s">
        <v>502</v>
      </c>
      <c r="R356">
        <v>0.239311</v>
      </c>
    </row>
    <row r="357" spans="1:18">
      <c r="B357" t="s">
        <v>41</v>
      </c>
      <c r="C357" s="1">
        <v>4.50143E-5</v>
      </c>
      <c r="D357" t="s">
        <v>25</v>
      </c>
      <c r="E357" t="s">
        <v>43</v>
      </c>
      <c r="F357" t="s">
        <v>27</v>
      </c>
      <c r="G357">
        <v>0.28273500000000001</v>
      </c>
      <c r="H357" t="s">
        <v>28</v>
      </c>
      <c r="I357">
        <v>277902</v>
      </c>
      <c r="J357" t="s">
        <v>29</v>
      </c>
      <c r="K357">
        <v>0.107951879546</v>
      </c>
      <c r="L357" t="s">
        <v>30</v>
      </c>
      <c r="M357">
        <v>30000</v>
      </c>
      <c r="N357" t="s">
        <v>44</v>
      </c>
      <c r="O357" t="s">
        <v>506</v>
      </c>
      <c r="P357" t="s">
        <v>507</v>
      </c>
      <c r="Q357" t="s">
        <v>508</v>
      </c>
      <c r="R357">
        <v>0.23403199999999999</v>
      </c>
    </row>
    <row r="358" spans="1:18">
      <c r="B358" t="s">
        <v>48</v>
      </c>
      <c r="C358" s="1">
        <v>4.50143E-5</v>
      </c>
      <c r="D358" t="s">
        <v>25</v>
      </c>
      <c r="E358" t="s">
        <v>49</v>
      </c>
      <c r="F358" t="s">
        <v>27</v>
      </c>
      <c r="G358">
        <v>0.28273500000000001</v>
      </c>
      <c r="H358" t="s">
        <v>28</v>
      </c>
      <c r="I358">
        <v>277902</v>
      </c>
      <c r="J358" t="s">
        <v>29</v>
      </c>
      <c r="K358">
        <v>0.107951879546</v>
      </c>
      <c r="L358" t="s">
        <v>30</v>
      </c>
      <c r="M358">
        <v>30000</v>
      </c>
      <c r="N358" t="s">
        <v>44</v>
      </c>
      <c r="O358" t="s">
        <v>506</v>
      </c>
      <c r="P358" t="s">
        <v>507</v>
      </c>
      <c r="Q358" t="s">
        <v>508</v>
      </c>
      <c r="R358">
        <v>0.23403199999999999</v>
      </c>
    </row>
    <row r="359" spans="1:18">
      <c r="B359" t="s">
        <v>48</v>
      </c>
      <c r="C359" s="1">
        <v>3.6302800000000001E-5</v>
      </c>
      <c r="D359" t="s">
        <v>25</v>
      </c>
      <c r="E359" t="s">
        <v>50</v>
      </c>
      <c r="F359" t="s">
        <v>27</v>
      </c>
      <c r="G359">
        <v>0.30570599999999998</v>
      </c>
      <c r="H359" t="s">
        <v>28</v>
      </c>
      <c r="I359">
        <v>294749</v>
      </c>
      <c r="J359" t="s">
        <v>29</v>
      </c>
      <c r="K359">
        <v>0.101781432055</v>
      </c>
      <c r="L359" t="s">
        <v>30</v>
      </c>
      <c r="M359">
        <v>30000</v>
      </c>
      <c r="N359" t="s">
        <v>51</v>
      </c>
      <c r="O359" t="s">
        <v>509</v>
      </c>
      <c r="P359" t="s">
        <v>510</v>
      </c>
      <c r="Q359" t="s">
        <v>511</v>
      </c>
      <c r="R359">
        <v>0.230457</v>
      </c>
    </row>
    <row r="360" spans="1:18">
      <c r="B360" t="s">
        <v>55</v>
      </c>
      <c r="C360" s="1">
        <v>3.6302800000000001E-5</v>
      </c>
      <c r="D360" t="s">
        <v>25</v>
      </c>
      <c r="E360" t="s">
        <v>56</v>
      </c>
      <c r="F360" t="s">
        <v>27</v>
      </c>
      <c r="G360">
        <v>0.30570599999999998</v>
      </c>
      <c r="H360" t="s">
        <v>28</v>
      </c>
      <c r="I360">
        <v>294749</v>
      </c>
      <c r="J360" t="s">
        <v>29</v>
      </c>
      <c r="K360">
        <v>0.101781432055</v>
      </c>
      <c r="L360" t="s">
        <v>30</v>
      </c>
      <c r="M360">
        <v>30000</v>
      </c>
      <c r="N360" t="s">
        <v>51</v>
      </c>
      <c r="O360" t="s">
        <v>509</v>
      </c>
      <c r="P360" t="s">
        <v>510</v>
      </c>
      <c r="Q360" t="s">
        <v>511</v>
      </c>
      <c r="R360">
        <v>0.230457</v>
      </c>
    </row>
    <row r="361" spans="1:18">
      <c r="B361" t="s">
        <v>55</v>
      </c>
      <c r="C361" s="1">
        <v>3.6980200000000002E-5</v>
      </c>
      <c r="D361" t="s">
        <v>25</v>
      </c>
      <c r="E361" t="s">
        <v>57</v>
      </c>
      <c r="F361" t="s">
        <v>27</v>
      </c>
      <c r="G361">
        <v>0.29431499999999999</v>
      </c>
      <c r="H361" t="s">
        <v>28</v>
      </c>
      <c r="I361">
        <v>312180</v>
      </c>
      <c r="J361" t="s">
        <v>29</v>
      </c>
      <c r="K361">
        <v>9.6098281889999998E-2</v>
      </c>
      <c r="L361" t="s">
        <v>30</v>
      </c>
      <c r="M361">
        <v>30000</v>
      </c>
      <c r="N361" t="s">
        <v>58</v>
      </c>
      <c r="O361" t="s">
        <v>512</v>
      </c>
      <c r="P361" t="s">
        <v>513</v>
      </c>
      <c r="Q361" t="s">
        <v>514</v>
      </c>
      <c r="R361">
        <v>0.22950899999999999</v>
      </c>
    </row>
    <row r="362" spans="1:18">
      <c r="B362" t="s">
        <v>62</v>
      </c>
      <c r="C362" s="1">
        <v>3.6980200000000002E-5</v>
      </c>
      <c r="D362" t="s">
        <v>25</v>
      </c>
      <c r="E362" t="s">
        <v>63</v>
      </c>
      <c r="F362" t="s">
        <v>27</v>
      </c>
      <c r="G362">
        <v>0.29431499999999999</v>
      </c>
      <c r="H362" t="s">
        <v>28</v>
      </c>
      <c r="I362">
        <v>312180</v>
      </c>
      <c r="J362" t="s">
        <v>29</v>
      </c>
      <c r="K362">
        <v>9.6098281889999998E-2</v>
      </c>
      <c r="L362" t="s">
        <v>30</v>
      </c>
      <c r="M362">
        <v>30000</v>
      </c>
      <c r="N362" t="s">
        <v>58</v>
      </c>
      <c r="O362" t="s">
        <v>512</v>
      </c>
      <c r="P362" t="s">
        <v>513</v>
      </c>
      <c r="Q362" t="s">
        <v>514</v>
      </c>
      <c r="R362">
        <v>0.22950899999999999</v>
      </c>
    </row>
    <row r="363" spans="1:18">
      <c r="B363" t="s">
        <v>62</v>
      </c>
      <c r="C363" s="1">
        <v>3.4316100000000002E-5</v>
      </c>
      <c r="D363" t="s">
        <v>25</v>
      </c>
      <c r="E363" t="s">
        <v>64</v>
      </c>
      <c r="F363" t="s">
        <v>27</v>
      </c>
      <c r="G363">
        <v>0.29604999999999998</v>
      </c>
      <c r="H363" t="s">
        <v>28</v>
      </c>
      <c r="I363">
        <v>332484</v>
      </c>
      <c r="J363" t="s">
        <v>29</v>
      </c>
      <c r="K363">
        <v>9.0229981466000003E-2</v>
      </c>
      <c r="L363" t="s">
        <v>30</v>
      </c>
      <c r="M363">
        <v>30000</v>
      </c>
      <c r="N363" t="s">
        <v>65</v>
      </c>
      <c r="O363" t="s">
        <v>515</v>
      </c>
      <c r="P363" t="s">
        <v>516</v>
      </c>
      <c r="Q363" t="s">
        <v>517</v>
      </c>
      <c r="R363">
        <v>0.24770900000000001</v>
      </c>
    </row>
    <row r="364" spans="1:18">
      <c r="B364" t="s">
        <v>69</v>
      </c>
      <c r="C364" s="1">
        <v>3.4316100000000002E-5</v>
      </c>
      <c r="D364" t="s">
        <v>25</v>
      </c>
      <c r="E364" t="s">
        <v>70</v>
      </c>
      <c r="F364" t="s">
        <v>27</v>
      </c>
      <c r="G364">
        <v>0.29604999999999998</v>
      </c>
      <c r="H364" t="s">
        <v>28</v>
      </c>
      <c r="I364">
        <v>332484</v>
      </c>
      <c r="J364" t="s">
        <v>29</v>
      </c>
      <c r="K364">
        <v>9.0229981466000003E-2</v>
      </c>
      <c r="L364" t="s">
        <v>30</v>
      </c>
      <c r="M364">
        <v>30000</v>
      </c>
      <c r="N364" t="s">
        <v>65</v>
      </c>
      <c r="O364" t="s">
        <v>515</v>
      </c>
      <c r="P364" t="s">
        <v>516</v>
      </c>
      <c r="Q364" t="s">
        <v>517</v>
      </c>
      <c r="R364">
        <v>0.24770900000000001</v>
      </c>
    </row>
    <row r="365" spans="1:18">
      <c r="B365" t="s">
        <v>69</v>
      </c>
      <c r="C365" s="1">
        <v>2.9896899999999998E-5</v>
      </c>
      <c r="D365" t="s">
        <v>25</v>
      </c>
      <c r="E365" t="s">
        <v>71</v>
      </c>
      <c r="F365" t="s">
        <v>27</v>
      </c>
      <c r="G365">
        <v>0.30541099999999999</v>
      </c>
      <c r="H365" t="s">
        <v>28</v>
      </c>
      <c r="I365">
        <v>358595</v>
      </c>
      <c r="J365" t="s">
        <v>29</v>
      </c>
      <c r="K365">
        <v>8.3659906817000002E-2</v>
      </c>
      <c r="L365" t="s">
        <v>30</v>
      </c>
      <c r="M365">
        <v>30000</v>
      </c>
      <c r="N365" t="s">
        <v>72</v>
      </c>
      <c r="O365" t="s">
        <v>518</v>
      </c>
      <c r="P365" t="s">
        <v>519</v>
      </c>
      <c r="Q365" t="s">
        <v>520</v>
      </c>
      <c r="R365">
        <v>0.235065</v>
      </c>
    </row>
    <row r="366" spans="1:18">
      <c r="B366" t="s">
        <v>76</v>
      </c>
      <c r="C366" s="1">
        <v>2.9896899999999998E-5</v>
      </c>
      <c r="D366" t="s">
        <v>25</v>
      </c>
      <c r="E366" t="s">
        <v>77</v>
      </c>
      <c r="F366" t="s">
        <v>27</v>
      </c>
      <c r="G366">
        <v>0.30541099999999999</v>
      </c>
      <c r="H366" t="s">
        <v>28</v>
      </c>
      <c r="I366">
        <v>358595</v>
      </c>
      <c r="J366" t="s">
        <v>29</v>
      </c>
      <c r="K366">
        <v>8.3659906817000002E-2</v>
      </c>
      <c r="L366" t="s">
        <v>30</v>
      </c>
      <c r="M366">
        <v>30000</v>
      </c>
      <c r="N366" t="s">
        <v>72</v>
      </c>
      <c r="O366" t="s">
        <v>518</v>
      </c>
      <c r="P366" t="s">
        <v>519</v>
      </c>
      <c r="Q366" t="s">
        <v>520</v>
      </c>
      <c r="R366">
        <v>0.235065</v>
      </c>
    </row>
    <row r="367" spans="1:18">
      <c r="B367" t="s">
        <v>76</v>
      </c>
      <c r="C367" s="1">
        <v>2.7982200000000001E-5</v>
      </c>
      <c r="D367" t="s">
        <v>25</v>
      </c>
      <c r="E367" t="s">
        <v>78</v>
      </c>
      <c r="F367" t="s">
        <v>27</v>
      </c>
      <c r="G367">
        <v>0.30418499999999998</v>
      </c>
      <c r="H367" t="s">
        <v>28</v>
      </c>
      <c r="I367">
        <v>386227</v>
      </c>
      <c r="J367" t="s">
        <v>29</v>
      </c>
      <c r="K367">
        <v>7.7674548582E-2</v>
      </c>
      <c r="L367" t="s">
        <v>30</v>
      </c>
      <c r="M367">
        <v>30000</v>
      </c>
      <c r="N367" t="s">
        <v>79</v>
      </c>
      <c r="O367" t="s">
        <v>521</v>
      </c>
      <c r="P367" t="s">
        <v>522</v>
      </c>
      <c r="Q367" t="s">
        <v>523</v>
      </c>
      <c r="R367">
        <v>0.241759</v>
      </c>
    </row>
    <row r="368" spans="1:18">
      <c r="B368" t="s">
        <v>83</v>
      </c>
      <c r="C368" s="1">
        <v>2.7982200000000001E-5</v>
      </c>
      <c r="D368" t="s">
        <v>25</v>
      </c>
      <c r="E368" t="s">
        <v>84</v>
      </c>
      <c r="F368" t="s">
        <v>27</v>
      </c>
      <c r="G368">
        <v>0.30418499999999998</v>
      </c>
      <c r="H368" t="s">
        <v>28</v>
      </c>
      <c r="I368">
        <v>386227</v>
      </c>
      <c r="J368" t="s">
        <v>29</v>
      </c>
      <c r="K368">
        <v>7.7674548582E-2</v>
      </c>
      <c r="L368" t="s">
        <v>30</v>
      </c>
      <c r="M368">
        <v>30000</v>
      </c>
      <c r="N368" t="s">
        <v>79</v>
      </c>
      <c r="O368" t="s">
        <v>521</v>
      </c>
      <c r="P368" t="s">
        <v>522</v>
      </c>
      <c r="Q368" t="s">
        <v>523</v>
      </c>
      <c r="R368">
        <v>0.241759</v>
      </c>
    </row>
    <row r="369" spans="1:18">
      <c r="B369" t="s">
        <v>83</v>
      </c>
      <c r="C369" s="1">
        <v>2.4181200000000002E-5</v>
      </c>
      <c r="D369" t="s">
        <v>25</v>
      </c>
      <c r="E369" t="s">
        <v>85</v>
      </c>
      <c r="F369" t="s">
        <v>27</v>
      </c>
      <c r="G369">
        <v>0.315384</v>
      </c>
      <c r="H369" t="s">
        <v>28</v>
      </c>
      <c r="I369">
        <v>415759</v>
      </c>
      <c r="J369" t="s">
        <v>29</v>
      </c>
      <c r="K369">
        <v>7.2157174273000002E-2</v>
      </c>
      <c r="L369" t="s">
        <v>30</v>
      </c>
      <c r="M369">
        <v>30000</v>
      </c>
      <c r="N369" t="s">
        <v>86</v>
      </c>
      <c r="O369" t="s">
        <v>524</v>
      </c>
      <c r="P369" t="s">
        <v>525</v>
      </c>
      <c r="Q369" t="s">
        <v>526</v>
      </c>
      <c r="R369">
        <v>0.227024</v>
      </c>
    </row>
    <row r="370" spans="1:18">
      <c r="B370" t="s">
        <v>90</v>
      </c>
      <c r="C370" s="1">
        <v>2.4181200000000002E-5</v>
      </c>
      <c r="D370" t="s">
        <v>25</v>
      </c>
      <c r="E370" t="s">
        <v>91</v>
      </c>
      <c r="F370" t="s">
        <v>27</v>
      </c>
      <c r="G370">
        <v>0.315384</v>
      </c>
      <c r="H370" t="s">
        <v>28</v>
      </c>
      <c r="I370">
        <v>415759</v>
      </c>
      <c r="J370" t="s">
        <v>29</v>
      </c>
      <c r="K370">
        <v>7.2157174273000002E-2</v>
      </c>
      <c r="L370" t="s">
        <v>30</v>
      </c>
      <c r="M370">
        <v>30000</v>
      </c>
      <c r="N370" t="s">
        <v>86</v>
      </c>
      <c r="O370" t="s">
        <v>524</v>
      </c>
      <c r="P370" t="s">
        <v>525</v>
      </c>
      <c r="Q370" t="s">
        <v>526</v>
      </c>
      <c r="R370">
        <v>0.227024</v>
      </c>
    </row>
    <row r="371" spans="1:18">
      <c r="B371" t="s">
        <v>90</v>
      </c>
      <c r="C371" s="1">
        <v>2.4000200000000001E-5</v>
      </c>
      <c r="D371" t="s">
        <v>25</v>
      </c>
      <c r="E371" t="s">
        <v>92</v>
      </c>
      <c r="F371" t="s">
        <v>27</v>
      </c>
      <c r="G371">
        <v>0.30208400000000002</v>
      </c>
      <c r="H371" t="s">
        <v>28</v>
      </c>
      <c r="I371">
        <v>456593</v>
      </c>
      <c r="J371" t="s">
        <v>29</v>
      </c>
      <c r="K371">
        <v>6.5703982273999997E-2</v>
      </c>
      <c r="L371" t="s">
        <v>30</v>
      </c>
      <c r="M371">
        <v>30000</v>
      </c>
      <c r="N371" t="s">
        <v>93</v>
      </c>
      <c r="O371" t="s">
        <v>527</v>
      </c>
      <c r="P371" t="s">
        <v>528</v>
      </c>
      <c r="Q371" t="s">
        <v>529</v>
      </c>
      <c r="R371">
        <v>0.237904</v>
      </c>
    </row>
    <row r="372" spans="1:18">
      <c r="B372" t="s">
        <v>97</v>
      </c>
      <c r="C372" s="1">
        <v>2.4000200000000001E-5</v>
      </c>
      <c r="D372" t="s">
        <v>25</v>
      </c>
      <c r="E372" t="s">
        <v>98</v>
      </c>
      <c r="F372" t="s">
        <v>27</v>
      </c>
      <c r="G372">
        <v>0.30208400000000002</v>
      </c>
      <c r="H372" t="s">
        <v>28</v>
      </c>
      <c r="I372">
        <v>456593</v>
      </c>
      <c r="J372" t="s">
        <v>29</v>
      </c>
      <c r="K372">
        <v>6.5703982273999997E-2</v>
      </c>
      <c r="L372" t="s">
        <v>30</v>
      </c>
      <c r="M372">
        <v>30000</v>
      </c>
      <c r="N372" t="s">
        <v>93</v>
      </c>
      <c r="O372" t="s">
        <v>527</v>
      </c>
      <c r="P372" t="s">
        <v>528</v>
      </c>
      <c r="Q372" t="s">
        <v>529</v>
      </c>
      <c r="R372">
        <v>0.237904</v>
      </c>
    </row>
    <row r="373" spans="1:18">
      <c r="B373" t="s">
        <v>97</v>
      </c>
      <c r="C373" s="1">
        <v>2.3456799999999999E-5</v>
      </c>
      <c r="D373" t="s">
        <v>25</v>
      </c>
      <c r="E373" t="s">
        <v>36</v>
      </c>
      <c r="F373" t="s">
        <v>27</v>
      </c>
      <c r="G373">
        <v>0.29249999999999998</v>
      </c>
      <c r="H373" t="s">
        <v>28</v>
      </c>
      <c r="I373">
        <v>498288</v>
      </c>
      <c r="J373" t="s">
        <v>29</v>
      </c>
      <c r="K373">
        <v>6.0206199520000003E-2</v>
      </c>
      <c r="L373" t="s">
        <v>30</v>
      </c>
      <c r="M373">
        <v>30000</v>
      </c>
      <c r="N373" t="s">
        <v>37</v>
      </c>
      <c r="O373" t="s">
        <v>503</v>
      </c>
      <c r="P373" t="s">
        <v>504</v>
      </c>
      <c r="Q373" t="s">
        <v>505</v>
      </c>
      <c r="R373">
        <v>0.23425399999999999</v>
      </c>
    </row>
    <row r="381" spans="1:18">
      <c r="A381">
        <v>1.2999999999999999E-2</v>
      </c>
      <c r="B381" t="s">
        <v>24</v>
      </c>
      <c r="C381" s="1">
        <v>4.24708E-5</v>
      </c>
      <c r="D381" t="s">
        <v>25</v>
      </c>
      <c r="E381" t="s">
        <v>26</v>
      </c>
      <c r="F381" t="s">
        <v>27</v>
      </c>
      <c r="G381">
        <v>0.29833399999999999</v>
      </c>
      <c r="H381" t="s">
        <v>28</v>
      </c>
      <c r="I381">
        <v>264548</v>
      </c>
      <c r="J381" t="s">
        <v>29</v>
      </c>
      <c r="K381">
        <v>0.113401149639</v>
      </c>
      <c r="L381" t="s">
        <v>30</v>
      </c>
      <c r="M381">
        <v>30000</v>
      </c>
      <c r="N381" t="s">
        <v>31</v>
      </c>
      <c r="O381" t="s">
        <v>440</v>
      </c>
      <c r="P381" t="s">
        <v>441</v>
      </c>
      <c r="Q381" t="s">
        <v>442</v>
      </c>
      <c r="R381">
        <v>0.24964</v>
      </c>
    </row>
    <row r="382" spans="1:18">
      <c r="B382" t="s">
        <v>35</v>
      </c>
      <c r="C382" s="1">
        <v>2.37665E-5</v>
      </c>
      <c r="D382" t="s">
        <v>25</v>
      </c>
      <c r="E382" t="s">
        <v>36</v>
      </c>
      <c r="F382" t="s">
        <v>27</v>
      </c>
      <c r="G382">
        <v>0.28964499999999999</v>
      </c>
      <c r="H382" t="s">
        <v>28</v>
      </c>
      <c r="I382">
        <v>501536</v>
      </c>
      <c r="J382" t="s">
        <v>29</v>
      </c>
      <c r="K382">
        <v>5.9816200064E-2</v>
      </c>
      <c r="L382" t="s">
        <v>30</v>
      </c>
      <c r="M382">
        <v>30000</v>
      </c>
      <c r="N382" t="s">
        <v>37</v>
      </c>
      <c r="O382" t="s">
        <v>443</v>
      </c>
      <c r="P382" t="s">
        <v>444</v>
      </c>
      <c r="Q382" t="s">
        <v>445</v>
      </c>
      <c r="R382">
        <v>0.229127</v>
      </c>
    </row>
    <row r="383" spans="1:18">
      <c r="B383" t="s">
        <v>41</v>
      </c>
      <c r="C383" s="1">
        <v>4.24708E-5</v>
      </c>
      <c r="D383" t="s">
        <v>25</v>
      </c>
      <c r="E383" t="s">
        <v>42</v>
      </c>
      <c r="F383" t="s">
        <v>27</v>
      </c>
      <c r="G383">
        <v>0.29833399999999999</v>
      </c>
      <c r="H383" t="s">
        <v>28</v>
      </c>
      <c r="I383">
        <v>264548</v>
      </c>
      <c r="J383" t="s">
        <v>29</v>
      </c>
      <c r="K383">
        <v>0.113401149639</v>
      </c>
      <c r="L383" t="s">
        <v>30</v>
      </c>
      <c r="M383">
        <v>30000</v>
      </c>
      <c r="N383" t="s">
        <v>31</v>
      </c>
      <c r="O383" t="s">
        <v>440</v>
      </c>
      <c r="P383" t="s">
        <v>441</v>
      </c>
      <c r="Q383" t="s">
        <v>442</v>
      </c>
      <c r="R383">
        <v>0.24964</v>
      </c>
    </row>
    <row r="384" spans="1:18">
      <c r="B384" t="s">
        <v>41</v>
      </c>
      <c r="C384" s="1">
        <v>4.4224400000000003E-5</v>
      </c>
      <c r="D384" t="s">
        <v>25</v>
      </c>
      <c r="E384" t="s">
        <v>43</v>
      </c>
      <c r="F384" t="s">
        <v>27</v>
      </c>
      <c r="G384">
        <v>0.28640500000000002</v>
      </c>
      <c r="H384" t="s">
        <v>28</v>
      </c>
      <c r="I384">
        <v>275662</v>
      </c>
      <c r="J384" t="s">
        <v>29</v>
      </c>
      <c r="K384">
        <v>0.108828982326</v>
      </c>
      <c r="L384" t="s">
        <v>30</v>
      </c>
      <c r="M384">
        <v>30000</v>
      </c>
      <c r="N384" t="s">
        <v>44</v>
      </c>
      <c r="O384" t="s">
        <v>446</v>
      </c>
      <c r="P384" t="s">
        <v>447</v>
      </c>
      <c r="Q384" t="s">
        <v>448</v>
      </c>
      <c r="R384">
        <v>0.23164199999999999</v>
      </c>
    </row>
    <row r="385" spans="2:18">
      <c r="B385" t="s">
        <v>48</v>
      </c>
      <c r="C385" s="1">
        <v>4.4224400000000003E-5</v>
      </c>
      <c r="D385" t="s">
        <v>25</v>
      </c>
      <c r="E385" t="s">
        <v>49</v>
      </c>
      <c r="F385" t="s">
        <v>27</v>
      </c>
      <c r="G385">
        <v>0.28640500000000002</v>
      </c>
      <c r="H385" t="s">
        <v>28</v>
      </c>
      <c r="I385">
        <v>275662</v>
      </c>
      <c r="J385" t="s">
        <v>29</v>
      </c>
      <c r="K385">
        <v>0.108828982326</v>
      </c>
      <c r="L385" t="s">
        <v>30</v>
      </c>
      <c r="M385">
        <v>30000</v>
      </c>
      <c r="N385" t="s">
        <v>44</v>
      </c>
      <c r="O385" t="s">
        <v>446</v>
      </c>
      <c r="P385" t="s">
        <v>447</v>
      </c>
      <c r="Q385" t="s">
        <v>448</v>
      </c>
      <c r="R385">
        <v>0.23164199999999999</v>
      </c>
    </row>
    <row r="386" spans="2:18">
      <c r="B386" t="s">
        <v>48</v>
      </c>
      <c r="C386" s="1">
        <v>4.3223499999999997E-5</v>
      </c>
      <c r="D386" t="s">
        <v>25</v>
      </c>
      <c r="E386" t="s">
        <v>50</v>
      </c>
      <c r="F386" t="s">
        <v>27</v>
      </c>
      <c r="G386">
        <v>0.28062100000000001</v>
      </c>
      <c r="H386" t="s">
        <v>28</v>
      </c>
      <c r="I386">
        <v>293793</v>
      </c>
      <c r="J386" t="s">
        <v>29</v>
      </c>
      <c r="K386">
        <v>0.10211279299500001</v>
      </c>
      <c r="L386" t="s">
        <v>30</v>
      </c>
      <c r="M386">
        <v>30000</v>
      </c>
      <c r="N386" t="s">
        <v>51</v>
      </c>
      <c r="O386" t="s">
        <v>449</v>
      </c>
      <c r="P386" t="s">
        <v>450</v>
      </c>
      <c r="Q386" t="s">
        <v>451</v>
      </c>
      <c r="R386">
        <v>0.241342</v>
      </c>
    </row>
    <row r="387" spans="2:18">
      <c r="B387" t="s">
        <v>55</v>
      </c>
      <c r="C387" s="1">
        <v>4.3223499999999997E-5</v>
      </c>
      <c r="D387" t="s">
        <v>25</v>
      </c>
      <c r="E387" t="s">
        <v>56</v>
      </c>
      <c r="F387" t="s">
        <v>27</v>
      </c>
      <c r="G387">
        <v>0.28062100000000001</v>
      </c>
      <c r="H387" t="s">
        <v>28</v>
      </c>
      <c r="I387">
        <v>293793</v>
      </c>
      <c r="J387" t="s">
        <v>29</v>
      </c>
      <c r="K387">
        <v>0.10211279299500001</v>
      </c>
      <c r="L387" t="s">
        <v>30</v>
      </c>
      <c r="M387">
        <v>30000</v>
      </c>
      <c r="N387" t="s">
        <v>51</v>
      </c>
      <c r="O387" t="s">
        <v>449</v>
      </c>
      <c r="P387" t="s">
        <v>450</v>
      </c>
      <c r="Q387" t="s">
        <v>451</v>
      </c>
      <c r="R387">
        <v>0.241342</v>
      </c>
    </row>
    <row r="388" spans="2:18">
      <c r="B388" t="s">
        <v>55</v>
      </c>
      <c r="C388" s="1">
        <v>3.9931000000000001E-5</v>
      </c>
      <c r="D388" t="s">
        <v>25</v>
      </c>
      <c r="E388" t="s">
        <v>57</v>
      </c>
      <c r="F388" t="s">
        <v>27</v>
      </c>
      <c r="G388">
        <v>0.28254200000000002</v>
      </c>
      <c r="H388" t="s">
        <v>28</v>
      </c>
      <c r="I388">
        <v>313708</v>
      </c>
      <c r="J388" t="s">
        <v>29</v>
      </c>
      <c r="K388">
        <v>9.5630460737999995E-2</v>
      </c>
      <c r="L388" t="s">
        <v>30</v>
      </c>
      <c r="M388">
        <v>30000</v>
      </c>
      <c r="N388" t="s">
        <v>58</v>
      </c>
      <c r="O388" t="s">
        <v>452</v>
      </c>
      <c r="P388" t="s">
        <v>453</v>
      </c>
      <c r="Q388" t="s">
        <v>454</v>
      </c>
      <c r="R388">
        <v>0.24493400000000001</v>
      </c>
    </row>
    <row r="389" spans="2:18">
      <c r="B389" t="s">
        <v>62</v>
      </c>
      <c r="C389" s="1">
        <v>3.9931000000000001E-5</v>
      </c>
      <c r="D389" t="s">
        <v>25</v>
      </c>
      <c r="E389" t="s">
        <v>63</v>
      </c>
      <c r="F389" t="s">
        <v>27</v>
      </c>
      <c r="G389">
        <v>0.28254200000000002</v>
      </c>
      <c r="H389" t="s">
        <v>28</v>
      </c>
      <c r="I389">
        <v>313708</v>
      </c>
      <c r="J389" t="s">
        <v>29</v>
      </c>
      <c r="K389">
        <v>9.5630460737999995E-2</v>
      </c>
      <c r="L389" t="s">
        <v>30</v>
      </c>
      <c r="M389">
        <v>30000</v>
      </c>
      <c r="N389" t="s">
        <v>58</v>
      </c>
      <c r="O389" t="s">
        <v>452</v>
      </c>
      <c r="P389" t="s">
        <v>453</v>
      </c>
      <c r="Q389" t="s">
        <v>454</v>
      </c>
      <c r="R389">
        <v>0.24493400000000001</v>
      </c>
    </row>
    <row r="390" spans="2:18">
      <c r="B390" t="s">
        <v>62</v>
      </c>
      <c r="C390" s="1">
        <v>3.5373000000000002E-5</v>
      </c>
      <c r="D390" t="s">
        <v>25</v>
      </c>
      <c r="E390" t="s">
        <v>64</v>
      </c>
      <c r="F390" t="s">
        <v>27</v>
      </c>
      <c r="G390">
        <v>0.29159400000000002</v>
      </c>
      <c r="H390" t="s">
        <v>28</v>
      </c>
      <c r="I390">
        <v>332484</v>
      </c>
      <c r="J390" t="s">
        <v>29</v>
      </c>
      <c r="K390">
        <v>9.0229981466000003E-2</v>
      </c>
      <c r="L390" t="s">
        <v>30</v>
      </c>
      <c r="M390">
        <v>30000</v>
      </c>
      <c r="N390" t="s">
        <v>65</v>
      </c>
      <c r="O390" t="s">
        <v>455</v>
      </c>
      <c r="P390" t="s">
        <v>456</v>
      </c>
      <c r="Q390" t="s">
        <v>457</v>
      </c>
      <c r="R390">
        <v>0.23419499999999999</v>
      </c>
    </row>
    <row r="391" spans="2:18">
      <c r="B391" t="s">
        <v>69</v>
      </c>
      <c r="C391" s="1">
        <v>3.5373000000000002E-5</v>
      </c>
      <c r="D391" t="s">
        <v>25</v>
      </c>
      <c r="E391" t="s">
        <v>70</v>
      </c>
      <c r="F391" t="s">
        <v>27</v>
      </c>
      <c r="G391">
        <v>0.29159400000000002</v>
      </c>
      <c r="H391" t="s">
        <v>28</v>
      </c>
      <c r="I391">
        <v>332484</v>
      </c>
      <c r="J391" t="s">
        <v>29</v>
      </c>
      <c r="K391">
        <v>9.0229981466000003E-2</v>
      </c>
      <c r="L391" t="s">
        <v>30</v>
      </c>
      <c r="M391">
        <v>30000</v>
      </c>
      <c r="N391" t="s">
        <v>65</v>
      </c>
      <c r="O391" t="s">
        <v>455</v>
      </c>
      <c r="P391" t="s">
        <v>456</v>
      </c>
      <c r="Q391" t="s">
        <v>457</v>
      </c>
      <c r="R391">
        <v>0.23419499999999999</v>
      </c>
    </row>
    <row r="392" spans="2:18">
      <c r="B392" t="s">
        <v>69</v>
      </c>
      <c r="C392" s="1">
        <v>3.3230199999999999E-5</v>
      </c>
      <c r="D392" t="s">
        <v>25</v>
      </c>
      <c r="E392" t="s">
        <v>71</v>
      </c>
      <c r="F392" t="s">
        <v>27</v>
      </c>
      <c r="G392">
        <v>0.28992499999999999</v>
      </c>
      <c r="H392" t="s">
        <v>28</v>
      </c>
      <c r="I392">
        <v>358011</v>
      </c>
      <c r="J392" t="s">
        <v>29</v>
      </c>
      <c r="K392">
        <v>8.3796367026999996E-2</v>
      </c>
      <c r="L392" t="s">
        <v>30</v>
      </c>
      <c r="M392">
        <v>30000</v>
      </c>
      <c r="N392" t="s">
        <v>72</v>
      </c>
      <c r="O392" t="s">
        <v>458</v>
      </c>
      <c r="P392" t="s">
        <v>459</v>
      </c>
      <c r="Q392" t="s">
        <v>460</v>
      </c>
      <c r="R392">
        <v>0.229488</v>
      </c>
    </row>
    <row r="393" spans="2:18">
      <c r="B393" t="s">
        <v>76</v>
      </c>
      <c r="C393" s="1">
        <v>3.3230199999999999E-5</v>
      </c>
      <c r="D393" t="s">
        <v>25</v>
      </c>
      <c r="E393" t="s">
        <v>77</v>
      </c>
      <c r="F393" t="s">
        <v>27</v>
      </c>
      <c r="G393">
        <v>0.28992499999999999</v>
      </c>
      <c r="H393" t="s">
        <v>28</v>
      </c>
      <c r="I393">
        <v>358011</v>
      </c>
      <c r="J393" t="s">
        <v>29</v>
      </c>
      <c r="K393">
        <v>8.3796367026999996E-2</v>
      </c>
      <c r="L393" t="s">
        <v>30</v>
      </c>
      <c r="M393">
        <v>30000</v>
      </c>
      <c r="N393" t="s">
        <v>72</v>
      </c>
      <c r="O393" t="s">
        <v>458</v>
      </c>
      <c r="P393" t="s">
        <v>459</v>
      </c>
      <c r="Q393" t="s">
        <v>460</v>
      </c>
      <c r="R393">
        <v>0.229488</v>
      </c>
    </row>
    <row r="394" spans="2:18">
      <c r="B394" t="s">
        <v>76</v>
      </c>
      <c r="C394" s="1">
        <v>3.3245199999999998E-5</v>
      </c>
      <c r="D394" t="s">
        <v>25</v>
      </c>
      <c r="E394" t="s">
        <v>78</v>
      </c>
      <c r="F394" t="s">
        <v>27</v>
      </c>
      <c r="G394">
        <v>0.27998000000000001</v>
      </c>
      <c r="H394" t="s">
        <v>28</v>
      </c>
      <c r="I394">
        <v>383723</v>
      </c>
      <c r="J394" t="s">
        <v>29</v>
      </c>
      <c r="K394">
        <v>7.8181427082000002E-2</v>
      </c>
      <c r="L394" t="s">
        <v>30</v>
      </c>
      <c r="M394">
        <v>30000</v>
      </c>
      <c r="N394" t="s">
        <v>79</v>
      </c>
      <c r="O394" t="s">
        <v>461</v>
      </c>
      <c r="P394" t="s">
        <v>462</v>
      </c>
      <c r="Q394" t="s">
        <v>463</v>
      </c>
      <c r="R394">
        <v>0.243033</v>
      </c>
    </row>
    <row r="395" spans="2:18">
      <c r="B395" t="s">
        <v>83</v>
      </c>
      <c r="C395" s="1">
        <v>3.3245199999999998E-5</v>
      </c>
      <c r="D395" t="s">
        <v>25</v>
      </c>
      <c r="E395" t="s">
        <v>84</v>
      </c>
      <c r="F395" t="s">
        <v>27</v>
      </c>
      <c r="G395">
        <v>0.27998000000000001</v>
      </c>
      <c r="H395" t="s">
        <v>28</v>
      </c>
      <c r="I395">
        <v>383723</v>
      </c>
      <c r="J395" t="s">
        <v>29</v>
      </c>
      <c r="K395">
        <v>7.8181427082000002E-2</v>
      </c>
      <c r="L395" t="s">
        <v>30</v>
      </c>
      <c r="M395">
        <v>30000</v>
      </c>
      <c r="N395" t="s">
        <v>79</v>
      </c>
      <c r="O395" t="s">
        <v>461</v>
      </c>
      <c r="P395" t="s">
        <v>462</v>
      </c>
      <c r="Q395" t="s">
        <v>463</v>
      </c>
      <c r="R395">
        <v>0.243033</v>
      </c>
    </row>
    <row r="396" spans="2:18">
      <c r="B396" t="s">
        <v>83</v>
      </c>
      <c r="C396" s="1">
        <v>3.0766799999999998E-5</v>
      </c>
      <c r="D396" t="s">
        <v>25</v>
      </c>
      <c r="E396" t="s">
        <v>85</v>
      </c>
      <c r="F396" t="s">
        <v>27</v>
      </c>
      <c r="G396">
        <v>0.280053</v>
      </c>
      <c r="H396" t="s">
        <v>28</v>
      </c>
      <c r="I396">
        <v>414415</v>
      </c>
      <c r="J396" t="s">
        <v>29</v>
      </c>
      <c r="K396">
        <v>7.2391134349000005E-2</v>
      </c>
      <c r="L396" t="s">
        <v>30</v>
      </c>
      <c r="M396">
        <v>30000</v>
      </c>
      <c r="N396" t="s">
        <v>86</v>
      </c>
      <c r="O396" t="s">
        <v>464</v>
      </c>
      <c r="P396" t="s">
        <v>465</v>
      </c>
      <c r="Q396" t="s">
        <v>466</v>
      </c>
      <c r="R396">
        <v>0.23245399999999999</v>
      </c>
    </row>
    <row r="397" spans="2:18">
      <c r="B397" t="s">
        <v>90</v>
      </c>
      <c r="C397" s="1">
        <v>3.0766799999999998E-5</v>
      </c>
      <c r="D397" t="s">
        <v>25</v>
      </c>
      <c r="E397" t="s">
        <v>91</v>
      </c>
      <c r="F397" t="s">
        <v>27</v>
      </c>
      <c r="G397">
        <v>0.280053</v>
      </c>
      <c r="H397" t="s">
        <v>28</v>
      </c>
      <c r="I397">
        <v>414415</v>
      </c>
      <c r="J397" t="s">
        <v>29</v>
      </c>
      <c r="K397">
        <v>7.2391134349000005E-2</v>
      </c>
      <c r="L397" t="s">
        <v>30</v>
      </c>
      <c r="M397">
        <v>30000</v>
      </c>
      <c r="N397" t="s">
        <v>86</v>
      </c>
      <c r="O397" t="s">
        <v>464</v>
      </c>
      <c r="P397" t="s">
        <v>465</v>
      </c>
      <c r="Q397" t="s">
        <v>466</v>
      </c>
      <c r="R397">
        <v>0.23245399999999999</v>
      </c>
    </row>
    <row r="398" spans="2:18">
      <c r="B398" t="s">
        <v>90</v>
      </c>
      <c r="C398" s="1">
        <v>2.5043100000000001E-5</v>
      </c>
      <c r="D398" t="s">
        <v>25</v>
      </c>
      <c r="E398" t="s">
        <v>92</v>
      </c>
      <c r="F398" t="s">
        <v>27</v>
      </c>
      <c r="G398">
        <v>0.296209</v>
      </c>
      <c r="H398" t="s">
        <v>28</v>
      </c>
      <c r="I398">
        <v>455108</v>
      </c>
      <c r="J398" t="s">
        <v>29</v>
      </c>
      <c r="K398">
        <v>6.5918462178000001E-2</v>
      </c>
      <c r="L398" t="s">
        <v>30</v>
      </c>
      <c r="M398">
        <v>30000</v>
      </c>
      <c r="N398" t="s">
        <v>93</v>
      </c>
      <c r="O398" t="s">
        <v>467</v>
      </c>
      <c r="P398" t="s">
        <v>468</v>
      </c>
      <c r="Q398" t="s">
        <v>469</v>
      </c>
      <c r="R398">
        <v>0.243755</v>
      </c>
    </row>
    <row r="399" spans="2:18">
      <c r="B399" t="s">
        <v>97</v>
      </c>
      <c r="C399" s="1">
        <v>2.5043100000000001E-5</v>
      </c>
      <c r="D399" t="s">
        <v>25</v>
      </c>
      <c r="E399" t="s">
        <v>98</v>
      </c>
      <c r="F399" t="s">
        <v>27</v>
      </c>
      <c r="G399">
        <v>0.296209</v>
      </c>
      <c r="H399" t="s">
        <v>28</v>
      </c>
      <c r="I399">
        <v>455108</v>
      </c>
      <c r="J399" t="s">
        <v>29</v>
      </c>
      <c r="K399">
        <v>6.5918462178000001E-2</v>
      </c>
      <c r="L399" t="s">
        <v>30</v>
      </c>
      <c r="M399">
        <v>30000</v>
      </c>
      <c r="N399" t="s">
        <v>93</v>
      </c>
      <c r="O399" t="s">
        <v>467</v>
      </c>
      <c r="P399" t="s">
        <v>468</v>
      </c>
      <c r="Q399" t="s">
        <v>469</v>
      </c>
      <c r="R399">
        <v>0.243755</v>
      </c>
    </row>
    <row r="400" spans="2:18">
      <c r="B400" t="s">
        <v>97</v>
      </c>
      <c r="C400" s="1">
        <v>2.37665E-5</v>
      </c>
      <c r="D400" t="s">
        <v>25</v>
      </c>
      <c r="E400" t="s">
        <v>36</v>
      </c>
      <c r="F400" t="s">
        <v>27</v>
      </c>
      <c r="G400">
        <v>0.28964499999999999</v>
      </c>
      <c r="H400" t="s">
        <v>28</v>
      </c>
      <c r="I400">
        <v>501536</v>
      </c>
      <c r="J400" t="s">
        <v>29</v>
      </c>
      <c r="K400">
        <v>5.9816200064E-2</v>
      </c>
      <c r="L400" t="s">
        <v>30</v>
      </c>
      <c r="M400">
        <v>30000</v>
      </c>
      <c r="N400" t="s">
        <v>37</v>
      </c>
      <c r="O400" t="s">
        <v>443</v>
      </c>
      <c r="P400" t="s">
        <v>444</v>
      </c>
      <c r="Q400" t="s">
        <v>445</v>
      </c>
      <c r="R400">
        <v>0.229127</v>
      </c>
    </row>
    <row r="408" spans="2:18">
      <c r="B408" t="s">
        <v>24</v>
      </c>
      <c r="C408" s="1">
        <v>4.4843399999999998E-5</v>
      </c>
      <c r="D408" t="s">
        <v>25</v>
      </c>
      <c r="E408" t="s">
        <v>26</v>
      </c>
      <c r="F408" t="s">
        <v>27</v>
      </c>
      <c r="G408">
        <v>0.291045</v>
      </c>
      <c r="H408" t="s">
        <v>28</v>
      </c>
      <c r="I408">
        <v>263258</v>
      </c>
      <c r="J408" t="s">
        <v>29</v>
      </c>
      <c r="K408">
        <v>0.11395663156499999</v>
      </c>
      <c r="L408" t="s">
        <v>30</v>
      </c>
      <c r="M408">
        <v>30000</v>
      </c>
      <c r="N408" t="s">
        <v>31</v>
      </c>
      <c r="O408" t="s">
        <v>470</v>
      </c>
      <c r="P408" t="s">
        <v>471</v>
      </c>
      <c r="Q408" t="s">
        <v>472</v>
      </c>
      <c r="R408">
        <v>0.23694499999999999</v>
      </c>
    </row>
    <row r="409" spans="2:18">
      <c r="B409" t="s">
        <v>35</v>
      </c>
      <c r="C409" s="1">
        <v>2.5579200000000001E-5</v>
      </c>
      <c r="D409" t="s">
        <v>25</v>
      </c>
      <c r="E409" t="s">
        <v>36</v>
      </c>
      <c r="F409" t="s">
        <v>27</v>
      </c>
      <c r="G409">
        <v>0.27942099999999997</v>
      </c>
      <c r="H409" t="s">
        <v>28</v>
      </c>
      <c r="I409">
        <v>500720</v>
      </c>
      <c r="J409" t="s">
        <v>29</v>
      </c>
      <c r="K409">
        <v>5.9913699927999997E-2</v>
      </c>
      <c r="L409" t="s">
        <v>30</v>
      </c>
      <c r="M409">
        <v>30000</v>
      </c>
      <c r="N409" t="s">
        <v>37</v>
      </c>
      <c r="O409" t="s">
        <v>473</v>
      </c>
      <c r="P409" t="s">
        <v>474</v>
      </c>
      <c r="Q409" t="s">
        <v>475</v>
      </c>
      <c r="R409">
        <v>0.246415</v>
      </c>
    </row>
    <row r="410" spans="2:18">
      <c r="B410" t="s">
        <v>41</v>
      </c>
      <c r="C410" s="1">
        <v>4.4843399999999998E-5</v>
      </c>
      <c r="D410" t="s">
        <v>25</v>
      </c>
      <c r="E410" t="s">
        <v>42</v>
      </c>
      <c r="F410" t="s">
        <v>27</v>
      </c>
      <c r="G410">
        <v>0.291045</v>
      </c>
      <c r="H410" t="s">
        <v>28</v>
      </c>
      <c r="I410">
        <v>263258</v>
      </c>
      <c r="J410" t="s">
        <v>29</v>
      </c>
      <c r="K410">
        <v>0.11395663156499999</v>
      </c>
      <c r="L410" t="s">
        <v>30</v>
      </c>
      <c r="M410">
        <v>30000</v>
      </c>
      <c r="N410" t="s">
        <v>31</v>
      </c>
      <c r="O410" t="s">
        <v>470</v>
      </c>
      <c r="P410" t="s">
        <v>471</v>
      </c>
      <c r="Q410" t="s">
        <v>472</v>
      </c>
      <c r="R410">
        <v>0.23694499999999999</v>
      </c>
    </row>
    <row r="411" spans="2:18">
      <c r="B411" t="s">
        <v>41</v>
      </c>
      <c r="C411" s="1">
        <v>4.3066699999999999E-5</v>
      </c>
      <c r="D411" t="s">
        <v>25</v>
      </c>
      <c r="E411" t="s">
        <v>43</v>
      </c>
      <c r="F411" t="s">
        <v>27</v>
      </c>
      <c r="G411">
        <v>0.28858699999999998</v>
      </c>
      <c r="H411" t="s">
        <v>28</v>
      </c>
      <c r="I411">
        <v>278808</v>
      </c>
      <c r="J411" t="s">
        <v>29</v>
      </c>
      <c r="K411">
        <v>0.107601038434</v>
      </c>
      <c r="L411" t="s">
        <v>30</v>
      </c>
      <c r="M411">
        <v>30000</v>
      </c>
      <c r="N411" t="s">
        <v>44</v>
      </c>
      <c r="O411" t="s">
        <v>476</v>
      </c>
      <c r="P411" t="s">
        <v>477</v>
      </c>
      <c r="Q411" t="s">
        <v>478</v>
      </c>
      <c r="R411">
        <v>0.23530899999999999</v>
      </c>
    </row>
    <row r="412" spans="2:18">
      <c r="B412" t="s">
        <v>48</v>
      </c>
      <c r="C412" s="1">
        <v>4.3066699999999999E-5</v>
      </c>
      <c r="D412" t="s">
        <v>25</v>
      </c>
      <c r="E412" t="s">
        <v>49</v>
      </c>
      <c r="F412" t="s">
        <v>27</v>
      </c>
      <c r="G412">
        <v>0.28858699999999998</v>
      </c>
      <c r="H412" t="s">
        <v>28</v>
      </c>
      <c r="I412">
        <v>278808</v>
      </c>
      <c r="J412" t="s">
        <v>29</v>
      </c>
      <c r="K412">
        <v>0.107601038434</v>
      </c>
      <c r="L412" t="s">
        <v>30</v>
      </c>
      <c r="M412">
        <v>30000</v>
      </c>
      <c r="N412" t="s">
        <v>44</v>
      </c>
      <c r="O412" t="s">
        <v>476</v>
      </c>
      <c r="P412" t="s">
        <v>477</v>
      </c>
      <c r="Q412" t="s">
        <v>478</v>
      </c>
      <c r="R412">
        <v>0.23530899999999999</v>
      </c>
    </row>
    <row r="413" spans="2:18">
      <c r="B413" t="s">
        <v>48</v>
      </c>
      <c r="C413" s="1">
        <v>4.34166E-5</v>
      </c>
      <c r="D413" t="s">
        <v>25</v>
      </c>
      <c r="E413" t="s">
        <v>50</v>
      </c>
      <c r="F413" t="s">
        <v>27</v>
      </c>
      <c r="G413">
        <v>0.27999600000000002</v>
      </c>
      <c r="H413" t="s">
        <v>28</v>
      </c>
      <c r="I413">
        <v>293793</v>
      </c>
      <c r="J413" t="s">
        <v>29</v>
      </c>
      <c r="K413">
        <v>0.10211279299500001</v>
      </c>
      <c r="L413" t="s">
        <v>30</v>
      </c>
      <c r="M413">
        <v>30000</v>
      </c>
      <c r="N413" t="s">
        <v>51</v>
      </c>
      <c r="O413" t="s">
        <v>479</v>
      </c>
      <c r="P413" t="s">
        <v>480</v>
      </c>
      <c r="Q413" t="s">
        <v>481</v>
      </c>
      <c r="R413">
        <v>0.24544299999999999</v>
      </c>
    </row>
    <row r="414" spans="2:18">
      <c r="B414" t="s">
        <v>55</v>
      </c>
      <c r="C414" s="1">
        <v>4.34166E-5</v>
      </c>
      <c r="D414" t="s">
        <v>25</v>
      </c>
      <c r="E414" t="s">
        <v>56</v>
      </c>
      <c r="F414" t="s">
        <v>27</v>
      </c>
      <c r="G414">
        <v>0.27999600000000002</v>
      </c>
      <c r="H414" t="s">
        <v>28</v>
      </c>
      <c r="I414">
        <v>293793</v>
      </c>
      <c r="J414" t="s">
        <v>29</v>
      </c>
      <c r="K414">
        <v>0.10211279299500001</v>
      </c>
      <c r="L414" t="s">
        <v>30</v>
      </c>
      <c r="M414">
        <v>30000</v>
      </c>
      <c r="N414" t="s">
        <v>51</v>
      </c>
      <c r="O414" t="s">
        <v>479</v>
      </c>
      <c r="P414" t="s">
        <v>480</v>
      </c>
      <c r="Q414" t="s">
        <v>481</v>
      </c>
      <c r="R414">
        <v>0.24544299999999999</v>
      </c>
    </row>
    <row r="415" spans="2:18">
      <c r="B415" t="s">
        <v>55</v>
      </c>
      <c r="C415" s="1">
        <v>4.4240899999999999E-5</v>
      </c>
      <c r="D415" t="s">
        <v>25</v>
      </c>
      <c r="E415" t="s">
        <v>57</v>
      </c>
      <c r="F415" t="s">
        <v>27</v>
      </c>
      <c r="G415">
        <v>0.268208</v>
      </c>
      <c r="H415" t="s">
        <v>28</v>
      </c>
      <c r="I415">
        <v>314220</v>
      </c>
      <c r="J415" t="s">
        <v>29</v>
      </c>
      <c r="K415">
        <v>9.5474520354000003E-2</v>
      </c>
      <c r="L415" t="s">
        <v>30</v>
      </c>
      <c r="M415">
        <v>30000</v>
      </c>
      <c r="N415" t="s">
        <v>58</v>
      </c>
      <c r="O415" t="s">
        <v>482</v>
      </c>
      <c r="P415" t="s">
        <v>483</v>
      </c>
      <c r="Q415" t="s">
        <v>484</v>
      </c>
      <c r="R415">
        <v>0.24371200000000001</v>
      </c>
    </row>
    <row r="416" spans="2:18">
      <c r="B416" t="s">
        <v>62</v>
      </c>
      <c r="C416" s="1">
        <v>4.4240899999999999E-5</v>
      </c>
      <c r="D416" t="s">
        <v>25</v>
      </c>
      <c r="E416" t="s">
        <v>63</v>
      </c>
      <c r="F416" t="s">
        <v>27</v>
      </c>
      <c r="G416">
        <v>0.268208</v>
      </c>
      <c r="H416" t="s">
        <v>28</v>
      </c>
      <c r="I416">
        <v>314220</v>
      </c>
      <c r="J416" t="s">
        <v>29</v>
      </c>
      <c r="K416">
        <v>9.5474520354000003E-2</v>
      </c>
      <c r="L416" t="s">
        <v>30</v>
      </c>
      <c r="M416">
        <v>30000</v>
      </c>
      <c r="N416" t="s">
        <v>58</v>
      </c>
      <c r="O416" t="s">
        <v>482</v>
      </c>
      <c r="P416" t="s">
        <v>483</v>
      </c>
      <c r="Q416" t="s">
        <v>484</v>
      </c>
      <c r="R416">
        <v>0.24371200000000001</v>
      </c>
    </row>
    <row r="417" spans="2:18">
      <c r="B417" t="s">
        <v>62</v>
      </c>
      <c r="C417" s="1">
        <v>3.4892399999999998E-5</v>
      </c>
      <c r="D417" t="s">
        <v>25</v>
      </c>
      <c r="E417" t="s">
        <v>64</v>
      </c>
      <c r="F417" t="s">
        <v>27</v>
      </c>
      <c r="G417">
        <v>0.29311900000000002</v>
      </c>
      <c r="H417" t="s">
        <v>28</v>
      </c>
      <c r="I417">
        <v>333565</v>
      </c>
      <c r="J417" t="s">
        <v>29</v>
      </c>
      <c r="K417">
        <v>8.9937580872000003E-2</v>
      </c>
      <c r="L417" t="s">
        <v>30</v>
      </c>
      <c r="M417">
        <v>30000</v>
      </c>
      <c r="N417" t="s">
        <v>65</v>
      </c>
      <c r="O417" t="s">
        <v>485</v>
      </c>
      <c r="P417" t="s">
        <v>486</v>
      </c>
      <c r="Q417" t="s">
        <v>487</v>
      </c>
      <c r="R417">
        <v>0.235261</v>
      </c>
    </row>
    <row r="418" spans="2:18">
      <c r="B418" t="s">
        <v>69</v>
      </c>
      <c r="C418" s="1">
        <v>3.4892399999999998E-5</v>
      </c>
      <c r="D418" t="s">
        <v>25</v>
      </c>
      <c r="E418" t="s">
        <v>70</v>
      </c>
      <c r="F418" t="s">
        <v>27</v>
      </c>
      <c r="G418">
        <v>0.29311900000000002</v>
      </c>
      <c r="H418" t="s">
        <v>28</v>
      </c>
      <c r="I418">
        <v>333565</v>
      </c>
      <c r="J418" t="s">
        <v>29</v>
      </c>
      <c r="K418">
        <v>8.9937580872000003E-2</v>
      </c>
      <c r="L418" t="s">
        <v>30</v>
      </c>
      <c r="M418">
        <v>30000</v>
      </c>
      <c r="N418" t="s">
        <v>65</v>
      </c>
      <c r="O418" t="s">
        <v>485</v>
      </c>
      <c r="P418" t="s">
        <v>486</v>
      </c>
      <c r="Q418" t="s">
        <v>487</v>
      </c>
      <c r="R418">
        <v>0.235261</v>
      </c>
    </row>
    <row r="419" spans="2:18">
      <c r="B419" t="s">
        <v>69</v>
      </c>
      <c r="C419" s="1">
        <v>3.67288E-5</v>
      </c>
      <c r="D419" t="s">
        <v>25</v>
      </c>
      <c r="E419" t="s">
        <v>71</v>
      </c>
      <c r="F419" t="s">
        <v>27</v>
      </c>
      <c r="G419">
        <v>0.27532200000000001</v>
      </c>
      <c r="H419" t="s">
        <v>28</v>
      </c>
      <c r="I419">
        <v>359181</v>
      </c>
      <c r="J419" t="s">
        <v>29</v>
      </c>
      <c r="K419">
        <v>8.3523446606999993E-2</v>
      </c>
      <c r="L419" t="s">
        <v>30</v>
      </c>
      <c r="M419">
        <v>30000</v>
      </c>
      <c r="N419" t="s">
        <v>72</v>
      </c>
      <c r="O419" t="s">
        <v>488</v>
      </c>
      <c r="P419" t="s">
        <v>489</v>
      </c>
      <c r="Q419" t="s">
        <v>490</v>
      </c>
      <c r="R419">
        <v>0.238397</v>
      </c>
    </row>
    <row r="420" spans="2:18">
      <c r="B420" t="s">
        <v>76</v>
      </c>
      <c r="C420" s="1">
        <v>3.67288E-5</v>
      </c>
      <c r="D420" t="s">
        <v>25</v>
      </c>
      <c r="E420" t="s">
        <v>77</v>
      </c>
      <c r="F420" t="s">
        <v>27</v>
      </c>
      <c r="G420">
        <v>0.27532200000000001</v>
      </c>
      <c r="H420" t="s">
        <v>28</v>
      </c>
      <c r="I420">
        <v>359181</v>
      </c>
      <c r="J420" t="s">
        <v>29</v>
      </c>
      <c r="K420">
        <v>8.3523446606999993E-2</v>
      </c>
      <c r="L420" t="s">
        <v>30</v>
      </c>
      <c r="M420">
        <v>30000</v>
      </c>
      <c r="N420" t="s">
        <v>72</v>
      </c>
      <c r="O420" t="s">
        <v>488</v>
      </c>
      <c r="P420" t="s">
        <v>489</v>
      </c>
      <c r="Q420" t="s">
        <v>490</v>
      </c>
      <c r="R420">
        <v>0.238397</v>
      </c>
    </row>
    <row r="421" spans="2:18">
      <c r="B421" t="s">
        <v>76</v>
      </c>
      <c r="C421" s="1">
        <v>3.2207199999999999E-5</v>
      </c>
      <c r="D421" t="s">
        <v>25</v>
      </c>
      <c r="E421" t="s">
        <v>78</v>
      </c>
      <c r="F421" t="s">
        <v>27</v>
      </c>
      <c r="G421">
        <v>0.28399400000000002</v>
      </c>
      <c r="H421" t="s">
        <v>28</v>
      </c>
      <c r="I421">
        <v>384971</v>
      </c>
      <c r="J421" t="s">
        <v>29</v>
      </c>
      <c r="K421">
        <v>7.7927986832000001E-2</v>
      </c>
      <c r="L421" t="s">
        <v>30</v>
      </c>
      <c r="M421">
        <v>30000</v>
      </c>
      <c r="N421" t="s">
        <v>79</v>
      </c>
      <c r="O421" t="s">
        <v>491</v>
      </c>
      <c r="P421" t="s">
        <v>492</v>
      </c>
      <c r="Q421" t="s">
        <v>493</v>
      </c>
      <c r="R421">
        <v>0.23693700000000001</v>
      </c>
    </row>
    <row r="422" spans="2:18">
      <c r="B422" t="s">
        <v>83</v>
      </c>
      <c r="C422" s="1">
        <v>3.2207199999999999E-5</v>
      </c>
      <c r="D422" t="s">
        <v>25</v>
      </c>
      <c r="E422" t="s">
        <v>84</v>
      </c>
      <c r="F422" t="s">
        <v>27</v>
      </c>
      <c r="G422">
        <v>0.28399400000000002</v>
      </c>
      <c r="H422" t="s">
        <v>28</v>
      </c>
      <c r="I422">
        <v>384971</v>
      </c>
      <c r="J422" t="s">
        <v>29</v>
      </c>
      <c r="K422">
        <v>7.7927986832000001E-2</v>
      </c>
      <c r="L422" t="s">
        <v>30</v>
      </c>
      <c r="M422">
        <v>30000</v>
      </c>
      <c r="N422" t="s">
        <v>79</v>
      </c>
      <c r="O422" t="s">
        <v>491</v>
      </c>
      <c r="P422" t="s">
        <v>492</v>
      </c>
      <c r="Q422" t="s">
        <v>493</v>
      </c>
      <c r="R422">
        <v>0.23693700000000001</v>
      </c>
    </row>
    <row r="423" spans="2:18">
      <c r="B423" t="s">
        <v>83</v>
      </c>
      <c r="C423" s="1">
        <v>3.2387300000000001E-5</v>
      </c>
      <c r="D423" t="s">
        <v>25</v>
      </c>
      <c r="E423" t="s">
        <v>85</v>
      </c>
      <c r="F423" t="s">
        <v>27</v>
      </c>
      <c r="G423">
        <v>0.27273700000000001</v>
      </c>
      <c r="H423" t="s">
        <v>28</v>
      </c>
      <c r="I423">
        <v>415086</v>
      </c>
      <c r="J423" t="s">
        <v>29</v>
      </c>
      <c r="K423">
        <v>7.2274154310999997E-2</v>
      </c>
      <c r="L423" t="s">
        <v>30</v>
      </c>
      <c r="M423">
        <v>30000</v>
      </c>
      <c r="N423" t="s">
        <v>86</v>
      </c>
      <c r="O423" t="s">
        <v>494</v>
      </c>
      <c r="P423" t="s">
        <v>495</v>
      </c>
      <c r="Q423" t="s">
        <v>496</v>
      </c>
      <c r="R423">
        <v>0.24417</v>
      </c>
    </row>
    <row r="424" spans="2:18">
      <c r="B424" t="s">
        <v>90</v>
      </c>
      <c r="C424" s="1">
        <v>3.2387300000000001E-5</v>
      </c>
      <c r="D424" t="s">
        <v>25</v>
      </c>
      <c r="E424" t="s">
        <v>91</v>
      </c>
      <c r="F424" t="s">
        <v>27</v>
      </c>
      <c r="G424">
        <v>0.27273700000000001</v>
      </c>
      <c r="H424" t="s">
        <v>28</v>
      </c>
      <c r="I424">
        <v>415086</v>
      </c>
      <c r="J424" t="s">
        <v>29</v>
      </c>
      <c r="K424">
        <v>7.2274154310999997E-2</v>
      </c>
      <c r="L424" t="s">
        <v>30</v>
      </c>
      <c r="M424">
        <v>30000</v>
      </c>
      <c r="N424" t="s">
        <v>86</v>
      </c>
      <c r="O424" t="s">
        <v>494</v>
      </c>
      <c r="P424" t="s">
        <v>495</v>
      </c>
      <c r="Q424" t="s">
        <v>496</v>
      </c>
      <c r="R424">
        <v>0.24417</v>
      </c>
    </row>
    <row r="425" spans="2:18">
      <c r="B425" t="s">
        <v>90</v>
      </c>
      <c r="C425" s="1">
        <v>2.7823699999999999E-5</v>
      </c>
      <c r="D425" t="s">
        <v>25</v>
      </c>
      <c r="E425" t="s">
        <v>92</v>
      </c>
      <c r="F425" t="s">
        <v>27</v>
      </c>
      <c r="G425">
        <v>0.28147499999999998</v>
      </c>
      <c r="H425" t="s">
        <v>28</v>
      </c>
      <c r="I425">
        <v>453632</v>
      </c>
      <c r="J425" t="s">
        <v>29</v>
      </c>
      <c r="K425">
        <v>6.6132942082000004E-2</v>
      </c>
      <c r="L425" t="s">
        <v>30</v>
      </c>
      <c r="M425">
        <v>30000</v>
      </c>
      <c r="N425" t="s">
        <v>93</v>
      </c>
      <c r="O425" t="s">
        <v>497</v>
      </c>
      <c r="P425" t="s">
        <v>498</v>
      </c>
      <c r="Q425" t="s">
        <v>499</v>
      </c>
      <c r="R425">
        <v>0.25106200000000001</v>
      </c>
    </row>
    <row r="426" spans="2:18">
      <c r="B426" t="s">
        <v>97</v>
      </c>
      <c r="C426" s="1">
        <v>2.7823699999999999E-5</v>
      </c>
      <c r="D426" t="s">
        <v>25</v>
      </c>
      <c r="E426" t="s">
        <v>98</v>
      </c>
      <c r="F426" t="s">
        <v>27</v>
      </c>
      <c r="G426">
        <v>0.28147499999999998</v>
      </c>
      <c r="H426" t="s">
        <v>28</v>
      </c>
      <c r="I426">
        <v>453632</v>
      </c>
      <c r="J426" t="s">
        <v>29</v>
      </c>
      <c r="K426">
        <v>6.6132942082000004E-2</v>
      </c>
      <c r="L426" t="s">
        <v>30</v>
      </c>
      <c r="M426">
        <v>30000</v>
      </c>
      <c r="N426" t="s">
        <v>93</v>
      </c>
      <c r="O426" t="s">
        <v>497</v>
      </c>
      <c r="P426" t="s">
        <v>498</v>
      </c>
      <c r="Q426" t="s">
        <v>499</v>
      </c>
      <c r="R426">
        <v>0.25106200000000001</v>
      </c>
    </row>
    <row r="427" spans="2:18">
      <c r="B427" t="s">
        <v>97</v>
      </c>
      <c r="C427" s="1">
        <v>2.5579200000000001E-5</v>
      </c>
      <c r="D427" t="s">
        <v>25</v>
      </c>
      <c r="E427" t="s">
        <v>36</v>
      </c>
      <c r="F427" t="s">
        <v>27</v>
      </c>
      <c r="G427">
        <v>0.27942099999999997</v>
      </c>
      <c r="H427" t="s">
        <v>28</v>
      </c>
      <c r="I427">
        <v>500720</v>
      </c>
      <c r="J427" t="s">
        <v>29</v>
      </c>
      <c r="K427">
        <v>5.9913699927999997E-2</v>
      </c>
      <c r="L427" t="s">
        <v>30</v>
      </c>
      <c r="M427">
        <v>30000</v>
      </c>
      <c r="N427" t="s">
        <v>37</v>
      </c>
      <c r="O427" t="s">
        <v>473</v>
      </c>
      <c r="P427" t="s">
        <v>474</v>
      </c>
      <c r="Q427" t="s">
        <v>475</v>
      </c>
      <c r="R427">
        <v>0.246415</v>
      </c>
    </row>
    <row r="435" spans="2:18">
      <c r="B435" t="s">
        <v>24</v>
      </c>
      <c r="C435" s="1">
        <v>5.3603100000000002E-5</v>
      </c>
      <c r="D435" t="s">
        <v>25</v>
      </c>
      <c r="E435" t="s">
        <v>26</v>
      </c>
      <c r="F435" t="s">
        <v>27</v>
      </c>
      <c r="G435">
        <v>0.26598699999999997</v>
      </c>
      <c r="H435" t="s">
        <v>28</v>
      </c>
      <c r="I435">
        <v>263686</v>
      </c>
      <c r="J435" t="s">
        <v>29</v>
      </c>
      <c r="K435">
        <v>0.113771470923</v>
      </c>
      <c r="L435" t="s">
        <v>30</v>
      </c>
      <c r="M435">
        <v>30000</v>
      </c>
      <c r="N435" t="s">
        <v>31</v>
      </c>
      <c r="O435" t="s">
        <v>530</v>
      </c>
      <c r="P435" t="s">
        <v>531</v>
      </c>
      <c r="Q435" t="s">
        <v>532</v>
      </c>
      <c r="R435">
        <v>0.23502600000000001</v>
      </c>
    </row>
    <row r="436" spans="2:18">
      <c r="B436" t="s">
        <v>35</v>
      </c>
      <c r="C436" s="1">
        <v>2.6436900000000001E-5</v>
      </c>
      <c r="D436" t="s">
        <v>25</v>
      </c>
      <c r="E436" t="s">
        <v>36</v>
      </c>
      <c r="F436" t="s">
        <v>27</v>
      </c>
      <c r="G436">
        <v>0.27574399999999999</v>
      </c>
      <c r="H436" t="s">
        <v>28</v>
      </c>
      <c r="I436">
        <v>497482</v>
      </c>
      <c r="J436" t="s">
        <v>29</v>
      </c>
      <c r="K436">
        <v>6.0303699384000001E-2</v>
      </c>
      <c r="L436" t="s">
        <v>30</v>
      </c>
      <c r="M436">
        <v>30000</v>
      </c>
      <c r="N436" t="s">
        <v>37</v>
      </c>
      <c r="O436" t="s">
        <v>533</v>
      </c>
      <c r="P436" t="s">
        <v>534</v>
      </c>
      <c r="Q436" t="s">
        <v>535</v>
      </c>
      <c r="R436">
        <v>0.24616099999999999</v>
      </c>
    </row>
    <row r="437" spans="2:18">
      <c r="B437" t="s">
        <v>41</v>
      </c>
      <c r="C437" s="1">
        <v>5.3603100000000002E-5</v>
      </c>
      <c r="D437" t="s">
        <v>25</v>
      </c>
      <c r="E437" t="s">
        <v>42</v>
      </c>
      <c r="F437" t="s">
        <v>27</v>
      </c>
      <c r="G437">
        <v>0.26598699999999997</v>
      </c>
      <c r="H437" t="s">
        <v>28</v>
      </c>
      <c r="I437">
        <v>263686</v>
      </c>
      <c r="J437" t="s">
        <v>29</v>
      </c>
      <c r="K437">
        <v>0.113771470923</v>
      </c>
      <c r="L437" t="s">
        <v>30</v>
      </c>
      <c r="M437">
        <v>30000</v>
      </c>
      <c r="N437" t="s">
        <v>31</v>
      </c>
      <c r="O437" t="s">
        <v>530</v>
      </c>
      <c r="P437" t="s">
        <v>531</v>
      </c>
      <c r="Q437" t="s">
        <v>532</v>
      </c>
      <c r="R437">
        <v>0.23502600000000001</v>
      </c>
    </row>
    <row r="438" spans="2:18">
      <c r="B438" t="s">
        <v>41</v>
      </c>
      <c r="C438" s="1">
        <v>4.3824900000000001E-5</v>
      </c>
      <c r="D438" t="s">
        <v>25</v>
      </c>
      <c r="E438" t="s">
        <v>43</v>
      </c>
      <c r="F438" t="s">
        <v>27</v>
      </c>
      <c r="G438">
        <v>0.28677900000000001</v>
      </c>
      <c r="H438" t="s">
        <v>28</v>
      </c>
      <c r="I438">
        <v>277451</v>
      </c>
      <c r="J438" t="s">
        <v>29</v>
      </c>
      <c r="K438">
        <v>0.108127300102</v>
      </c>
      <c r="L438" t="s">
        <v>30</v>
      </c>
      <c r="M438">
        <v>30000</v>
      </c>
      <c r="N438" t="s">
        <v>44</v>
      </c>
      <c r="O438" t="s">
        <v>536</v>
      </c>
      <c r="P438" t="s">
        <v>537</v>
      </c>
      <c r="Q438" t="s">
        <v>538</v>
      </c>
      <c r="R438">
        <v>0.23219699999999999</v>
      </c>
    </row>
    <row r="439" spans="2:18">
      <c r="B439" t="s">
        <v>48</v>
      </c>
      <c r="C439" s="1">
        <v>4.3824900000000001E-5</v>
      </c>
      <c r="D439" t="s">
        <v>25</v>
      </c>
      <c r="E439" t="s">
        <v>49</v>
      </c>
      <c r="F439" t="s">
        <v>27</v>
      </c>
      <c r="G439">
        <v>0.28677900000000001</v>
      </c>
      <c r="H439" t="s">
        <v>28</v>
      </c>
      <c r="I439">
        <v>277451</v>
      </c>
      <c r="J439" t="s">
        <v>29</v>
      </c>
      <c r="K439">
        <v>0.108127300102</v>
      </c>
      <c r="L439" t="s">
        <v>30</v>
      </c>
      <c r="M439">
        <v>30000</v>
      </c>
      <c r="N439" t="s">
        <v>44</v>
      </c>
      <c r="O439" t="s">
        <v>536</v>
      </c>
      <c r="P439" t="s">
        <v>537</v>
      </c>
      <c r="Q439" t="s">
        <v>538</v>
      </c>
      <c r="R439">
        <v>0.23219699999999999</v>
      </c>
    </row>
    <row r="440" spans="2:18">
      <c r="B440" t="s">
        <v>48</v>
      </c>
      <c r="C440" s="1">
        <v>4.57096E-5</v>
      </c>
      <c r="D440" t="s">
        <v>25</v>
      </c>
      <c r="E440" t="s">
        <v>50</v>
      </c>
      <c r="F440" t="s">
        <v>27</v>
      </c>
      <c r="G440">
        <v>0.27110600000000001</v>
      </c>
      <c r="H440" t="s">
        <v>28</v>
      </c>
      <c r="I440">
        <v>297656</v>
      </c>
      <c r="J440" t="s">
        <v>29</v>
      </c>
      <c r="K440">
        <v>0.100787349235</v>
      </c>
      <c r="L440" t="s">
        <v>30</v>
      </c>
      <c r="M440">
        <v>30000</v>
      </c>
      <c r="N440" t="s">
        <v>51</v>
      </c>
      <c r="O440" t="s">
        <v>539</v>
      </c>
      <c r="P440" t="s">
        <v>540</v>
      </c>
      <c r="Q440" t="s">
        <v>541</v>
      </c>
      <c r="R440">
        <v>0.236123</v>
      </c>
    </row>
    <row r="441" spans="2:18">
      <c r="B441" t="s">
        <v>55</v>
      </c>
      <c r="C441" s="1">
        <v>4.57096E-5</v>
      </c>
      <c r="D441" t="s">
        <v>25</v>
      </c>
      <c r="E441" t="s">
        <v>56</v>
      </c>
      <c r="F441" t="s">
        <v>27</v>
      </c>
      <c r="G441">
        <v>0.27110600000000001</v>
      </c>
      <c r="H441" t="s">
        <v>28</v>
      </c>
      <c r="I441">
        <v>297656</v>
      </c>
      <c r="J441" t="s">
        <v>29</v>
      </c>
      <c r="K441">
        <v>0.100787349235</v>
      </c>
      <c r="L441" t="s">
        <v>30</v>
      </c>
      <c r="M441">
        <v>30000</v>
      </c>
      <c r="N441" t="s">
        <v>51</v>
      </c>
      <c r="O441" t="s">
        <v>539</v>
      </c>
      <c r="P441" t="s">
        <v>540</v>
      </c>
      <c r="Q441" t="s">
        <v>541</v>
      </c>
      <c r="R441">
        <v>0.236123</v>
      </c>
    </row>
    <row r="442" spans="2:18">
      <c r="B442" t="s">
        <v>55</v>
      </c>
      <c r="C442" s="1">
        <v>4.1214000000000002E-5</v>
      </c>
      <c r="D442" t="s">
        <v>25</v>
      </c>
      <c r="E442" t="s">
        <v>57</v>
      </c>
      <c r="F442" t="s">
        <v>27</v>
      </c>
      <c r="G442">
        <v>0.278109</v>
      </c>
      <c r="H442" t="s">
        <v>28</v>
      </c>
      <c r="I442">
        <v>313708</v>
      </c>
      <c r="J442" t="s">
        <v>29</v>
      </c>
      <c r="K442">
        <v>9.5630460737999995E-2</v>
      </c>
      <c r="L442" t="s">
        <v>30</v>
      </c>
      <c r="M442">
        <v>30000</v>
      </c>
      <c r="N442" t="s">
        <v>58</v>
      </c>
      <c r="O442" t="s">
        <v>542</v>
      </c>
      <c r="P442" t="s">
        <v>543</v>
      </c>
      <c r="Q442" t="s">
        <v>544</v>
      </c>
      <c r="R442">
        <v>0.244368</v>
      </c>
    </row>
    <row r="443" spans="2:18">
      <c r="B443" t="s">
        <v>62</v>
      </c>
      <c r="C443" s="1">
        <v>4.1214000000000002E-5</v>
      </c>
      <c r="D443" t="s">
        <v>25</v>
      </c>
      <c r="E443" t="s">
        <v>63</v>
      </c>
      <c r="F443" t="s">
        <v>27</v>
      </c>
      <c r="G443">
        <v>0.278109</v>
      </c>
      <c r="H443" t="s">
        <v>28</v>
      </c>
      <c r="I443">
        <v>313708</v>
      </c>
      <c r="J443" t="s">
        <v>29</v>
      </c>
      <c r="K443">
        <v>9.5630460737999995E-2</v>
      </c>
      <c r="L443" t="s">
        <v>30</v>
      </c>
      <c r="M443">
        <v>30000</v>
      </c>
      <c r="N443" t="s">
        <v>58</v>
      </c>
      <c r="O443" t="s">
        <v>542</v>
      </c>
      <c r="P443" t="s">
        <v>543</v>
      </c>
      <c r="Q443" t="s">
        <v>544</v>
      </c>
      <c r="R443">
        <v>0.244368</v>
      </c>
    </row>
    <row r="444" spans="2:18">
      <c r="B444" t="s">
        <v>62</v>
      </c>
      <c r="C444" s="1">
        <v>4.2437800000000002E-5</v>
      </c>
      <c r="D444" t="s">
        <v>25</v>
      </c>
      <c r="E444" t="s">
        <v>64</v>
      </c>
      <c r="F444" t="s">
        <v>27</v>
      </c>
      <c r="G444">
        <v>0.26492100000000002</v>
      </c>
      <c r="H444" t="s">
        <v>28</v>
      </c>
      <c r="I444">
        <v>335748</v>
      </c>
      <c r="J444" t="s">
        <v>29</v>
      </c>
      <c r="K444">
        <v>8.9352779684000003E-2</v>
      </c>
      <c r="L444" t="s">
        <v>30</v>
      </c>
      <c r="M444">
        <v>30000</v>
      </c>
      <c r="N444" t="s">
        <v>65</v>
      </c>
      <c r="O444" t="s">
        <v>545</v>
      </c>
      <c r="P444" t="s">
        <v>546</v>
      </c>
      <c r="Q444" t="s">
        <v>547</v>
      </c>
      <c r="R444">
        <v>0.25251499999999999</v>
      </c>
    </row>
    <row r="445" spans="2:18">
      <c r="B445" t="s">
        <v>69</v>
      </c>
      <c r="C445" s="1">
        <v>4.2437800000000002E-5</v>
      </c>
      <c r="D445" t="s">
        <v>25</v>
      </c>
      <c r="E445" t="s">
        <v>70</v>
      </c>
      <c r="F445" t="s">
        <v>27</v>
      </c>
      <c r="G445">
        <v>0.26492100000000002</v>
      </c>
      <c r="H445" t="s">
        <v>28</v>
      </c>
      <c r="I445">
        <v>335748</v>
      </c>
      <c r="J445" t="s">
        <v>29</v>
      </c>
      <c r="K445">
        <v>8.9352779684000003E-2</v>
      </c>
      <c r="L445" t="s">
        <v>30</v>
      </c>
      <c r="M445">
        <v>30000</v>
      </c>
      <c r="N445" t="s">
        <v>65</v>
      </c>
      <c r="O445" t="s">
        <v>545</v>
      </c>
      <c r="P445" t="s">
        <v>546</v>
      </c>
      <c r="Q445" t="s">
        <v>547</v>
      </c>
      <c r="R445">
        <v>0.25251499999999999</v>
      </c>
    </row>
    <row r="446" spans="2:18">
      <c r="B446" t="s">
        <v>69</v>
      </c>
      <c r="C446" s="1">
        <v>4.0311800000000003E-5</v>
      </c>
      <c r="D446" t="s">
        <v>25</v>
      </c>
      <c r="E446" t="s">
        <v>71</v>
      </c>
      <c r="F446" t="s">
        <v>27</v>
      </c>
      <c r="G446">
        <v>0.26344499999999998</v>
      </c>
      <c r="H446" t="s">
        <v>28</v>
      </c>
      <c r="I446">
        <v>357429</v>
      </c>
      <c r="J446" t="s">
        <v>29</v>
      </c>
      <c r="K446">
        <v>8.3932827237000004E-2</v>
      </c>
      <c r="L446" t="s">
        <v>30</v>
      </c>
      <c r="M446">
        <v>30000</v>
      </c>
      <c r="N446" t="s">
        <v>72</v>
      </c>
      <c r="O446" t="s">
        <v>548</v>
      </c>
      <c r="P446" t="s">
        <v>549</v>
      </c>
      <c r="Q446" t="s">
        <v>550</v>
      </c>
      <c r="R446">
        <v>0.248863</v>
      </c>
    </row>
    <row r="447" spans="2:18">
      <c r="B447" t="s">
        <v>76</v>
      </c>
      <c r="C447" s="1">
        <v>4.0311800000000003E-5</v>
      </c>
      <c r="D447" t="s">
        <v>25</v>
      </c>
      <c r="E447" t="s">
        <v>77</v>
      </c>
      <c r="F447" t="s">
        <v>27</v>
      </c>
      <c r="G447">
        <v>0.26344499999999998</v>
      </c>
      <c r="H447" t="s">
        <v>28</v>
      </c>
      <c r="I447">
        <v>357429</v>
      </c>
      <c r="J447" t="s">
        <v>29</v>
      </c>
      <c r="K447">
        <v>8.3932827237000004E-2</v>
      </c>
      <c r="L447" t="s">
        <v>30</v>
      </c>
      <c r="M447">
        <v>30000</v>
      </c>
      <c r="N447" t="s">
        <v>72</v>
      </c>
      <c r="O447" t="s">
        <v>548</v>
      </c>
      <c r="P447" t="s">
        <v>549</v>
      </c>
      <c r="Q447" t="s">
        <v>550</v>
      </c>
      <c r="R447">
        <v>0.248863</v>
      </c>
    </row>
    <row r="448" spans="2:18">
      <c r="B448" t="s">
        <v>76</v>
      </c>
      <c r="C448" s="1">
        <v>3.4702500000000002E-5</v>
      </c>
      <c r="D448" t="s">
        <v>25</v>
      </c>
      <c r="E448" t="s">
        <v>78</v>
      </c>
      <c r="F448" t="s">
        <v>27</v>
      </c>
      <c r="G448">
        <v>0.274038</v>
      </c>
      <c r="H448" t="s">
        <v>28</v>
      </c>
      <c r="I448">
        <v>383723</v>
      </c>
      <c r="J448" t="s">
        <v>29</v>
      </c>
      <c r="K448">
        <v>7.8181427082000002E-2</v>
      </c>
      <c r="L448" t="s">
        <v>30</v>
      </c>
      <c r="M448">
        <v>30000</v>
      </c>
      <c r="N448" t="s">
        <v>79</v>
      </c>
      <c r="O448" t="s">
        <v>551</v>
      </c>
      <c r="P448" t="s">
        <v>552</v>
      </c>
      <c r="Q448" t="s">
        <v>553</v>
      </c>
      <c r="R448">
        <v>0.25348799999999999</v>
      </c>
    </row>
    <row r="449" spans="2:18">
      <c r="B449" t="s">
        <v>83</v>
      </c>
      <c r="C449" s="1">
        <v>3.4702500000000002E-5</v>
      </c>
      <c r="D449" t="s">
        <v>25</v>
      </c>
      <c r="E449" t="s">
        <v>84</v>
      </c>
      <c r="F449" t="s">
        <v>27</v>
      </c>
      <c r="G449">
        <v>0.274038</v>
      </c>
      <c r="H449" t="s">
        <v>28</v>
      </c>
      <c r="I449">
        <v>383723</v>
      </c>
      <c r="J449" t="s">
        <v>29</v>
      </c>
      <c r="K449">
        <v>7.8181427082000002E-2</v>
      </c>
      <c r="L449" t="s">
        <v>30</v>
      </c>
      <c r="M449">
        <v>30000</v>
      </c>
      <c r="N449" t="s">
        <v>79</v>
      </c>
      <c r="O449" t="s">
        <v>551</v>
      </c>
      <c r="P449" t="s">
        <v>552</v>
      </c>
      <c r="Q449" t="s">
        <v>553</v>
      </c>
      <c r="R449">
        <v>0.25348799999999999</v>
      </c>
    </row>
    <row r="450" spans="2:18">
      <c r="B450" t="s">
        <v>83</v>
      </c>
      <c r="C450" s="1">
        <v>3.8609899999999998E-5</v>
      </c>
      <c r="D450" t="s">
        <v>25</v>
      </c>
      <c r="E450" t="s">
        <v>85</v>
      </c>
      <c r="F450" t="s">
        <v>27</v>
      </c>
      <c r="G450">
        <v>0.249996</v>
      </c>
      <c r="H450" t="s">
        <v>28</v>
      </c>
      <c r="I450">
        <v>414415</v>
      </c>
      <c r="J450" t="s">
        <v>29</v>
      </c>
      <c r="K450">
        <v>7.2391128348999995E-2</v>
      </c>
      <c r="L450" t="s">
        <v>30</v>
      </c>
      <c r="M450">
        <v>30000</v>
      </c>
      <c r="N450" t="s">
        <v>86</v>
      </c>
      <c r="O450" t="s">
        <v>554</v>
      </c>
      <c r="P450" t="s">
        <v>555</v>
      </c>
      <c r="Q450" t="s">
        <v>556</v>
      </c>
      <c r="R450">
        <v>0.25133100000000003</v>
      </c>
    </row>
    <row r="451" spans="2:18">
      <c r="B451" t="s">
        <v>90</v>
      </c>
      <c r="C451" s="1">
        <v>3.8609899999999998E-5</v>
      </c>
      <c r="D451" t="s">
        <v>25</v>
      </c>
      <c r="E451" t="s">
        <v>91</v>
      </c>
      <c r="F451" t="s">
        <v>27</v>
      </c>
      <c r="G451">
        <v>0.249996</v>
      </c>
      <c r="H451" t="s">
        <v>28</v>
      </c>
      <c r="I451">
        <v>414415</v>
      </c>
      <c r="J451" t="s">
        <v>29</v>
      </c>
      <c r="K451">
        <v>7.2391128348999995E-2</v>
      </c>
      <c r="L451" t="s">
        <v>30</v>
      </c>
      <c r="M451">
        <v>30000</v>
      </c>
      <c r="N451" t="s">
        <v>86</v>
      </c>
      <c r="O451" t="s">
        <v>554</v>
      </c>
      <c r="P451" t="s">
        <v>555</v>
      </c>
      <c r="Q451" t="s">
        <v>556</v>
      </c>
      <c r="R451">
        <v>0.25133100000000003</v>
      </c>
    </row>
    <row r="452" spans="2:18">
      <c r="B452" t="s">
        <v>90</v>
      </c>
      <c r="C452" s="1">
        <v>2.8970900000000001E-5</v>
      </c>
      <c r="D452" t="s">
        <v>25</v>
      </c>
      <c r="E452" t="s">
        <v>92</v>
      </c>
      <c r="F452" t="s">
        <v>27</v>
      </c>
      <c r="G452">
        <v>0.27606999999999998</v>
      </c>
      <c r="H452" t="s">
        <v>28</v>
      </c>
      <c r="I452">
        <v>452897</v>
      </c>
      <c r="J452" t="s">
        <v>29</v>
      </c>
      <c r="K452">
        <v>6.6240182034000006E-2</v>
      </c>
      <c r="L452" t="s">
        <v>30</v>
      </c>
      <c r="M452">
        <v>30000</v>
      </c>
      <c r="N452" t="s">
        <v>93</v>
      </c>
      <c r="O452" t="s">
        <v>557</v>
      </c>
      <c r="P452" t="s">
        <v>558</v>
      </c>
      <c r="Q452" t="s">
        <v>559</v>
      </c>
      <c r="R452">
        <v>0.24610299999999999</v>
      </c>
    </row>
    <row r="453" spans="2:18">
      <c r="B453" t="s">
        <v>97</v>
      </c>
      <c r="C453" s="1">
        <v>2.8970900000000001E-5</v>
      </c>
      <c r="D453" t="s">
        <v>25</v>
      </c>
      <c r="E453" t="s">
        <v>98</v>
      </c>
      <c r="F453" t="s">
        <v>27</v>
      </c>
      <c r="G453">
        <v>0.27606999999999998</v>
      </c>
      <c r="H453" t="s">
        <v>28</v>
      </c>
      <c r="I453">
        <v>452897</v>
      </c>
      <c r="J453" t="s">
        <v>29</v>
      </c>
      <c r="K453">
        <v>6.6240182034000006E-2</v>
      </c>
      <c r="L453" t="s">
        <v>30</v>
      </c>
      <c r="M453">
        <v>30000</v>
      </c>
      <c r="N453" t="s">
        <v>93</v>
      </c>
      <c r="O453" t="s">
        <v>557</v>
      </c>
      <c r="P453" t="s">
        <v>558</v>
      </c>
      <c r="Q453" t="s">
        <v>559</v>
      </c>
      <c r="R453">
        <v>0.24610299999999999</v>
      </c>
    </row>
    <row r="454" spans="2:18">
      <c r="B454" t="s">
        <v>97</v>
      </c>
      <c r="C454" s="1">
        <v>2.6436900000000001E-5</v>
      </c>
      <c r="D454" t="s">
        <v>25</v>
      </c>
      <c r="E454" t="s">
        <v>36</v>
      </c>
      <c r="F454" t="s">
        <v>27</v>
      </c>
      <c r="G454">
        <v>0.27574399999999999</v>
      </c>
      <c r="H454" t="s">
        <v>28</v>
      </c>
      <c r="I454">
        <v>497482</v>
      </c>
      <c r="J454" t="s">
        <v>29</v>
      </c>
      <c r="K454">
        <v>6.0303699384000001E-2</v>
      </c>
      <c r="L454" t="s">
        <v>30</v>
      </c>
      <c r="M454">
        <v>30000</v>
      </c>
      <c r="N454" t="s">
        <v>37</v>
      </c>
      <c r="O454" t="s">
        <v>533</v>
      </c>
      <c r="P454" t="s">
        <v>534</v>
      </c>
      <c r="Q454" t="s">
        <v>535</v>
      </c>
      <c r="R454">
        <v>0.24616099999999999</v>
      </c>
    </row>
    <row r="462" spans="2:18">
      <c r="B462" t="s">
        <v>24</v>
      </c>
      <c r="C462" s="1">
        <v>5.0710500000000002E-5</v>
      </c>
      <c r="D462" t="s">
        <v>25</v>
      </c>
      <c r="E462" t="s">
        <v>26</v>
      </c>
      <c r="F462" t="s">
        <v>27</v>
      </c>
      <c r="G462">
        <v>0.27391300000000002</v>
      </c>
      <c r="H462" t="s">
        <v>28</v>
      </c>
      <c r="I462">
        <v>262831</v>
      </c>
      <c r="J462" t="s">
        <v>29</v>
      </c>
      <c r="K462">
        <v>0.11414179220700001</v>
      </c>
      <c r="L462" t="s">
        <v>30</v>
      </c>
      <c r="M462">
        <v>30000</v>
      </c>
      <c r="N462" t="s">
        <v>31</v>
      </c>
      <c r="O462" t="s">
        <v>560</v>
      </c>
      <c r="P462" t="s">
        <v>561</v>
      </c>
      <c r="Q462" t="s">
        <v>562</v>
      </c>
      <c r="R462">
        <v>0.236764</v>
      </c>
    </row>
    <row r="463" spans="2:18">
      <c r="B463" t="s">
        <v>35</v>
      </c>
      <c r="C463" s="1">
        <v>2.7004499999999999E-5</v>
      </c>
      <c r="D463" t="s">
        <v>25</v>
      </c>
      <c r="E463" t="s">
        <v>36</v>
      </c>
      <c r="F463" t="s">
        <v>27</v>
      </c>
      <c r="G463">
        <v>0.27261000000000002</v>
      </c>
      <c r="H463" t="s">
        <v>28</v>
      </c>
      <c r="I463">
        <v>498288</v>
      </c>
      <c r="J463" t="s">
        <v>29</v>
      </c>
      <c r="K463">
        <v>6.0206199520000003E-2</v>
      </c>
      <c r="L463" t="s">
        <v>30</v>
      </c>
      <c r="M463">
        <v>30000</v>
      </c>
      <c r="N463" t="s">
        <v>37</v>
      </c>
      <c r="O463" t="s">
        <v>563</v>
      </c>
      <c r="P463" t="s">
        <v>564</v>
      </c>
      <c r="Q463" t="s">
        <v>565</v>
      </c>
      <c r="R463">
        <v>0.232934</v>
      </c>
    </row>
    <row r="464" spans="2:18">
      <c r="B464" t="s">
        <v>41</v>
      </c>
      <c r="C464" s="1">
        <v>5.0710500000000002E-5</v>
      </c>
      <c r="D464" t="s">
        <v>25</v>
      </c>
      <c r="E464" t="s">
        <v>42</v>
      </c>
      <c r="F464" t="s">
        <v>27</v>
      </c>
      <c r="G464">
        <v>0.27391300000000002</v>
      </c>
      <c r="H464" t="s">
        <v>28</v>
      </c>
      <c r="I464">
        <v>262831</v>
      </c>
      <c r="J464" t="s">
        <v>29</v>
      </c>
      <c r="K464">
        <v>0.11414179220700001</v>
      </c>
      <c r="L464" t="s">
        <v>30</v>
      </c>
      <c r="M464">
        <v>30000</v>
      </c>
      <c r="N464" t="s">
        <v>31</v>
      </c>
      <c r="O464" t="s">
        <v>560</v>
      </c>
      <c r="P464" t="s">
        <v>561</v>
      </c>
      <c r="Q464" t="s">
        <v>562</v>
      </c>
      <c r="R464">
        <v>0.236764</v>
      </c>
    </row>
    <row r="465" spans="2:18">
      <c r="B465" t="s">
        <v>41</v>
      </c>
      <c r="C465" s="1">
        <v>4.8641799999999999E-5</v>
      </c>
      <c r="D465" t="s">
        <v>25</v>
      </c>
      <c r="E465" t="s">
        <v>43</v>
      </c>
      <c r="F465" t="s">
        <v>27</v>
      </c>
      <c r="G465">
        <v>0.27043699999999998</v>
      </c>
      <c r="H465" t="s">
        <v>28</v>
      </c>
      <c r="I465">
        <v>281099</v>
      </c>
      <c r="J465" t="s">
        <v>29</v>
      </c>
      <c r="K465">
        <v>0.106723935654</v>
      </c>
      <c r="L465" t="s">
        <v>30</v>
      </c>
      <c r="M465">
        <v>30000</v>
      </c>
      <c r="N465" t="s">
        <v>44</v>
      </c>
      <c r="O465" t="s">
        <v>566</v>
      </c>
      <c r="P465" t="s">
        <v>567</v>
      </c>
      <c r="Q465" t="s">
        <v>568</v>
      </c>
      <c r="R465">
        <v>0.246867</v>
      </c>
    </row>
    <row r="466" spans="2:18">
      <c r="B466" t="s">
        <v>48</v>
      </c>
      <c r="C466" s="1">
        <v>4.8641799999999999E-5</v>
      </c>
      <c r="D466" t="s">
        <v>25</v>
      </c>
      <c r="E466" t="s">
        <v>49</v>
      </c>
      <c r="F466" t="s">
        <v>27</v>
      </c>
      <c r="G466">
        <v>0.27043699999999998</v>
      </c>
      <c r="H466" t="s">
        <v>28</v>
      </c>
      <c r="I466">
        <v>281099</v>
      </c>
      <c r="J466" t="s">
        <v>29</v>
      </c>
      <c r="K466">
        <v>0.106723935654</v>
      </c>
      <c r="L466" t="s">
        <v>30</v>
      </c>
      <c r="M466">
        <v>30000</v>
      </c>
      <c r="N466" t="s">
        <v>44</v>
      </c>
      <c r="O466" t="s">
        <v>566</v>
      </c>
      <c r="P466" t="s">
        <v>567</v>
      </c>
      <c r="Q466" t="s">
        <v>568</v>
      </c>
      <c r="R466">
        <v>0.246867</v>
      </c>
    </row>
    <row r="467" spans="2:18">
      <c r="B467" t="s">
        <v>48</v>
      </c>
      <c r="C467" s="1">
        <v>4.4370999999999999E-5</v>
      </c>
      <c r="D467" t="s">
        <v>25</v>
      </c>
      <c r="E467" t="s">
        <v>50</v>
      </c>
      <c r="F467" t="s">
        <v>27</v>
      </c>
      <c r="G467">
        <v>0.275391</v>
      </c>
      <c r="H467" t="s">
        <v>28</v>
      </c>
      <c r="I467">
        <v>297168</v>
      </c>
      <c r="J467" t="s">
        <v>29</v>
      </c>
      <c r="K467">
        <v>0.100953029705</v>
      </c>
      <c r="L467" t="s">
        <v>30</v>
      </c>
      <c r="M467">
        <v>30000</v>
      </c>
      <c r="N467" t="s">
        <v>51</v>
      </c>
      <c r="O467" t="s">
        <v>569</v>
      </c>
      <c r="P467" t="s">
        <v>570</v>
      </c>
      <c r="Q467" t="s">
        <v>571</v>
      </c>
      <c r="R467">
        <v>0.23624400000000001</v>
      </c>
    </row>
    <row r="468" spans="2:18">
      <c r="B468" t="s">
        <v>55</v>
      </c>
      <c r="C468" s="1">
        <v>4.4370999999999999E-5</v>
      </c>
      <c r="D468" t="s">
        <v>25</v>
      </c>
      <c r="E468" t="s">
        <v>56</v>
      </c>
      <c r="F468" t="s">
        <v>27</v>
      </c>
      <c r="G468">
        <v>0.275391</v>
      </c>
      <c r="H468" t="s">
        <v>28</v>
      </c>
      <c r="I468">
        <v>297168</v>
      </c>
      <c r="J468" t="s">
        <v>29</v>
      </c>
      <c r="K468">
        <v>0.100953029705</v>
      </c>
      <c r="L468" t="s">
        <v>30</v>
      </c>
      <c r="M468">
        <v>30000</v>
      </c>
      <c r="N468" t="s">
        <v>51</v>
      </c>
      <c r="O468" t="s">
        <v>569</v>
      </c>
      <c r="P468" t="s">
        <v>570</v>
      </c>
      <c r="Q468" t="s">
        <v>571</v>
      </c>
      <c r="R468">
        <v>0.23624400000000001</v>
      </c>
    </row>
    <row r="469" spans="2:18">
      <c r="B469" t="s">
        <v>55</v>
      </c>
      <c r="C469" s="1">
        <v>4.3852E-5</v>
      </c>
      <c r="D469" t="s">
        <v>25</v>
      </c>
      <c r="E469" t="s">
        <v>57</v>
      </c>
      <c r="F469" t="s">
        <v>27</v>
      </c>
      <c r="G469">
        <v>0.27071099999999998</v>
      </c>
      <c r="H469" t="s">
        <v>28</v>
      </c>
      <c r="I469">
        <v>311171</v>
      </c>
      <c r="J469" t="s">
        <v>29</v>
      </c>
      <c r="K469">
        <v>9.6410162657999995E-2</v>
      </c>
      <c r="L469" t="s">
        <v>30</v>
      </c>
      <c r="M469">
        <v>30000</v>
      </c>
      <c r="N469" t="s">
        <v>58</v>
      </c>
      <c r="O469" t="s">
        <v>572</v>
      </c>
      <c r="P469" t="s">
        <v>573</v>
      </c>
      <c r="Q469" t="s">
        <v>574</v>
      </c>
      <c r="R469">
        <v>0.24821799999999999</v>
      </c>
    </row>
    <row r="470" spans="2:18">
      <c r="B470" t="s">
        <v>62</v>
      </c>
      <c r="C470" s="1">
        <v>4.3852E-5</v>
      </c>
      <c r="D470" t="s">
        <v>25</v>
      </c>
      <c r="E470" t="s">
        <v>63</v>
      </c>
      <c r="F470" t="s">
        <v>27</v>
      </c>
      <c r="G470">
        <v>0.27071099999999998</v>
      </c>
      <c r="H470" t="s">
        <v>28</v>
      </c>
      <c r="I470">
        <v>311171</v>
      </c>
      <c r="J470" t="s">
        <v>29</v>
      </c>
      <c r="K470">
        <v>9.6410162657999995E-2</v>
      </c>
      <c r="L470" t="s">
        <v>30</v>
      </c>
      <c r="M470">
        <v>30000</v>
      </c>
      <c r="N470" t="s">
        <v>58</v>
      </c>
      <c r="O470" t="s">
        <v>572</v>
      </c>
      <c r="P470" t="s">
        <v>573</v>
      </c>
      <c r="Q470" t="s">
        <v>574</v>
      </c>
      <c r="R470">
        <v>0.24821799999999999</v>
      </c>
    </row>
    <row r="471" spans="2:18">
      <c r="B471" t="s">
        <v>62</v>
      </c>
      <c r="C471" s="1">
        <v>4.01656E-5</v>
      </c>
      <c r="D471" t="s">
        <v>25</v>
      </c>
      <c r="E471" t="s">
        <v>64</v>
      </c>
      <c r="F471" t="s">
        <v>27</v>
      </c>
      <c r="G471">
        <v>0.27364500000000003</v>
      </c>
      <c r="H471" t="s">
        <v>28</v>
      </c>
      <c r="I471">
        <v>332484</v>
      </c>
      <c r="J471" t="s">
        <v>29</v>
      </c>
      <c r="K471">
        <v>9.0229981466000003E-2</v>
      </c>
      <c r="L471" t="s">
        <v>30</v>
      </c>
      <c r="M471">
        <v>30000</v>
      </c>
      <c r="N471" t="s">
        <v>65</v>
      </c>
      <c r="O471" t="s">
        <v>575</v>
      </c>
      <c r="P471" t="s">
        <v>576</v>
      </c>
      <c r="Q471" t="s">
        <v>577</v>
      </c>
      <c r="R471">
        <v>0.24044199999999999</v>
      </c>
    </row>
    <row r="472" spans="2:18">
      <c r="B472" t="s">
        <v>69</v>
      </c>
      <c r="C472" s="1">
        <v>4.01656E-5</v>
      </c>
      <c r="D472" t="s">
        <v>25</v>
      </c>
      <c r="E472" t="s">
        <v>70</v>
      </c>
      <c r="F472" t="s">
        <v>27</v>
      </c>
      <c r="G472">
        <v>0.27364500000000003</v>
      </c>
      <c r="H472" t="s">
        <v>28</v>
      </c>
      <c r="I472">
        <v>332484</v>
      </c>
      <c r="J472" t="s">
        <v>29</v>
      </c>
      <c r="K472">
        <v>9.0229981466000003E-2</v>
      </c>
      <c r="L472" t="s">
        <v>30</v>
      </c>
      <c r="M472">
        <v>30000</v>
      </c>
      <c r="N472" t="s">
        <v>65</v>
      </c>
      <c r="O472" t="s">
        <v>575</v>
      </c>
      <c r="P472" t="s">
        <v>576</v>
      </c>
      <c r="Q472" t="s">
        <v>577</v>
      </c>
      <c r="R472">
        <v>0.24044199999999999</v>
      </c>
    </row>
    <row r="473" spans="2:18">
      <c r="B473" t="s">
        <v>69</v>
      </c>
      <c r="C473" s="1">
        <v>4.1872500000000003E-5</v>
      </c>
      <c r="D473" t="s">
        <v>25</v>
      </c>
      <c r="E473" t="s">
        <v>71</v>
      </c>
      <c r="F473" t="s">
        <v>27</v>
      </c>
      <c r="G473">
        <v>0.257857</v>
      </c>
      <c r="H473" t="s">
        <v>28</v>
      </c>
      <c r="I473">
        <v>359181</v>
      </c>
      <c r="J473" t="s">
        <v>29</v>
      </c>
      <c r="K473">
        <v>8.3523446606999993E-2</v>
      </c>
      <c r="L473" t="s">
        <v>30</v>
      </c>
      <c r="M473">
        <v>30000</v>
      </c>
      <c r="N473" t="s">
        <v>72</v>
      </c>
      <c r="O473" t="s">
        <v>578</v>
      </c>
      <c r="P473" t="s">
        <v>579</v>
      </c>
      <c r="Q473" t="s">
        <v>580</v>
      </c>
      <c r="R473">
        <v>0.252415</v>
      </c>
    </row>
    <row r="474" spans="2:18">
      <c r="B474" t="s">
        <v>76</v>
      </c>
      <c r="C474" s="1">
        <v>4.1872500000000003E-5</v>
      </c>
      <c r="D474" t="s">
        <v>25</v>
      </c>
      <c r="E474" t="s">
        <v>77</v>
      </c>
      <c r="F474" t="s">
        <v>27</v>
      </c>
      <c r="G474">
        <v>0.257857</v>
      </c>
      <c r="H474" t="s">
        <v>28</v>
      </c>
      <c r="I474">
        <v>359181</v>
      </c>
      <c r="J474" t="s">
        <v>29</v>
      </c>
      <c r="K474">
        <v>8.3523446606999993E-2</v>
      </c>
      <c r="L474" t="s">
        <v>30</v>
      </c>
      <c r="M474">
        <v>30000</v>
      </c>
      <c r="N474" t="s">
        <v>72</v>
      </c>
      <c r="O474" t="s">
        <v>578</v>
      </c>
      <c r="P474" t="s">
        <v>579</v>
      </c>
      <c r="Q474" t="s">
        <v>580</v>
      </c>
      <c r="R474">
        <v>0.252415</v>
      </c>
    </row>
    <row r="475" spans="2:18">
      <c r="B475" t="s">
        <v>76</v>
      </c>
      <c r="C475" s="1">
        <v>3.4835100000000001E-5</v>
      </c>
      <c r="D475" t="s">
        <v>25</v>
      </c>
      <c r="E475" t="s">
        <v>78</v>
      </c>
      <c r="F475" t="s">
        <v>27</v>
      </c>
      <c r="G475">
        <v>0.27284999999999998</v>
      </c>
      <c r="H475" t="s">
        <v>28</v>
      </c>
      <c r="I475">
        <v>385598</v>
      </c>
      <c r="J475" t="s">
        <v>29</v>
      </c>
      <c r="K475">
        <v>7.7801265706999995E-2</v>
      </c>
      <c r="L475" t="s">
        <v>30</v>
      </c>
      <c r="M475">
        <v>30000</v>
      </c>
      <c r="N475" t="s">
        <v>79</v>
      </c>
      <c r="O475" t="s">
        <v>581</v>
      </c>
      <c r="P475" t="s">
        <v>582</v>
      </c>
      <c r="Q475" t="s">
        <v>583</v>
      </c>
      <c r="R475">
        <v>0.24681400000000001</v>
      </c>
    </row>
    <row r="476" spans="2:18">
      <c r="B476" t="s">
        <v>83</v>
      </c>
      <c r="C476" s="1">
        <v>3.4835100000000001E-5</v>
      </c>
      <c r="D476" t="s">
        <v>25</v>
      </c>
      <c r="E476" t="s">
        <v>84</v>
      </c>
      <c r="F476" t="s">
        <v>27</v>
      </c>
      <c r="G476">
        <v>0.27284999999999998</v>
      </c>
      <c r="H476" t="s">
        <v>28</v>
      </c>
      <c r="I476">
        <v>385598</v>
      </c>
      <c r="J476" t="s">
        <v>29</v>
      </c>
      <c r="K476">
        <v>7.7801265706999995E-2</v>
      </c>
      <c r="L476" t="s">
        <v>30</v>
      </c>
      <c r="M476">
        <v>30000</v>
      </c>
      <c r="N476" t="s">
        <v>79</v>
      </c>
      <c r="O476" t="s">
        <v>581</v>
      </c>
      <c r="P476" t="s">
        <v>582</v>
      </c>
      <c r="Q476" t="s">
        <v>583</v>
      </c>
      <c r="R476">
        <v>0.24681400000000001</v>
      </c>
    </row>
    <row r="477" spans="2:18">
      <c r="B477" t="s">
        <v>83</v>
      </c>
      <c r="C477" s="1">
        <v>3.43217E-5</v>
      </c>
      <c r="D477" t="s">
        <v>25</v>
      </c>
      <c r="E477" t="s">
        <v>85</v>
      </c>
      <c r="F477" t="s">
        <v>27</v>
      </c>
      <c r="G477">
        <v>0.26472499999999999</v>
      </c>
      <c r="H477" t="s">
        <v>28</v>
      </c>
      <c r="I477">
        <v>415759</v>
      </c>
      <c r="J477" t="s">
        <v>29</v>
      </c>
      <c r="K477">
        <v>7.2157175273000002E-2</v>
      </c>
      <c r="L477" t="s">
        <v>30</v>
      </c>
      <c r="M477">
        <v>30000</v>
      </c>
      <c r="N477" t="s">
        <v>86</v>
      </c>
      <c r="O477" t="s">
        <v>584</v>
      </c>
      <c r="P477" t="s">
        <v>585</v>
      </c>
      <c r="Q477" t="s">
        <v>586</v>
      </c>
      <c r="R477">
        <v>0.24356900000000001</v>
      </c>
    </row>
    <row r="478" spans="2:18">
      <c r="B478" t="s">
        <v>90</v>
      </c>
      <c r="C478" s="1">
        <v>3.43217E-5</v>
      </c>
      <c r="D478" t="s">
        <v>25</v>
      </c>
      <c r="E478" t="s">
        <v>91</v>
      </c>
      <c r="F478" t="s">
        <v>27</v>
      </c>
      <c r="G478">
        <v>0.26472499999999999</v>
      </c>
      <c r="H478" t="s">
        <v>28</v>
      </c>
      <c r="I478">
        <v>415759</v>
      </c>
      <c r="J478" t="s">
        <v>29</v>
      </c>
      <c r="K478">
        <v>7.2157175273000002E-2</v>
      </c>
      <c r="L478" t="s">
        <v>30</v>
      </c>
      <c r="M478">
        <v>30000</v>
      </c>
      <c r="N478" t="s">
        <v>86</v>
      </c>
      <c r="O478" t="s">
        <v>584</v>
      </c>
      <c r="P478" t="s">
        <v>585</v>
      </c>
      <c r="Q478" t="s">
        <v>586</v>
      </c>
      <c r="R478">
        <v>0.24356900000000001</v>
      </c>
    </row>
    <row r="479" spans="2:18">
      <c r="B479" t="s">
        <v>90</v>
      </c>
      <c r="C479" s="1">
        <v>3.0074699999999999E-5</v>
      </c>
      <c r="D479" t="s">
        <v>25</v>
      </c>
      <c r="E479" t="s">
        <v>92</v>
      </c>
      <c r="F479" t="s">
        <v>27</v>
      </c>
      <c r="G479">
        <v>0.27029799999999998</v>
      </c>
      <c r="H479" t="s">
        <v>28</v>
      </c>
      <c r="I479">
        <v>455108</v>
      </c>
      <c r="J479" t="s">
        <v>29</v>
      </c>
      <c r="K479">
        <v>6.5918460178000002E-2</v>
      </c>
      <c r="L479" t="s">
        <v>30</v>
      </c>
      <c r="M479">
        <v>30000</v>
      </c>
      <c r="N479" t="s">
        <v>93</v>
      </c>
      <c r="O479" t="s">
        <v>587</v>
      </c>
      <c r="P479" t="s">
        <v>588</v>
      </c>
      <c r="Q479" t="s">
        <v>589</v>
      </c>
      <c r="R479">
        <v>0.244146</v>
      </c>
    </row>
    <row r="480" spans="2:18">
      <c r="B480" t="s">
        <v>97</v>
      </c>
      <c r="C480" s="1">
        <v>3.0074699999999999E-5</v>
      </c>
      <c r="D480" t="s">
        <v>25</v>
      </c>
      <c r="E480" t="s">
        <v>98</v>
      </c>
      <c r="F480" t="s">
        <v>27</v>
      </c>
      <c r="G480">
        <v>0.27029799999999998</v>
      </c>
      <c r="H480" t="s">
        <v>28</v>
      </c>
      <c r="I480">
        <v>455108</v>
      </c>
      <c r="J480" t="s">
        <v>29</v>
      </c>
      <c r="K480">
        <v>6.5918460178000002E-2</v>
      </c>
      <c r="L480" t="s">
        <v>30</v>
      </c>
      <c r="M480">
        <v>30000</v>
      </c>
      <c r="N480" t="s">
        <v>93</v>
      </c>
      <c r="O480" t="s">
        <v>587</v>
      </c>
      <c r="P480" t="s">
        <v>588</v>
      </c>
      <c r="Q480" t="s">
        <v>589</v>
      </c>
      <c r="R480">
        <v>0.244146</v>
      </c>
    </row>
    <row r="481" spans="2:18">
      <c r="B481" t="s">
        <v>97</v>
      </c>
      <c r="C481" s="1">
        <v>2.7004499999999999E-5</v>
      </c>
      <c r="D481" t="s">
        <v>25</v>
      </c>
      <c r="E481" t="s">
        <v>36</v>
      </c>
      <c r="F481" t="s">
        <v>27</v>
      </c>
      <c r="G481">
        <v>0.27261000000000002</v>
      </c>
      <c r="H481" t="s">
        <v>28</v>
      </c>
      <c r="I481">
        <v>498288</v>
      </c>
      <c r="J481" t="s">
        <v>29</v>
      </c>
      <c r="K481">
        <v>6.0206199520000003E-2</v>
      </c>
      <c r="L481" t="s">
        <v>30</v>
      </c>
      <c r="M481">
        <v>30000</v>
      </c>
      <c r="N481" t="s">
        <v>37</v>
      </c>
      <c r="O481" t="s">
        <v>563</v>
      </c>
      <c r="P481" t="s">
        <v>564</v>
      </c>
      <c r="Q481" t="s">
        <v>565</v>
      </c>
      <c r="R481">
        <v>0.232934</v>
      </c>
    </row>
    <row r="489" spans="2:18">
      <c r="B489" t="s">
        <v>24</v>
      </c>
      <c r="C489" s="1">
        <v>5.7047299999999998E-5</v>
      </c>
      <c r="D489" t="s">
        <v>25</v>
      </c>
      <c r="E489" t="s">
        <v>26</v>
      </c>
      <c r="F489" t="s">
        <v>27</v>
      </c>
      <c r="G489">
        <v>0.256992</v>
      </c>
      <c r="H489" t="s">
        <v>28</v>
      </c>
      <c r="I489">
        <v>265414</v>
      </c>
      <c r="J489" t="s">
        <v>29</v>
      </c>
      <c r="K489">
        <v>0.113030828355</v>
      </c>
      <c r="L489" t="s">
        <v>30</v>
      </c>
      <c r="M489">
        <v>30000</v>
      </c>
      <c r="N489" t="s">
        <v>31</v>
      </c>
      <c r="O489" t="s">
        <v>590</v>
      </c>
      <c r="P489" t="s">
        <v>591</v>
      </c>
      <c r="Q489" t="s">
        <v>592</v>
      </c>
      <c r="R489">
        <v>0.25449699999999997</v>
      </c>
    </row>
    <row r="490" spans="2:18">
      <c r="B490" t="s">
        <v>35</v>
      </c>
      <c r="C490" s="1">
        <v>3.0192399999999999E-5</v>
      </c>
      <c r="D490" t="s">
        <v>25</v>
      </c>
      <c r="E490" t="s">
        <v>36</v>
      </c>
      <c r="F490" t="s">
        <v>27</v>
      </c>
      <c r="G490">
        <v>0.257608</v>
      </c>
      <c r="H490" t="s">
        <v>28</v>
      </c>
      <c r="I490">
        <v>499096</v>
      </c>
      <c r="J490" t="s">
        <v>29</v>
      </c>
      <c r="K490">
        <v>6.0108699655999999E-2</v>
      </c>
      <c r="L490" t="s">
        <v>30</v>
      </c>
      <c r="M490">
        <v>30000</v>
      </c>
      <c r="N490" t="s">
        <v>37</v>
      </c>
      <c r="O490" t="s">
        <v>593</v>
      </c>
      <c r="P490" t="s">
        <v>594</v>
      </c>
      <c r="Q490" t="s">
        <v>595</v>
      </c>
      <c r="R490">
        <v>0.24716199999999999</v>
      </c>
    </row>
    <row r="491" spans="2:18">
      <c r="B491" t="s">
        <v>41</v>
      </c>
      <c r="C491" s="1">
        <v>5.7047299999999998E-5</v>
      </c>
      <c r="D491" t="s">
        <v>25</v>
      </c>
      <c r="E491" t="s">
        <v>42</v>
      </c>
      <c r="F491" t="s">
        <v>27</v>
      </c>
      <c r="G491">
        <v>0.256992</v>
      </c>
      <c r="H491" t="s">
        <v>28</v>
      </c>
      <c r="I491">
        <v>265414</v>
      </c>
      <c r="J491" t="s">
        <v>29</v>
      </c>
      <c r="K491">
        <v>0.113030828355</v>
      </c>
      <c r="L491" t="s">
        <v>30</v>
      </c>
      <c r="M491">
        <v>30000</v>
      </c>
      <c r="N491" t="s">
        <v>31</v>
      </c>
      <c r="O491" t="s">
        <v>590</v>
      </c>
      <c r="P491" t="s">
        <v>591</v>
      </c>
      <c r="Q491" t="s">
        <v>592</v>
      </c>
      <c r="R491">
        <v>0.25449699999999997</v>
      </c>
    </row>
    <row r="492" spans="2:18">
      <c r="B492" t="s">
        <v>41</v>
      </c>
      <c r="C492" s="1">
        <v>5.3566400000000003E-5</v>
      </c>
      <c r="D492" t="s">
        <v>25</v>
      </c>
      <c r="E492" t="s">
        <v>43</v>
      </c>
      <c r="F492" t="s">
        <v>27</v>
      </c>
      <c r="G492">
        <v>0.26002500000000001</v>
      </c>
      <c r="H492" t="s">
        <v>28</v>
      </c>
      <c r="I492">
        <v>276107</v>
      </c>
      <c r="J492" t="s">
        <v>29</v>
      </c>
      <c r="K492">
        <v>0.10865356177</v>
      </c>
      <c r="L492" t="s">
        <v>30</v>
      </c>
      <c r="M492">
        <v>30000</v>
      </c>
      <c r="N492" t="s">
        <v>44</v>
      </c>
      <c r="O492" t="s">
        <v>596</v>
      </c>
      <c r="P492" t="s">
        <v>597</v>
      </c>
      <c r="Q492" t="s">
        <v>598</v>
      </c>
      <c r="R492">
        <v>0.25145200000000001</v>
      </c>
    </row>
    <row r="493" spans="2:18">
      <c r="B493" t="s">
        <v>48</v>
      </c>
      <c r="C493" s="1">
        <v>5.3566400000000003E-5</v>
      </c>
      <c r="D493" t="s">
        <v>25</v>
      </c>
      <c r="E493" t="s">
        <v>49</v>
      </c>
      <c r="F493" t="s">
        <v>27</v>
      </c>
      <c r="G493">
        <v>0.26002500000000001</v>
      </c>
      <c r="H493" t="s">
        <v>28</v>
      </c>
      <c r="I493">
        <v>276107</v>
      </c>
      <c r="J493" t="s">
        <v>29</v>
      </c>
      <c r="K493">
        <v>0.10865356177</v>
      </c>
      <c r="L493" t="s">
        <v>30</v>
      </c>
      <c r="M493">
        <v>30000</v>
      </c>
      <c r="N493" t="s">
        <v>44</v>
      </c>
      <c r="O493" t="s">
        <v>596</v>
      </c>
      <c r="P493" t="s">
        <v>597</v>
      </c>
      <c r="Q493" t="s">
        <v>598</v>
      </c>
      <c r="R493">
        <v>0.25145200000000001</v>
      </c>
    </row>
    <row r="494" spans="2:18">
      <c r="B494" t="s">
        <v>48</v>
      </c>
      <c r="C494" s="1">
        <v>5.2021400000000003E-5</v>
      </c>
      <c r="D494" t="s">
        <v>25</v>
      </c>
      <c r="E494" t="s">
        <v>50</v>
      </c>
      <c r="F494" t="s">
        <v>27</v>
      </c>
      <c r="G494">
        <v>0.25579299999999999</v>
      </c>
      <c r="H494" t="s">
        <v>28</v>
      </c>
      <c r="I494">
        <v>293793</v>
      </c>
      <c r="J494" t="s">
        <v>29</v>
      </c>
      <c r="K494">
        <v>0.10211279299500001</v>
      </c>
      <c r="L494" t="s">
        <v>30</v>
      </c>
      <c r="M494">
        <v>30000</v>
      </c>
      <c r="N494" t="s">
        <v>51</v>
      </c>
      <c r="O494" t="s">
        <v>599</v>
      </c>
      <c r="P494" t="s">
        <v>600</v>
      </c>
      <c r="Q494" t="s">
        <v>601</v>
      </c>
      <c r="R494">
        <v>0.25206000000000001</v>
      </c>
    </row>
    <row r="495" spans="2:18">
      <c r="B495" t="s">
        <v>55</v>
      </c>
      <c r="C495" s="1">
        <v>5.2021400000000003E-5</v>
      </c>
      <c r="D495" t="s">
        <v>25</v>
      </c>
      <c r="E495" t="s">
        <v>56</v>
      </c>
      <c r="F495" t="s">
        <v>27</v>
      </c>
      <c r="G495">
        <v>0.25579299999999999</v>
      </c>
      <c r="H495" t="s">
        <v>28</v>
      </c>
      <c r="I495">
        <v>293793</v>
      </c>
      <c r="J495" t="s">
        <v>29</v>
      </c>
      <c r="K495">
        <v>0.10211279299500001</v>
      </c>
      <c r="L495" t="s">
        <v>30</v>
      </c>
      <c r="M495">
        <v>30000</v>
      </c>
      <c r="N495" t="s">
        <v>51</v>
      </c>
      <c r="O495" t="s">
        <v>599</v>
      </c>
      <c r="P495" t="s">
        <v>600</v>
      </c>
      <c r="Q495" t="s">
        <v>601</v>
      </c>
      <c r="R495">
        <v>0.25206000000000001</v>
      </c>
    </row>
    <row r="496" spans="2:18">
      <c r="B496" t="s">
        <v>55</v>
      </c>
      <c r="C496" s="1">
        <v>4.66738E-5</v>
      </c>
      <c r="D496" t="s">
        <v>25</v>
      </c>
      <c r="E496" t="s">
        <v>57</v>
      </c>
      <c r="F496" t="s">
        <v>27</v>
      </c>
      <c r="G496">
        <v>0.26176300000000002</v>
      </c>
      <c r="H496" t="s">
        <v>28</v>
      </c>
      <c r="I496">
        <v>312688</v>
      </c>
      <c r="J496" t="s">
        <v>29</v>
      </c>
      <c r="K496">
        <v>9.5942341506000006E-2</v>
      </c>
      <c r="L496" t="s">
        <v>30</v>
      </c>
      <c r="M496">
        <v>30000</v>
      </c>
      <c r="N496" t="s">
        <v>58</v>
      </c>
      <c r="O496" t="s">
        <v>602</v>
      </c>
      <c r="P496" t="s">
        <v>603</v>
      </c>
      <c r="Q496" t="s">
        <v>604</v>
      </c>
      <c r="R496">
        <v>0.234128</v>
      </c>
    </row>
    <row r="497" spans="2:18">
      <c r="B497" t="s">
        <v>62</v>
      </c>
      <c r="C497" s="1">
        <v>4.66738E-5</v>
      </c>
      <c r="D497" t="s">
        <v>25</v>
      </c>
      <c r="E497" t="s">
        <v>63</v>
      </c>
      <c r="F497" t="s">
        <v>27</v>
      </c>
      <c r="G497">
        <v>0.26176300000000002</v>
      </c>
      <c r="H497" t="s">
        <v>28</v>
      </c>
      <c r="I497">
        <v>312688</v>
      </c>
      <c r="J497" t="s">
        <v>29</v>
      </c>
      <c r="K497">
        <v>9.5942341506000006E-2</v>
      </c>
      <c r="L497" t="s">
        <v>30</v>
      </c>
      <c r="M497">
        <v>30000</v>
      </c>
      <c r="N497" t="s">
        <v>58</v>
      </c>
      <c r="O497" t="s">
        <v>602</v>
      </c>
      <c r="P497" t="s">
        <v>603</v>
      </c>
      <c r="Q497" t="s">
        <v>604</v>
      </c>
      <c r="R497">
        <v>0.234128</v>
      </c>
    </row>
    <row r="498" spans="2:18">
      <c r="B498" t="s">
        <v>62</v>
      </c>
      <c r="C498" s="1">
        <v>4.4764800000000002E-5</v>
      </c>
      <c r="D498" t="s">
        <v>25</v>
      </c>
      <c r="E498" t="s">
        <v>64</v>
      </c>
      <c r="F498" t="s">
        <v>27</v>
      </c>
      <c r="G498">
        <v>0.25836599999999998</v>
      </c>
      <c r="H498" t="s">
        <v>28</v>
      </c>
      <c r="I498">
        <v>334653</v>
      </c>
      <c r="J498" t="s">
        <v>29</v>
      </c>
      <c r="K498">
        <v>8.9645180278000003E-2</v>
      </c>
      <c r="L498" t="s">
        <v>30</v>
      </c>
      <c r="M498">
        <v>30000</v>
      </c>
      <c r="N498" t="s">
        <v>65</v>
      </c>
      <c r="O498" t="s">
        <v>605</v>
      </c>
      <c r="P498" t="s">
        <v>606</v>
      </c>
      <c r="Q498" t="s">
        <v>607</v>
      </c>
      <c r="R498">
        <v>0.24148500000000001</v>
      </c>
    </row>
    <row r="499" spans="2:18">
      <c r="B499" t="s">
        <v>69</v>
      </c>
      <c r="C499" s="1">
        <v>4.4764800000000002E-5</v>
      </c>
      <c r="D499" t="s">
        <v>25</v>
      </c>
      <c r="E499" t="s">
        <v>70</v>
      </c>
      <c r="F499" t="s">
        <v>27</v>
      </c>
      <c r="G499">
        <v>0.25836599999999998</v>
      </c>
      <c r="H499" t="s">
        <v>28</v>
      </c>
      <c r="I499">
        <v>334653</v>
      </c>
      <c r="J499" t="s">
        <v>29</v>
      </c>
      <c r="K499">
        <v>8.9645180278000003E-2</v>
      </c>
      <c r="L499" t="s">
        <v>30</v>
      </c>
      <c r="M499">
        <v>30000</v>
      </c>
      <c r="N499" t="s">
        <v>65</v>
      </c>
      <c r="O499" t="s">
        <v>605</v>
      </c>
      <c r="P499" t="s">
        <v>606</v>
      </c>
      <c r="Q499" t="s">
        <v>607</v>
      </c>
      <c r="R499">
        <v>0.24148500000000001</v>
      </c>
    </row>
    <row r="500" spans="2:18">
      <c r="B500" t="s">
        <v>69</v>
      </c>
      <c r="C500" s="1">
        <v>4.1105600000000002E-5</v>
      </c>
      <c r="D500" t="s">
        <v>25</v>
      </c>
      <c r="E500" t="s">
        <v>71</v>
      </c>
      <c r="F500" t="s">
        <v>27</v>
      </c>
      <c r="G500">
        <v>0.26152399999999998</v>
      </c>
      <c r="H500" t="s">
        <v>28</v>
      </c>
      <c r="I500">
        <v>355694</v>
      </c>
      <c r="J500" t="s">
        <v>29</v>
      </c>
      <c r="K500">
        <v>8.4342207867000002E-2</v>
      </c>
      <c r="L500" t="s">
        <v>30</v>
      </c>
      <c r="M500">
        <v>30000</v>
      </c>
      <c r="N500" t="s">
        <v>72</v>
      </c>
      <c r="O500" t="s">
        <v>608</v>
      </c>
      <c r="P500" t="s">
        <v>609</v>
      </c>
      <c r="Q500" t="s">
        <v>610</v>
      </c>
      <c r="R500">
        <v>0.24605399999999999</v>
      </c>
    </row>
    <row r="501" spans="2:18">
      <c r="B501" t="s">
        <v>76</v>
      </c>
      <c r="C501" s="1">
        <v>4.1105600000000002E-5</v>
      </c>
      <c r="D501" t="s">
        <v>25</v>
      </c>
      <c r="E501" t="s">
        <v>77</v>
      </c>
      <c r="F501" t="s">
        <v>27</v>
      </c>
      <c r="G501">
        <v>0.26152399999999998</v>
      </c>
      <c r="H501" t="s">
        <v>28</v>
      </c>
      <c r="I501">
        <v>355694</v>
      </c>
      <c r="J501" t="s">
        <v>29</v>
      </c>
      <c r="K501">
        <v>8.4342207867000002E-2</v>
      </c>
      <c r="L501" t="s">
        <v>30</v>
      </c>
      <c r="M501">
        <v>30000</v>
      </c>
      <c r="N501" t="s">
        <v>72</v>
      </c>
      <c r="O501" t="s">
        <v>608</v>
      </c>
      <c r="P501" t="s">
        <v>609</v>
      </c>
      <c r="Q501" t="s">
        <v>610</v>
      </c>
      <c r="R501">
        <v>0.24605399999999999</v>
      </c>
    </row>
    <row r="502" spans="2:18">
      <c r="B502" t="s">
        <v>76</v>
      </c>
      <c r="C502" s="1">
        <v>4.1388099999999998E-5</v>
      </c>
      <c r="D502" t="s">
        <v>25</v>
      </c>
      <c r="E502" t="s">
        <v>78</v>
      </c>
      <c r="F502" t="s">
        <v>27</v>
      </c>
      <c r="G502">
        <v>0.250116</v>
      </c>
      <c r="H502" t="s">
        <v>28</v>
      </c>
      <c r="I502">
        <v>386227</v>
      </c>
      <c r="J502" t="s">
        <v>29</v>
      </c>
      <c r="K502">
        <v>7.7674546582000001E-2</v>
      </c>
      <c r="L502" t="s">
        <v>30</v>
      </c>
      <c r="M502">
        <v>30000</v>
      </c>
      <c r="N502" t="s">
        <v>79</v>
      </c>
      <c r="O502" t="s">
        <v>611</v>
      </c>
      <c r="P502" t="s">
        <v>612</v>
      </c>
      <c r="Q502" t="s">
        <v>613</v>
      </c>
      <c r="R502">
        <v>0.24532499999999999</v>
      </c>
    </row>
    <row r="503" spans="2:18">
      <c r="B503" t="s">
        <v>83</v>
      </c>
      <c r="C503" s="1">
        <v>4.1388099999999998E-5</v>
      </c>
      <c r="D503" t="s">
        <v>25</v>
      </c>
      <c r="E503" t="s">
        <v>84</v>
      </c>
      <c r="F503" t="s">
        <v>27</v>
      </c>
      <c r="G503">
        <v>0.250116</v>
      </c>
      <c r="H503" t="s">
        <v>28</v>
      </c>
      <c r="I503">
        <v>386227</v>
      </c>
      <c r="J503" t="s">
        <v>29</v>
      </c>
      <c r="K503">
        <v>7.7674546582000001E-2</v>
      </c>
      <c r="L503" t="s">
        <v>30</v>
      </c>
      <c r="M503">
        <v>30000</v>
      </c>
      <c r="N503" t="s">
        <v>79</v>
      </c>
      <c r="O503" t="s">
        <v>611</v>
      </c>
      <c r="P503" t="s">
        <v>612</v>
      </c>
      <c r="Q503" t="s">
        <v>613</v>
      </c>
      <c r="R503">
        <v>0.24532499999999999</v>
      </c>
    </row>
    <row r="504" spans="2:18">
      <c r="B504" t="s">
        <v>83</v>
      </c>
      <c r="C504" s="1">
        <v>3.6457900000000002E-5</v>
      </c>
      <c r="D504" t="s">
        <v>25</v>
      </c>
      <c r="E504" t="s">
        <v>85</v>
      </c>
      <c r="F504" t="s">
        <v>27</v>
      </c>
      <c r="G504">
        <v>0.25580900000000001</v>
      </c>
      <c r="H504" t="s">
        <v>28</v>
      </c>
      <c r="I504">
        <v>419157</v>
      </c>
      <c r="J504" t="s">
        <v>29</v>
      </c>
      <c r="K504">
        <v>7.1572279082999998E-2</v>
      </c>
      <c r="L504" t="s">
        <v>30</v>
      </c>
      <c r="M504">
        <v>30000</v>
      </c>
      <c r="N504" t="s">
        <v>86</v>
      </c>
      <c r="O504" t="s">
        <v>614</v>
      </c>
      <c r="P504" t="s">
        <v>615</v>
      </c>
      <c r="Q504" t="s">
        <v>616</v>
      </c>
      <c r="R504">
        <v>0.25664500000000001</v>
      </c>
    </row>
    <row r="505" spans="2:18">
      <c r="B505" t="s">
        <v>90</v>
      </c>
      <c r="C505" s="1">
        <v>3.6457900000000002E-5</v>
      </c>
      <c r="D505" t="s">
        <v>25</v>
      </c>
      <c r="E505" t="s">
        <v>91</v>
      </c>
      <c r="F505" t="s">
        <v>27</v>
      </c>
      <c r="G505">
        <v>0.25580900000000001</v>
      </c>
      <c r="H505" t="s">
        <v>28</v>
      </c>
      <c r="I505">
        <v>419157</v>
      </c>
      <c r="J505" t="s">
        <v>29</v>
      </c>
      <c r="K505">
        <v>7.1572279082999998E-2</v>
      </c>
      <c r="L505" t="s">
        <v>30</v>
      </c>
      <c r="M505">
        <v>30000</v>
      </c>
      <c r="N505" t="s">
        <v>86</v>
      </c>
      <c r="O505" t="s">
        <v>614</v>
      </c>
      <c r="P505" t="s">
        <v>615</v>
      </c>
      <c r="Q505" t="s">
        <v>616</v>
      </c>
      <c r="R505">
        <v>0.25664500000000001</v>
      </c>
    </row>
    <row r="506" spans="2:18">
      <c r="B506" t="s">
        <v>90</v>
      </c>
      <c r="C506" s="1">
        <v>3.4156100000000003E-5</v>
      </c>
      <c r="D506" t="s">
        <v>25</v>
      </c>
      <c r="E506" t="s">
        <v>92</v>
      </c>
      <c r="F506" t="s">
        <v>27</v>
      </c>
      <c r="G506">
        <v>0.25404700000000002</v>
      </c>
      <c r="H506" t="s">
        <v>28</v>
      </c>
      <c r="I506">
        <v>453632</v>
      </c>
      <c r="J506" t="s">
        <v>29</v>
      </c>
      <c r="K506">
        <v>6.6132944082000003E-2</v>
      </c>
      <c r="L506" t="s">
        <v>30</v>
      </c>
      <c r="M506">
        <v>30000</v>
      </c>
      <c r="N506" t="s">
        <v>93</v>
      </c>
      <c r="O506" t="s">
        <v>617</v>
      </c>
      <c r="P506" t="s">
        <v>618</v>
      </c>
      <c r="Q506" t="s">
        <v>619</v>
      </c>
      <c r="R506">
        <v>0.26037100000000002</v>
      </c>
    </row>
    <row r="507" spans="2:18">
      <c r="B507" t="s">
        <v>97</v>
      </c>
      <c r="C507" s="1">
        <v>3.4156100000000003E-5</v>
      </c>
      <c r="D507" t="s">
        <v>25</v>
      </c>
      <c r="E507" t="s">
        <v>98</v>
      </c>
      <c r="F507" t="s">
        <v>27</v>
      </c>
      <c r="G507">
        <v>0.25404700000000002</v>
      </c>
      <c r="H507" t="s">
        <v>28</v>
      </c>
      <c r="I507">
        <v>453632</v>
      </c>
      <c r="J507" t="s">
        <v>29</v>
      </c>
      <c r="K507">
        <v>6.6132944082000003E-2</v>
      </c>
      <c r="L507" t="s">
        <v>30</v>
      </c>
      <c r="M507">
        <v>30000</v>
      </c>
      <c r="N507" t="s">
        <v>93</v>
      </c>
      <c r="O507" t="s">
        <v>617</v>
      </c>
      <c r="P507" t="s">
        <v>618</v>
      </c>
      <c r="Q507" t="s">
        <v>619</v>
      </c>
      <c r="R507">
        <v>0.26037100000000002</v>
      </c>
    </row>
    <row r="508" spans="2:18">
      <c r="B508" t="s">
        <v>97</v>
      </c>
      <c r="C508" s="1">
        <v>3.0192399999999999E-5</v>
      </c>
      <c r="D508" t="s">
        <v>25</v>
      </c>
      <c r="E508" t="s">
        <v>36</v>
      </c>
      <c r="F508" t="s">
        <v>27</v>
      </c>
      <c r="G508">
        <v>0.257608</v>
      </c>
      <c r="H508" t="s">
        <v>28</v>
      </c>
      <c r="I508">
        <v>499096</v>
      </c>
      <c r="J508" t="s">
        <v>29</v>
      </c>
      <c r="K508">
        <v>6.0108699655999999E-2</v>
      </c>
      <c r="L508" t="s">
        <v>30</v>
      </c>
      <c r="M508">
        <v>30000</v>
      </c>
      <c r="N508" t="s">
        <v>37</v>
      </c>
      <c r="O508" t="s">
        <v>593</v>
      </c>
      <c r="P508" t="s">
        <v>594</v>
      </c>
      <c r="Q508" t="s">
        <v>595</v>
      </c>
      <c r="R508">
        <v>0.24716199999999999</v>
      </c>
    </row>
    <row r="516" spans="2:18">
      <c r="B516" t="s">
        <v>24</v>
      </c>
      <c r="C516" s="1">
        <v>5.9258300000000001E-5</v>
      </c>
      <c r="D516" t="s">
        <v>25</v>
      </c>
      <c r="E516" t="s">
        <v>26</v>
      </c>
      <c r="F516" t="s">
        <v>27</v>
      </c>
      <c r="G516">
        <v>0.25297700000000001</v>
      </c>
      <c r="H516" t="s">
        <v>28</v>
      </c>
      <c r="I516">
        <v>263686</v>
      </c>
      <c r="J516" t="s">
        <v>29</v>
      </c>
      <c r="K516">
        <v>0.113771470923</v>
      </c>
      <c r="L516" t="s">
        <v>30</v>
      </c>
      <c r="M516">
        <v>30000</v>
      </c>
      <c r="N516" t="s">
        <v>31</v>
      </c>
      <c r="O516" t="s">
        <v>620</v>
      </c>
      <c r="P516" t="s">
        <v>621</v>
      </c>
      <c r="Q516" t="s">
        <v>622</v>
      </c>
      <c r="R516">
        <v>0.238956</v>
      </c>
    </row>
    <row r="517" spans="2:18">
      <c r="B517" t="s">
        <v>35</v>
      </c>
      <c r="C517" s="1">
        <v>3.1764000000000003E-5</v>
      </c>
      <c r="D517" t="s">
        <v>25</v>
      </c>
      <c r="E517" t="s">
        <v>36</v>
      </c>
      <c r="F517" t="s">
        <v>27</v>
      </c>
      <c r="G517">
        <v>0.250338</v>
      </c>
      <c r="H517" t="s">
        <v>28</v>
      </c>
      <c r="I517">
        <v>502355</v>
      </c>
      <c r="J517" t="s">
        <v>29</v>
      </c>
      <c r="K517">
        <v>5.9718700200000002E-2</v>
      </c>
      <c r="L517" t="s">
        <v>30</v>
      </c>
      <c r="M517">
        <v>30000</v>
      </c>
      <c r="N517" t="s">
        <v>37</v>
      </c>
      <c r="O517" t="s">
        <v>623</v>
      </c>
      <c r="P517" t="s">
        <v>624</v>
      </c>
      <c r="Q517" t="s">
        <v>625</v>
      </c>
      <c r="R517">
        <v>0.23661299999999999</v>
      </c>
    </row>
    <row r="518" spans="2:18">
      <c r="B518" t="s">
        <v>41</v>
      </c>
      <c r="C518" s="1">
        <v>5.9258300000000001E-5</v>
      </c>
      <c r="D518" t="s">
        <v>25</v>
      </c>
      <c r="E518" t="s">
        <v>42</v>
      </c>
      <c r="F518" t="s">
        <v>27</v>
      </c>
      <c r="G518">
        <v>0.25297700000000001</v>
      </c>
      <c r="H518" t="s">
        <v>28</v>
      </c>
      <c r="I518">
        <v>263686</v>
      </c>
      <c r="J518" t="s">
        <v>29</v>
      </c>
      <c r="K518">
        <v>0.113771470923</v>
      </c>
      <c r="L518" t="s">
        <v>30</v>
      </c>
      <c r="M518">
        <v>30000</v>
      </c>
      <c r="N518" t="s">
        <v>31</v>
      </c>
      <c r="O518" t="s">
        <v>620</v>
      </c>
      <c r="P518" t="s">
        <v>621</v>
      </c>
      <c r="Q518" t="s">
        <v>622</v>
      </c>
      <c r="R518">
        <v>0.238956</v>
      </c>
    </row>
    <row r="519" spans="2:18">
      <c r="B519" t="s">
        <v>41</v>
      </c>
      <c r="C519" s="1">
        <v>5.5526799999999998E-5</v>
      </c>
      <c r="D519" t="s">
        <v>25</v>
      </c>
      <c r="E519" t="s">
        <v>43</v>
      </c>
      <c r="F519" t="s">
        <v>27</v>
      </c>
      <c r="G519">
        <v>0.25415399999999999</v>
      </c>
      <c r="H519" t="s">
        <v>28</v>
      </c>
      <c r="I519">
        <v>278808</v>
      </c>
      <c r="J519" t="s">
        <v>29</v>
      </c>
      <c r="K519">
        <v>0.107601038434</v>
      </c>
      <c r="L519" t="s">
        <v>30</v>
      </c>
      <c r="M519">
        <v>30000</v>
      </c>
      <c r="N519" t="s">
        <v>44</v>
      </c>
      <c r="O519" t="s">
        <v>626</v>
      </c>
      <c r="P519" t="s">
        <v>627</v>
      </c>
      <c r="Q519" t="s">
        <v>628</v>
      </c>
      <c r="R519">
        <v>0.237069</v>
      </c>
    </row>
    <row r="520" spans="2:18">
      <c r="B520" t="s">
        <v>48</v>
      </c>
      <c r="C520" s="1">
        <v>5.5526799999999998E-5</v>
      </c>
      <c r="D520" t="s">
        <v>25</v>
      </c>
      <c r="E520" t="s">
        <v>49</v>
      </c>
      <c r="F520" t="s">
        <v>27</v>
      </c>
      <c r="G520">
        <v>0.25415399999999999</v>
      </c>
      <c r="H520" t="s">
        <v>28</v>
      </c>
      <c r="I520">
        <v>278808</v>
      </c>
      <c r="J520" t="s">
        <v>29</v>
      </c>
      <c r="K520">
        <v>0.107601038434</v>
      </c>
      <c r="L520" t="s">
        <v>30</v>
      </c>
      <c r="M520">
        <v>30000</v>
      </c>
      <c r="N520" t="s">
        <v>44</v>
      </c>
      <c r="O520" t="s">
        <v>626</v>
      </c>
      <c r="P520" t="s">
        <v>627</v>
      </c>
      <c r="Q520" t="s">
        <v>628</v>
      </c>
      <c r="R520">
        <v>0.237069</v>
      </c>
    </row>
    <row r="521" spans="2:18">
      <c r="B521" t="s">
        <v>48</v>
      </c>
      <c r="C521" s="1">
        <v>5.7308800000000003E-5</v>
      </c>
      <c r="D521" t="s">
        <v>25</v>
      </c>
      <c r="E521" t="s">
        <v>50</v>
      </c>
      <c r="F521" t="s">
        <v>27</v>
      </c>
      <c r="G521">
        <v>0.24410299999999999</v>
      </c>
      <c r="H521" t="s">
        <v>28</v>
      </c>
      <c r="I521">
        <v>292842</v>
      </c>
      <c r="J521" t="s">
        <v>29</v>
      </c>
      <c r="K521">
        <v>0.102444153935</v>
      </c>
      <c r="L521" t="s">
        <v>30</v>
      </c>
      <c r="M521">
        <v>30000</v>
      </c>
      <c r="N521" t="s">
        <v>51</v>
      </c>
      <c r="O521" t="s">
        <v>629</v>
      </c>
      <c r="P521" t="s">
        <v>630</v>
      </c>
      <c r="Q521" t="s">
        <v>631</v>
      </c>
      <c r="R521">
        <v>0.24759600000000001</v>
      </c>
    </row>
    <row r="522" spans="2:18">
      <c r="B522" t="s">
        <v>55</v>
      </c>
      <c r="C522" s="1">
        <v>5.7308800000000003E-5</v>
      </c>
      <c r="D522" t="s">
        <v>25</v>
      </c>
      <c r="E522" t="s">
        <v>56</v>
      </c>
      <c r="F522" t="s">
        <v>27</v>
      </c>
      <c r="G522">
        <v>0.24410299999999999</v>
      </c>
      <c r="H522" t="s">
        <v>28</v>
      </c>
      <c r="I522">
        <v>292842</v>
      </c>
      <c r="J522" t="s">
        <v>29</v>
      </c>
      <c r="K522">
        <v>0.102444153935</v>
      </c>
      <c r="L522" t="s">
        <v>30</v>
      </c>
      <c r="M522">
        <v>30000</v>
      </c>
      <c r="N522" t="s">
        <v>51</v>
      </c>
      <c r="O522" t="s">
        <v>629</v>
      </c>
      <c r="P522" t="s">
        <v>630</v>
      </c>
      <c r="Q522" t="s">
        <v>631</v>
      </c>
      <c r="R522">
        <v>0.24759600000000001</v>
      </c>
    </row>
    <row r="523" spans="2:18">
      <c r="B523" t="s">
        <v>55</v>
      </c>
      <c r="C523" s="1">
        <v>5.3819100000000001E-5</v>
      </c>
      <c r="D523" t="s">
        <v>25</v>
      </c>
      <c r="E523" t="s">
        <v>57</v>
      </c>
      <c r="F523" t="s">
        <v>27</v>
      </c>
      <c r="G523">
        <v>0.24357000000000001</v>
      </c>
      <c r="H523" t="s">
        <v>28</v>
      </c>
      <c r="I523">
        <v>313197</v>
      </c>
      <c r="J523" t="s">
        <v>29</v>
      </c>
      <c r="K523">
        <v>9.5786401122000001E-2</v>
      </c>
      <c r="L523" t="s">
        <v>30</v>
      </c>
      <c r="M523">
        <v>30000</v>
      </c>
      <c r="N523" t="s">
        <v>58</v>
      </c>
      <c r="O523" t="s">
        <v>632</v>
      </c>
      <c r="P523" t="s">
        <v>633</v>
      </c>
      <c r="Q523" t="s">
        <v>634</v>
      </c>
      <c r="R523">
        <v>0.244948</v>
      </c>
    </row>
    <row r="524" spans="2:18">
      <c r="B524" t="s">
        <v>62</v>
      </c>
      <c r="C524" s="1">
        <v>5.3819100000000001E-5</v>
      </c>
      <c r="D524" t="s">
        <v>25</v>
      </c>
      <c r="E524" t="s">
        <v>63</v>
      </c>
      <c r="F524" t="s">
        <v>27</v>
      </c>
      <c r="G524">
        <v>0.24357000000000001</v>
      </c>
      <c r="H524" t="s">
        <v>28</v>
      </c>
      <c r="I524">
        <v>313197</v>
      </c>
      <c r="J524" t="s">
        <v>29</v>
      </c>
      <c r="K524">
        <v>9.5786401122000001E-2</v>
      </c>
      <c r="L524" t="s">
        <v>30</v>
      </c>
      <c r="M524">
        <v>30000</v>
      </c>
      <c r="N524" t="s">
        <v>58</v>
      </c>
      <c r="O524" t="s">
        <v>632</v>
      </c>
      <c r="P524" t="s">
        <v>633</v>
      </c>
      <c r="Q524" t="s">
        <v>634</v>
      </c>
      <c r="R524">
        <v>0.244948</v>
      </c>
    </row>
    <row r="525" spans="2:18">
      <c r="B525" t="s">
        <v>62</v>
      </c>
      <c r="C525" s="1">
        <v>5.06199E-5</v>
      </c>
      <c r="D525" t="s">
        <v>25</v>
      </c>
      <c r="E525" t="s">
        <v>64</v>
      </c>
      <c r="F525" t="s">
        <v>27</v>
      </c>
      <c r="G525">
        <v>0.24434700000000001</v>
      </c>
      <c r="H525" t="s">
        <v>28</v>
      </c>
      <c r="I525">
        <v>330875</v>
      </c>
      <c r="J525" t="s">
        <v>29</v>
      </c>
      <c r="K525">
        <v>9.0668582356999997E-2</v>
      </c>
      <c r="L525" t="s">
        <v>30</v>
      </c>
      <c r="M525">
        <v>30000</v>
      </c>
      <c r="N525" t="s">
        <v>65</v>
      </c>
      <c r="O525" t="s">
        <v>635</v>
      </c>
      <c r="P525" t="s">
        <v>636</v>
      </c>
      <c r="Q525" t="s">
        <v>637</v>
      </c>
      <c r="R525">
        <v>0.247058</v>
      </c>
    </row>
    <row r="526" spans="2:18">
      <c r="B526" t="s">
        <v>69</v>
      </c>
      <c r="C526" s="1">
        <v>5.06199E-5</v>
      </c>
      <c r="D526" t="s">
        <v>25</v>
      </c>
      <c r="E526" t="s">
        <v>70</v>
      </c>
      <c r="F526" t="s">
        <v>27</v>
      </c>
      <c r="G526">
        <v>0.24434700000000001</v>
      </c>
      <c r="H526" t="s">
        <v>28</v>
      </c>
      <c r="I526">
        <v>330875</v>
      </c>
      <c r="J526" t="s">
        <v>29</v>
      </c>
      <c r="K526">
        <v>9.0668582356999997E-2</v>
      </c>
      <c r="L526" t="s">
        <v>30</v>
      </c>
      <c r="M526">
        <v>30000</v>
      </c>
      <c r="N526" t="s">
        <v>65</v>
      </c>
      <c r="O526" t="s">
        <v>635</v>
      </c>
      <c r="P526" t="s">
        <v>636</v>
      </c>
      <c r="Q526" t="s">
        <v>637</v>
      </c>
      <c r="R526">
        <v>0.247058</v>
      </c>
    </row>
    <row r="527" spans="2:18">
      <c r="B527" t="s">
        <v>69</v>
      </c>
      <c r="C527" s="1">
        <v>4.4511300000000002E-5</v>
      </c>
      <c r="D527" t="s">
        <v>25</v>
      </c>
      <c r="E527" t="s">
        <v>71</v>
      </c>
      <c r="F527" t="s">
        <v>27</v>
      </c>
      <c r="G527">
        <v>0.25070900000000002</v>
      </c>
      <c r="H527" t="s">
        <v>28</v>
      </c>
      <c r="I527">
        <v>357429</v>
      </c>
      <c r="J527" t="s">
        <v>29</v>
      </c>
      <c r="K527">
        <v>8.3932827237000004E-2</v>
      </c>
      <c r="L527" t="s">
        <v>30</v>
      </c>
      <c r="M527">
        <v>30000</v>
      </c>
      <c r="N527" t="s">
        <v>72</v>
      </c>
      <c r="O527" t="s">
        <v>638</v>
      </c>
      <c r="P527" t="s">
        <v>639</v>
      </c>
      <c r="Q527" t="s">
        <v>640</v>
      </c>
      <c r="R527">
        <v>0.26392599999999999</v>
      </c>
    </row>
    <row r="528" spans="2:18">
      <c r="B528" t="s">
        <v>76</v>
      </c>
      <c r="C528" s="1">
        <v>4.4511300000000002E-5</v>
      </c>
      <c r="D528" t="s">
        <v>25</v>
      </c>
      <c r="E528" t="s">
        <v>77</v>
      </c>
      <c r="F528" t="s">
        <v>27</v>
      </c>
      <c r="G528">
        <v>0.25070900000000002</v>
      </c>
      <c r="H528" t="s">
        <v>28</v>
      </c>
      <c r="I528">
        <v>357429</v>
      </c>
      <c r="J528" t="s">
        <v>29</v>
      </c>
      <c r="K528">
        <v>8.3932827237000004E-2</v>
      </c>
      <c r="L528" t="s">
        <v>30</v>
      </c>
      <c r="M528">
        <v>30000</v>
      </c>
      <c r="N528" t="s">
        <v>72</v>
      </c>
      <c r="O528" t="s">
        <v>638</v>
      </c>
      <c r="P528" t="s">
        <v>639</v>
      </c>
      <c r="Q528" t="s">
        <v>640</v>
      </c>
      <c r="R528">
        <v>0.26392599999999999</v>
      </c>
    </row>
    <row r="529" spans="2:18">
      <c r="B529" t="s">
        <v>76</v>
      </c>
      <c r="C529" s="1">
        <v>4.1666299999999998E-5</v>
      </c>
      <c r="D529" t="s">
        <v>25</v>
      </c>
      <c r="E529" t="s">
        <v>78</v>
      </c>
      <c r="F529" t="s">
        <v>27</v>
      </c>
      <c r="G529">
        <v>0.24948200000000001</v>
      </c>
      <c r="H529" t="s">
        <v>28</v>
      </c>
      <c r="I529">
        <v>385598</v>
      </c>
      <c r="J529" t="s">
        <v>29</v>
      </c>
      <c r="K529">
        <v>7.7801259706999998E-2</v>
      </c>
      <c r="L529" t="s">
        <v>30</v>
      </c>
      <c r="M529">
        <v>30000</v>
      </c>
      <c r="N529" t="s">
        <v>79</v>
      </c>
      <c r="O529" t="s">
        <v>641</v>
      </c>
      <c r="P529" t="s">
        <v>642</v>
      </c>
      <c r="Q529" t="s">
        <v>643</v>
      </c>
      <c r="R529">
        <v>0.26430300000000001</v>
      </c>
    </row>
    <row r="530" spans="2:18">
      <c r="B530" t="s">
        <v>83</v>
      </c>
      <c r="C530" s="1">
        <v>4.1666299999999998E-5</v>
      </c>
      <c r="D530" t="s">
        <v>25</v>
      </c>
      <c r="E530" t="s">
        <v>84</v>
      </c>
      <c r="F530" t="s">
        <v>27</v>
      </c>
      <c r="G530">
        <v>0.24948200000000001</v>
      </c>
      <c r="H530" t="s">
        <v>28</v>
      </c>
      <c r="I530">
        <v>385598</v>
      </c>
      <c r="J530" t="s">
        <v>29</v>
      </c>
      <c r="K530">
        <v>7.7801259706999998E-2</v>
      </c>
      <c r="L530" t="s">
        <v>30</v>
      </c>
      <c r="M530">
        <v>30000</v>
      </c>
      <c r="N530" t="s">
        <v>79</v>
      </c>
      <c r="O530" t="s">
        <v>641</v>
      </c>
      <c r="P530" t="s">
        <v>642</v>
      </c>
      <c r="Q530" t="s">
        <v>643</v>
      </c>
      <c r="R530">
        <v>0.26430300000000001</v>
      </c>
    </row>
    <row r="531" spans="2:18">
      <c r="B531" t="s">
        <v>83</v>
      </c>
      <c r="C531" s="1">
        <v>3.9370399999999998E-5</v>
      </c>
      <c r="D531" t="s">
        <v>25</v>
      </c>
      <c r="E531" t="s">
        <v>85</v>
      </c>
      <c r="F531" t="s">
        <v>27</v>
      </c>
      <c r="G531">
        <v>0.24676799999999999</v>
      </c>
      <c r="H531" t="s">
        <v>28</v>
      </c>
      <c r="I531">
        <v>417111</v>
      </c>
      <c r="J531" t="s">
        <v>29</v>
      </c>
      <c r="K531">
        <v>7.1923217196999997E-2</v>
      </c>
      <c r="L531" t="s">
        <v>30</v>
      </c>
      <c r="M531">
        <v>30000</v>
      </c>
      <c r="N531" t="s">
        <v>86</v>
      </c>
      <c r="O531" t="s">
        <v>644</v>
      </c>
      <c r="P531" t="s">
        <v>645</v>
      </c>
      <c r="Q531" t="s">
        <v>646</v>
      </c>
      <c r="R531">
        <v>0.245948</v>
      </c>
    </row>
    <row r="532" spans="2:18">
      <c r="B532" t="s">
        <v>90</v>
      </c>
      <c r="C532" s="1">
        <v>3.9370399999999998E-5</v>
      </c>
      <c r="D532" t="s">
        <v>25</v>
      </c>
      <c r="E532" t="s">
        <v>91</v>
      </c>
      <c r="F532" t="s">
        <v>27</v>
      </c>
      <c r="G532">
        <v>0.24676799999999999</v>
      </c>
      <c r="H532" t="s">
        <v>28</v>
      </c>
      <c r="I532">
        <v>417111</v>
      </c>
      <c r="J532" t="s">
        <v>29</v>
      </c>
      <c r="K532">
        <v>7.1923217196999997E-2</v>
      </c>
      <c r="L532" t="s">
        <v>30</v>
      </c>
      <c r="M532">
        <v>30000</v>
      </c>
      <c r="N532" t="s">
        <v>86</v>
      </c>
      <c r="O532" t="s">
        <v>644</v>
      </c>
      <c r="P532" t="s">
        <v>645</v>
      </c>
      <c r="Q532" t="s">
        <v>646</v>
      </c>
      <c r="R532">
        <v>0.245948</v>
      </c>
    </row>
    <row r="533" spans="2:18">
      <c r="B533" t="s">
        <v>90</v>
      </c>
      <c r="C533" s="1">
        <v>3.50601E-5</v>
      </c>
      <c r="D533" t="s">
        <v>25</v>
      </c>
      <c r="E533" t="s">
        <v>92</v>
      </c>
      <c r="F533" t="s">
        <v>27</v>
      </c>
      <c r="G533">
        <v>0.25034299999999998</v>
      </c>
      <c r="H533" t="s">
        <v>28</v>
      </c>
      <c r="I533">
        <v>455108</v>
      </c>
      <c r="J533" t="s">
        <v>29</v>
      </c>
      <c r="K533">
        <v>6.5918465177999999E-2</v>
      </c>
      <c r="L533" t="s">
        <v>30</v>
      </c>
      <c r="M533">
        <v>30000</v>
      </c>
      <c r="N533" t="s">
        <v>93</v>
      </c>
      <c r="O533" t="s">
        <v>647</v>
      </c>
      <c r="P533" t="s">
        <v>648</v>
      </c>
      <c r="Q533" t="s">
        <v>649</v>
      </c>
      <c r="R533">
        <v>0.25651000000000002</v>
      </c>
    </row>
    <row r="534" spans="2:18">
      <c r="B534" t="s">
        <v>97</v>
      </c>
      <c r="C534" s="1">
        <v>3.50601E-5</v>
      </c>
      <c r="D534" t="s">
        <v>25</v>
      </c>
      <c r="E534" t="s">
        <v>98</v>
      </c>
      <c r="F534" t="s">
        <v>27</v>
      </c>
      <c r="G534">
        <v>0.25034299999999998</v>
      </c>
      <c r="H534" t="s">
        <v>28</v>
      </c>
      <c r="I534">
        <v>455108</v>
      </c>
      <c r="J534" t="s">
        <v>29</v>
      </c>
      <c r="K534">
        <v>6.5918465177999999E-2</v>
      </c>
      <c r="L534" t="s">
        <v>30</v>
      </c>
      <c r="M534">
        <v>30000</v>
      </c>
      <c r="N534" t="s">
        <v>93</v>
      </c>
      <c r="O534" t="s">
        <v>647</v>
      </c>
      <c r="P534" t="s">
        <v>648</v>
      </c>
      <c r="Q534" t="s">
        <v>649</v>
      </c>
      <c r="R534">
        <v>0.25651000000000002</v>
      </c>
    </row>
    <row r="535" spans="2:18">
      <c r="B535" t="s">
        <v>97</v>
      </c>
      <c r="C535" s="1">
        <v>3.1764000000000003E-5</v>
      </c>
      <c r="D535" t="s">
        <v>25</v>
      </c>
      <c r="E535" t="s">
        <v>36</v>
      </c>
      <c r="F535" t="s">
        <v>27</v>
      </c>
      <c r="G535">
        <v>0.250338</v>
      </c>
      <c r="H535" t="s">
        <v>28</v>
      </c>
      <c r="I535">
        <v>502355</v>
      </c>
      <c r="J535" t="s">
        <v>29</v>
      </c>
      <c r="K535">
        <v>5.9718700200000002E-2</v>
      </c>
      <c r="L535" t="s">
        <v>30</v>
      </c>
      <c r="M535">
        <v>30000</v>
      </c>
      <c r="N535" t="s">
        <v>37</v>
      </c>
      <c r="O535" t="s">
        <v>623</v>
      </c>
      <c r="P535" t="s">
        <v>624</v>
      </c>
      <c r="Q535" t="s">
        <v>625</v>
      </c>
      <c r="R535">
        <v>0.23661299999999999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D5" sqref="D5"/>
    </sheetView>
  </sheetViews>
  <sheetFormatPr baseColWidth="10" defaultRowHeight="15" x14ac:dyDescent="0"/>
  <sheetData>
    <row r="2" spans="1:15">
      <c r="B2" s="3"/>
    </row>
    <row r="3" spans="1:15">
      <c r="D3" s="4">
        <v>5.486111111111111E-2</v>
      </c>
      <c r="E3" s="3">
        <v>9.5833333333333326E-2</v>
      </c>
      <c r="F3" s="3">
        <v>0.13680555555555554</v>
      </c>
      <c r="G3" s="3">
        <v>0.17777777777777778</v>
      </c>
      <c r="H3" s="3">
        <v>0.21875</v>
      </c>
      <c r="I3" s="3">
        <v>0.25972222222222224</v>
      </c>
      <c r="J3" s="3">
        <v>0.30069444444444443</v>
      </c>
      <c r="K3" s="3">
        <v>0.34166666666666662</v>
      </c>
      <c r="L3" s="3">
        <v>0.38263888888888892</v>
      </c>
      <c r="M3" s="3">
        <v>0.4236111111111111</v>
      </c>
    </row>
    <row r="4" spans="1:15" ht="25">
      <c r="C4">
        <v>0</v>
      </c>
      <c r="D4" s="5">
        <f ca="1">INDIRECT("memChangeData!G"&amp;ROW(G3)*27-78)</f>
        <v>0.92993000000000003</v>
      </c>
      <c r="E4" s="5">
        <f ca="1">INDIRECT("memChangeData!G"&amp;ROW(G6)*27-156)</f>
        <v>0.93245199999999995</v>
      </c>
      <c r="F4" s="5">
        <f ca="1">INDIRECT("memChangeData!G"&amp;ROW(G9)*27-234)</f>
        <v>0.92688499999999996</v>
      </c>
      <c r="G4" s="5">
        <f ca="1">INDIRECT("memChangeData!G"&amp;ROW(G10)*27-260)</f>
        <v>0.93376400000000004</v>
      </c>
      <c r="H4" s="5">
        <f ca="1">INDIRECT("memChangeData!G"&amp;ROW(G12)*27-312)</f>
        <v>0.92510400000000004</v>
      </c>
      <c r="I4" s="5">
        <f ca="1">INDIRECT("memChangeData!G"&amp;ROW(G14)*27-364)</f>
        <v>0.92679800000000001</v>
      </c>
      <c r="J4" s="5">
        <f ca="1">INDIRECT("memChangeData!G"&amp;ROW(G16)*27-416)</f>
        <v>0.93257400000000001</v>
      </c>
      <c r="K4" s="5">
        <f ca="1">INDIRECT("memChangeData!G"&amp;ROW(G18)*27-468)</f>
        <v>0.92493800000000004</v>
      </c>
      <c r="L4" s="5">
        <f ca="1">INDIRECT("memChangeData!G"&amp;ROW(G21)*27-546)</f>
        <v>0.92341899999999999</v>
      </c>
      <c r="M4" s="5">
        <f ca="1">INDIRECT("memChangeData!G"&amp;ROW(G4)*27-104)</f>
        <v>0.92914799999999997</v>
      </c>
    </row>
    <row r="5" spans="1:15" ht="25">
      <c r="C5">
        <v>1E-4</v>
      </c>
      <c r="D5" s="5">
        <f t="shared" ref="D5:D23" ca="1" si="0">INDIRECT("memChangeData!G"&amp;ROW(G4)*27-78)</f>
        <v>0.91400300000000001</v>
      </c>
      <c r="E5" s="5">
        <f t="shared" ref="E5:E23" ca="1" si="1">INDIRECT("memChangeData!G"&amp;ROW(G7)*27-156)</f>
        <v>0.91236700000000004</v>
      </c>
      <c r="F5" s="5">
        <f t="shared" ref="F5:F23" ca="1" si="2">INDIRECT("memChangeData!G"&amp;ROW(G10)*27-234)</f>
        <v>0.913852</v>
      </c>
      <c r="G5" s="5">
        <f t="shared" ref="G5:G23" ca="1" si="3">INDIRECT("memChangeData!G"&amp;ROW(G11)*27-260)</f>
        <v>0.91001600000000005</v>
      </c>
      <c r="H5" s="5">
        <f t="shared" ref="H5:H23" ca="1" si="4">INDIRECT("memChangeData!G"&amp;ROW(G13)*27-312)</f>
        <v>0.90662200000000004</v>
      </c>
      <c r="I5" s="5">
        <f t="shared" ref="I5:I23" ca="1" si="5">INDIRECT("memChangeData!G"&amp;ROW(G15)*27-364)</f>
        <v>0.90668099999999996</v>
      </c>
      <c r="J5" s="5">
        <f t="shared" ref="J5:J23" ca="1" si="6">INDIRECT("memChangeData!G"&amp;ROW(G17)*27-416)</f>
        <v>0.91034300000000001</v>
      </c>
      <c r="K5" s="5">
        <f t="shared" ref="K5:K23" ca="1" si="7">INDIRECT("memChangeData!G"&amp;ROW(G19)*27-468)</f>
        <v>0.91349599999999997</v>
      </c>
      <c r="L5" s="5">
        <f t="shared" ref="L5:L23" ca="1" si="8">INDIRECT("memChangeData!G"&amp;ROW(G22)*27-546)</f>
        <v>0.90637199999999996</v>
      </c>
      <c r="M5" s="5">
        <f t="shared" ref="M5:M23" ca="1" si="9">INDIRECT("memChangeData!G"&amp;ROW(G5)*27-104)</f>
        <v>0.91160799999999997</v>
      </c>
    </row>
    <row r="6" spans="1:15" ht="25">
      <c r="A6" s="2"/>
      <c r="C6">
        <v>5.0000000000000001E-4</v>
      </c>
      <c r="D6" s="5">
        <f t="shared" ca="1" si="0"/>
        <v>0.84315099999999998</v>
      </c>
      <c r="E6" s="5">
        <f t="shared" ca="1" si="1"/>
        <v>0.85684400000000005</v>
      </c>
      <c r="F6" s="5">
        <f t="shared" ca="1" si="2"/>
        <v>0.85152499999999998</v>
      </c>
      <c r="G6" s="5">
        <f t="shared" ca="1" si="3"/>
        <v>0.86211599999999999</v>
      </c>
      <c r="H6" s="5">
        <f t="shared" ca="1" si="4"/>
        <v>0.85220200000000002</v>
      </c>
      <c r="I6" s="5">
        <f t="shared" ca="1" si="5"/>
        <v>0.84843299999999999</v>
      </c>
      <c r="J6" s="5">
        <f t="shared" ca="1" si="6"/>
        <v>0.85440199999999999</v>
      </c>
      <c r="K6" s="5">
        <f t="shared" ca="1" si="7"/>
        <v>0.852966</v>
      </c>
      <c r="L6" s="5">
        <f t="shared" ca="1" si="8"/>
        <v>0.85553299999999999</v>
      </c>
      <c r="M6" s="5">
        <f t="shared" ca="1" si="9"/>
        <v>0.86053000000000002</v>
      </c>
    </row>
    <row r="7" spans="1:15" ht="25">
      <c r="C7">
        <v>1E-3</v>
      </c>
      <c r="D7" s="5">
        <f t="shared" ca="1" si="0"/>
        <v>0.77862500000000001</v>
      </c>
      <c r="E7" s="5">
        <f t="shared" ca="1" si="1"/>
        <v>0.79137400000000002</v>
      </c>
      <c r="F7" s="5">
        <f t="shared" ca="1" si="2"/>
        <v>0.80033200000000004</v>
      </c>
      <c r="G7" s="5">
        <f t="shared" ca="1" si="3"/>
        <v>0.78248200000000001</v>
      </c>
      <c r="H7" s="5">
        <f t="shared" ca="1" si="4"/>
        <v>0.77766500000000005</v>
      </c>
      <c r="I7" s="5">
        <f t="shared" ca="1" si="5"/>
        <v>0.78424700000000003</v>
      </c>
      <c r="J7" s="5">
        <f t="shared" ca="1" si="6"/>
        <v>0.774281</v>
      </c>
      <c r="K7" s="5">
        <f t="shared" ca="1" si="7"/>
        <v>0.78448099999999998</v>
      </c>
      <c r="L7" s="5">
        <f t="shared" ca="1" si="8"/>
        <v>0.78868799999999994</v>
      </c>
      <c r="M7" s="5">
        <f t="shared" ca="1" si="9"/>
        <v>0.77681</v>
      </c>
    </row>
    <row r="8" spans="1:15" ht="25">
      <c r="C8">
        <v>2E-3</v>
      </c>
      <c r="D8" s="5">
        <f t="shared" ca="1" si="0"/>
        <v>0.66539400000000004</v>
      </c>
      <c r="E8" s="5">
        <f t="shared" ca="1" si="1"/>
        <v>0.67950699999999997</v>
      </c>
      <c r="F8" s="5">
        <f t="shared" ca="1" si="2"/>
        <v>0.67366000000000004</v>
      </c>
      <c r="G8" s="5">
        <f t="shared" ca="1" si="3"/>
        <v>0.67402600000000001</v>
      </c>
      <c r="H8" s="5">
        <f t="shared" ca="1" si="4"/>
        <v>0.66839300000000001</v>
      </c>
      <c r="I8" s="5">
        <f t="shared" ca="1" si="5"/>
        <v>0.67737899999999995</v>
      </c>
      <c r="J8" s="5">
        <f t="shared" ca="1" si="6"/>
        <v>0.677902</v>
      </c>
      <c r="K8" s="5">
        <f t="shared" ca="1" si="7"/>
        <v>0.66747100000000004</v>
      </c>
      <c r="L8" s="5">
        <f t="shared" ca="1" si="8"/>
        <v>0.67151799999999995</v>
      </c>
      <c r="M8" s="5">
        <f t="shared" ca="1" si="9"/>
        <v>0.678898</v>
      </c>
    </row>
    <row r="9" spans="1:15" ht="25">
      <c r="C9">
        <v>3.0000000000000001E-3</v>
      </c>
      <c r="D9" s="5">
        <f t="shared" ca="1" si="0"/>
        <v>0.59597500000000003</v>
      </c>
      <c r="E9" s="5">
        <f t="shared" ca="1" si="1"/>
        <v>0.59937300000000004</v>
      </c>
      <c r="F9" s="5">
        <f t="shared" ca="1" si="2"/>
        <v>0.58810499999999999</v>
      </c>
      <c r="G9" s="5">
        <f t="shared" ca="1" si="3"/>
        <v>0.59114699999999998</v>
      </c>
      <c r="H9" s="5">
        <f t="shared" ca="1" si="4"/>
        <v>0.58233299999999999</v>
      </c>
      <c r="I9" s="5">
        <f t="shared" ca="1" si="5"/>
        <v>0.59485200000000005</v>
      </c>
      <c r="J9" s="5">
        <f t="shared" ca="1" si="6"/>
        <v>0.58040899999999995</v>
      </c>
      <c r="K9" s="5">
        <f t="shared" ca="1" si="7"/>
        <v>0.58324500000000001</v>
      </c>
      <c r="L9" s="5">
        <f t="shared" ca="1" si="8"/>
        <v>0.58390399999999998</v>
      </c>
      <c r="M9" s="5">
        <f t="shared" ca="1" si="9"/>
        <v>0.58827499999999999</v>
      </c>
    </row>
    <row r="10" spans="1:15" ht="25">
      <c r="C10">
        <v>4.0000000000000001E-3</v>
      </c>
      <c r="D10" s="5">
        <f t="shared" ca="1" si="0"/>
        <v>0.52061400000000002</v>
      </c>
      <c r="E10" s="5">
        <f t="shared" ca="1" si="1"/>
        <v>0.50461400000000001</v>
      </c>
      <c r="F10" s="5">
        <f t="shared" ca="1" si="2"/>
        <v>0.51658999999999999</v>
      </c>
      <c r="G10" s="5">
        <f t="shared" ca="1" si="3"/>
        <v>0.51542699999999997</v>
      </c>
      <c r="H10" s="5">
        <f t="shared" ca="1" si="4"/>
        <v>0.50475099999999995</v>
      </c>
      <c r="I10" s="5">
        <f t="shared" ca="1" si="5"/>
        <v>0.51286399999999999</v>
      </c>
      <c r="J10" s="5">
        <f t="shared" ca="1" si="6"/>
        <v>0.51996299999999995</v>
      </c>
      <c r="K10" s="5">
        <f t="shared" ca="1" si="7"/>
        <v>0.523007</v>
      </c>
      <c r="L10" s="5">
        <f t="shared" ca="1" si="8"/>
        <v>0.52050700000000005</v>
      </c>
      <c r="M10" s="5">
        <f t="shared" ca="1" si="9"/>
        <v>0.51124099999999995</v>
      </c>
    </row>
    <row r="11" spans="1:15" ht="25">
      <c r="C11">
        <v>5.0000000000000001E-3</v>
      </c>
      <c r="D11" s="5">
        <f t="shared" ca="1" si="0"/>
        <v>0.45465899999999998</v>
      </c>
      <c r="E11" s="5">
        <f t="shared" ca="1" si="1"/>
        <v>0.45756000000000002</v>
      </c>
      <c r="F11" s="5">
        <f t="shared" ca="1" si="2"/>
        <v>0.45371299999999998</v>
      </c>
      <c r="G11" s="5">
        <f t="shared" ca="1" si="3"/>
        <v>0.45484200000000002</v>
      </c>
      <c r="H11" s="5">
        <f t="shared" ca="1" si="4"/>
        <v>0.46242</v>
      </c>
      <c r="I11" s="5">
        <f t="shared" ca="1" si="5"/>
        <v>0.45234400000000002</v>
      </c>
      <c r="J11" s="5">
        <f t="shared" ca="1" si="6"/>
        <v>0.46795500000000001</v>
      </c>
      <c r="K11" s="5">
        <f t="shared" ca="1" si="7"/>
        <v>0.46361400000000003</v>
      </c>
      <c r="L11" s="5">
        <f t="shared" ca="1" si="8"/>
        <v>0.46077899999999999</v>
      </c>
      <c r="M11" s="5">
        <f t="shared" ca="1" si="9"/>
        <v>0.45514500000000002</v>
      </c>
    </row>
    <row r="12" spans="1:15" ht="25">
      <c r="C12">
        <v>6.0000000000000001E-3</v>
      </c>
      <c r="D12" s="5">
        <f t="shared" ca="1" si="0"/>
        <v>0.40926000000000001</v>
      </c>
      <c r="E12" s="5">
        <f t="shared" ca="1" si="1"/>
        <v>0.41217900000000002</v>
      </c>
      <c r="F12" s="5">
        <f t="shared" ca="1" si="2"/>
        <v>0.40390300000000001</v>
      </c>
      <c r="G12" s="5">
        <f t="shared" ca="1" si="3"/>
        <v>0.42170099999999999</v>
      </c>
      <c r="H12" s="5">
        <f t="shared" ca="1" si="4"/>
        <v>0.40715200000000001</v>
      </c>
      <c r="I12" s="5">
        <f t="shared" ca="1" si="5"/>
        <v>0.41745900000000002</v>
      </c>
      <c r="J12" s="5">
        <f t="shared" ca="1" si="6"/>
        <v>0.41558800000000001</v>
      </c>
      <c r="K12" s="5">
        <f t="shared" ca="1" si="7"/>
        <v>0.424904</v>
      </c>
      <c r="L12" s="5">
        <f t="shared" ca="1" si="8"/>
        <v>0.40484799999999999</v>
      </c>
      <c r="M12" s="5">
        <f t="shared" ca="1" si="9"/>
        <v>0.42175200000000002</v>
      </c>
    </row>
    <row r="13" spans="1:15" ht="25">
      <c r="C13">
        <v>7.0000000000000001E-3</v>
      </c>
      <c r="D13" s="5">
        <f t="shared" ca="1" si="0"/>
        <v>0.388546</v>
      </c>
      <c r="E13" s="5">
        <f t="shared" ca="1" si="1"/>
        <v>0.37899100000000002</v>
      </c>
      <c r="F13" s="5">
        <f t="shared" ca="1" si="2"/>
        <v>0.38387500000000002</v>
      </c>
      <c r="G13" s="5">
        <f t="shared" ca="1" si="3"/>
        <v>0.37367299999999998</v>
      </c>
      <c r="H13" s="5">
        <f t="shared" ca="1" si="4"/>
        <v>0.38884099999999999</v>
      </c>
      <c r="I13" s="5">
        <f t="shared" ca="1" si="5"/>
        <v>0.388158</v>
      </c>
      <c r="J13" s="5">
        <f t="shared" ca="1" si="6"/>
        <v>0.38188899999999998</v>
      </c>
      <c r="K13" s="5">
        <f t="shared" ca="1" si="7"/>
        <v>0.38718000000000002</v>
      </c>
      <c r="L13" s="5">
        <f t="shared" ca="1" si="8"/>
        <v>0.37448999999999999</v>
      </c>
      <c r="M13" s="5">
        <f t="shared" ca="1" si="9"/>
        <v>0.38392199999999999</v>
      </c>
    </row>
    <row r="14" spans="1:15" ht="25">
      <c r="C14">
        <v>8.0000000000000002E-3</v>
      </c>
      <c r="D14" s="5">
        <f t="shared" ca="1" si="0"/>
        <v>0.35579300000000003</v>
      </c>
      <c r="E14" s="5">
        <f t="shared" ca="1" si="1"/>
        <v>0.34062100000000001</v>
      </c>
      <c r="F14" s="5">
        <f t="shared" ca="1" si="2"/>
        <v>0.34197499999999997</v>
      </c>
      <c r="G14" s="5">
        <f t="shared" ca="1" si="3"/>
        <v>0.35800900000000002</v>
      </c>
      <c r="H14" s="5">
        <f t="shared" ca="1" si="4"/>
        <v>0.357902</v>
      </c>
      <c r="I14" s="5">
        <f t="shared" ca="1" si="5"/>
        <v>0.35587200000000002</v>
      </c>
      <c r="J14" s="5">
        <f t="shared" ca="1" si="6"/>
        <v>0.358927</v>
      </c>
      <c r="K14" s="5">
        <f t="shared" ca="1" si="7"/>
        <v>0.35136699999999998</v>
      </c>
      <c r="L14" s="5">
        <f t="shared" ca="1" si="8"/>
        <v>0.34697499999999998</v>
      </c>
      <c r="M14" s="5">
        <f t="shared" ca="1" si="9"/>
        <v>0.35170699999999999</v>
      </c>
      <c r="O14" t="s">
        <v>728</v>
      </c>
    </row>
    <row r="15" spans="1:15" ht="25">
      <c r="C15">
        <v>8.9999999999999993E-3</v>
      </c>
      <c r="D15" s="5">
        <f t="shared" ca="1" si="0"/>
        <v>0.330849</v>
      </c>
      <c r="E15" s="5">
        <f t="shared" ca="1" si="1"/>
        <v>0.35156300000000001</v>
      </c>
      <c r="F15" s="5">
        <f t="shared" ca="1" si="2"/>
        <v>0.32977699999999999</v>
      </c>
      <c r="G15" s="5">
        <f t="shared" ca="1" si="3"/>
        <v>0.32457900000000001</v>
      </c>
      <c r="H15" s="5">
        <f t="shared" ca="1" si="4"/>
        <v>0.329758</v>
      </c>
      <c r="I15" s="5">
        <f t="shared" ca="1" si="5"/>
        <v>0.33339600000000003</v>
      </c>
      <c r="J15" s="5">
        <f t="shared" ca="1" si="6"/>
        <v>0.33230300000000002</v>
      </c>
      <c r="K15" s="5">
        <f t="shared" ca="1" si="7"/>
        <v>0.33755099999999999</v>
      </c>
      <c r="L15" s="5">
        <f t="shared" ca="1" si="8"/>
        <v>0.328573</v>
      </c>
      <c r="M15" s="5">
        <f t="shared" ca="1" si="9"/>
        <v>0.34599099999999999</v>
      </c>
    </row>
    <row r="16" spans="1:15" ht="25">
      <c r="C16">
        <v>0.01</v>
      </c>
      <c r="D16" s="5">
        <f t="shared" ca="1" si="0"/>
        <v>0.31403300000000001</v>
      </c>
      <c r="E16" s="5">
        <f t="shared" ca="1" si="1"/>
        <v>0.311255</v>
      </c>
      <c r="F16" s="5">
        <f t="shared" ca="1" si="2"/>
        <v>0.306205</v>
      </c>
      <c r="G16" s="5">
        <f t="shared" ca="1" si="3"/>
        <v>0.31262099999999998</v>
      </c>
      <c r="H16" s="5">
        <f t="shared" ca="1" si="4"/>
        <v>0.32434200000000002</v>
      </c>
      <c r="I16" s="5">
        <f t="shared" ca="1" si="5"/>
        <v>0.32211899999999999</v>
      </c>
      <c r="J16" s="5">
        <f t="shared" ca="1" si="6"/>
        <v>0.313633</v>
      </c>
      <c r="K16" s="5">
        <f t="shared" ca="1" si="7"/>
        <v>0.31222100000000003</v>
      </c>
      <c r="L16" s="5">
        <f t="shared" ca="1" si="8"/>
        <v>0.30818800000000002</v>
      </c>
      <c r="M16" s="5">
        <f t="shared" ca="1" si="9"/>
        <v>0.30513099999999999</v>
      </c>
    </row>
    <row r="17" spans="3:13" ht="25">
      <c r="C17">
        <v>1.0999999999999999E-2</v>
      </c>
      <c r="D17" s="5">
        <f t="shared" ca="1" si="0"/>
        <v>0.29861199999999999</v>
      </c>
      <c r="E17" s="5">
        <f t="shared" ca="1" si="1"/>
        <v>0.28273500000000001</v>
      </c>
      <c r="F17" s="5">
        <f t="shared" ca="1" si="2"/>
        <v>0.30570599999999998</v>
      </c>
      <c r="G17" s="5">
        <f t="shared" ca="1" si="3"/>
        <v>0.29431499999999999</v>
      </c>
      <c r="H17" s="5">
        <f t="shared" ca="1" si="4"/>
        <v>0.29604999999999998</v>
      </c>
      <c r="I17" s="5">
        <f t="shared" ca="1" si="5"/>
        <v>0.30541099999999999</v>
      </c>
      <c r="J17" s="5">
        <f t="shared" ca="1" si="6"/>
        <v>0.30418499999999998</v>
      </c>
      <c r="K17" s="5">
        <f t="shared" ca="1" si="7"/>
        <v>0.315384</v>
      </c>
      <c r="L17" s="5">
        <f t="shared" ca="1" si="8"/>
        <v>0.30208400000000002</v>
      </c>
      <c r="M17" s="5">
        <f t="shared" ca="1" si="9"/>
        <v>0.29249999999999998</v>
      </c>
    </row>
    <row r="18" spans="3:13" ht="25">
      <c r="C18">
        <v>1.2E-2</v>
      </c>
      <c r="D18" s="5">
        <f t="shared" ca="1" si="0"/>
        <v>0.29833399999999999</v>
      </c>
      <c r="E18" s="5">
        <f t="shared" ca="1" si="1"/>
        <v>0.28640500000000002</v>
      </c>
      <c r="F18" s="5">
        <f t="shared" ca="1" si="2"/>
        <v>0.28062100000000001</v>
      </c>
      <c r="G18" s="5">
        <f t="shared" ca="1" si="3"/>
        <v>0.28254200000000002</v>
      </c>
      <c r="H18" s="5">
        <f t="shared" ca="1" si="4"/>
        <v>0.29159400000000002</v>
      </c>
      <c r="I18" s="5">
        <f t="shared" ca="1" si="5"/>
        <v>0.28992499999999999</v>
      </c>
      <c r="J18" s="5">
        <f t="shared" ca="1" si="6"/>
        <v>0.27998000000000001</v>
      </c>
      <c r="K18" s="5">
        <f t="shared" ca="1" si="7"/>
        <v>0.280053</v>
      </c>
      <c r="L18" s="5">
        <f t="shared" ca="1" si="8"/>
        <v>0.296209</v>
      </c>
      <c r="M18" s="5">
        <f t="shared" ca="1" si="9"/>
        <v>0.28964499999999999</v>
      </c>
    </row>
    <row r="19" spans="3:13" ht="25">
      <c r="C19">
        <v>1.2999999999999999E-2</v>
      </c>
      <c r="D19" s="5">
        <f t="shared" ca="1" si="0"/>
        <v>0.291045</v>
      </c>
      <c r="E19" s="5">
        <f t="shared" ca="1" si="1"/>
        <v>0.28858699999999998</v>
      </c>
      <c r="F19" s="5">
        <f t="shared" ca="1" si="2"/>
        <v>0.27999600000000002</v>
      </c>
      <c r="G19" s="5">
        <f t="shared" ca="1" si="3"/>
        <v>0.268208</v>
      </c>
      <c r="H19" s="5">
        <f t="shared" ca="1" si="4"/>
        <v>0.29311900000000002</v>
      </c>
      <c r="I19" s="5">
        <f t="shared" ca="1" si="5"/>
        <v>0.27532200000000001</v>
      </c>
      <c r="J19" s="5">
        <f t="shared" ca="1" si="6"/>
        <v>0.28399400000000002</v>
      </c>
      <c r="K19" s="5">
        <f t="shared" ca="1" si="7"/>
        <v>0.27273700000000001</v>
      </c>
      <c r="L19" s="5">
        <f t="shared" ca="1" si="8"/>
        <v>0.28147499999999998</v>
      </c>
      <c r="M19" s="5">
        <f t="shared" ca="1" si="9"/>
        <v>0.27942099999999997</v>
      </c>
    </row>
    <row r="20" spans="3:13" ht="25">
      <c r="C20">
        <v>1.4E-2</v>
      </c>
      <c r="D20" s="5">
        <f t="shared" ca="1" si="0"/>
        <v>0.26598699999999997</v>
      </c>
      <c r="E20" s="5">
        <f t="shared" ca="1" si="1"/>
        <v>0.28677900000000001</v>
      </c>
      <c r="F20" s="5">
        <f t="shared" ca="1" si="2"/>
        <v>0.27110600000000001</v>
      </c>
      <c r="G20" s="5">
        <f t="shared" ca="1" si="3"/>
        <v>0.278109</v>
      </c>
      <c r="H20" s="5">
        <f t="shared" ca="1" si="4"/>
        <v>0.26492100000000002</v>
      </c>
      <c r="I20" s="5">
        <f t="shared" ca="1" si="5"/>
        <v>0.26344499999999998</v>
      </c>
      <c r="J20" s="5">
        <f t="shared" ca="1" si="6"/>
        <v>0.274038</v>
      </c>
      <c r="K20" s="5">
        <f t="shared" ca="1" si="7"/>
        <v>0.249996</v>
      </c>
      <c r="L20" s="5">
        <f t="shared" ca="1" si="8"/>
        <v>0.27606999999999998</v>
      </c>
      <c r="M20" s="5">
        <f t="shared" ca="1" si="9"/>
        <v>0.27574399999999999</v>
      </c>
    </row>
    <row r="21" spans="3:13" ht="25">
      <c r="C21">
        <v>1.4999999999999999E-2</v>
      </c>
      <c r="D21" s="5">
        <f t="shared" ca="1" si="0"/>
        <v>0.27391300000000002</v>
      </c>
      <c r="E21" s="5">
        <f t="shared" ca="1" si="1"/>
        <v>0.27043699999999998</v>
      </c>
      <c r="F21" s="5">
        <f t="shared" ca="1" si="2"/>
        <v>0.275391</v>
      </c>
      <c r="G21" s="5">
        <f t="shared" ca="1" si="3"/>
        <v>0.27071099999999998</v>
      </c>
      <c r="H21" s="5">
        <f t="shared" ca="1" si="4"/>
        <v>0.27364500000000003</v>
      </c>
      <c r="I21" s="5">
        <f t="shared" ca="1" si="5"/>
        <v>0.257857</v>
      </c>
      <c r="J21" s="5">
        <f t="shared" ca="1" si="6"/>
        <v>0.27284999999999998</v>
      </c>
      <c r="K21" s="5">
        <f t="shared" ca="1" si="7"/>
        <v>0.26472499999999999</v>
      </c>
      <c r="L21" s="5">
        <f t="shared" ca="1" si="8"/>
        <v>0.27029799999999998</v>
      </c>
      <c r="M21" s="5">
        <f t="shared" ca="1" si="9"/>
        <v>0.27261000000000002</v>
      </c>
    </row>
    <row r="22" spans="3:13" ht="25">
      <c r="C22">
        <v>0.02</v>
      </c>
      <c r="D22" s="5">
        <f t="shared" ca="1" si="0"/>
        <v>0.256992</v>
      </c>
      <c r="E22" s="5">
        <f t="shared" ca="1" si="1"/>
        <v>0.26002500000000001</v>
      </c>
      <c r="F22" s="5">
        <f t="shared" ca="1" si="2"/>
        <v>0.25579299999999999</v>
      </c>
      <c r="G22" s="5">
        <f t="shared" ca="1" si="3"/>
        <v>0.26176300000000002</v>
      </c>
      <c r="H22" s="5">
        <f t="shared" ca="1" si="4"/>
        <v>0.25836599999999998</v>
      </c>
      <c r="I22" s="5">
        <f t="shared" ca="1" si="5"/>
        <v>0.26152399999999998</v>
      </c>
      <c r="J22" s="5">
        <f t="shared" ca="1" si="6"/>
        <v>0.250116</v>
      </c>
      <c r="K22" s="5">
        <f t="shared" ca="1" si="7"/>
        <v>0.25580900000000001</v>
      </c>
      <c r="L22" s="5">
        <f t="shared" ca="1" si="8"/>
        <v>0.25404700000000002</v>
      </c>
      <c r="M22" s="5">
        <f t="shared" ca="1" si="9"/>
        <v>0.257608</v>
      </c>
    </row>
    <row r="23" spans="3:13" ht="25">
      <c r="C23">
        <v>0.03</v>
      </c>
      <c r="D23" s="5">
        <f t="shared" ca="1" si="0"/>
        <v>0.25297700000000001</v>
      </c>
      <c r="E23" s="5">
        <f t="shared" ca="1" si="1"/>
        <v>0.25415399999999999</v>
      </c>
      <c r="F23" s="5">
        <f t="shared" ca="1" si="2"/>
        <v>0.24410299999999999</v>
      </c>
      <c r="G23" s="5">
        <f t="shared" ca="1" si="3"/>
        <v>0.24357000000000001</v>
      </c>
      <c r="H23" s="5">
        <f t="shared" ca="1" si="4"/>
        <v>0.24434700000000001</v>
      </c>
      <c r="I23" s="5">
        <f t="shared" ca="1" si="5"/>
        <v>0.25070900000000002</v>
      </c>
      <c r="J23" s="5">
        <f t="shared" ca="1" si="6"/>
        <v>0.24948200000000001</v>
      </c>
      <c r="K23" s="5">
        <f t="shared" ca="1" si="7"/>
        <v>0.24676799999999999</v>
      </c>
      <c r="L23" s="5">
        <f t="shared" ca="1" si="8"/>
        <v>0.25034299999999998</v>
      </c>
      <c r="M23" s="5">
        <f t="shared" ca="1" si="9"/>
        <v>0.250338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MeasureCount5000</vt:lpstr>
      <vt:lpstr>measCountChangeData</vt:lpstr>
      <vt:lpstr>check_memXErr</vt:lpstr>
      <vt:lpstr>check_Separate_AllChnErr</vt:lpstr>
      <vt:lpstr>check_ChnErr_darkcount</vt:lpstr>
      <vt:lpstr>check_NoErr</vt:lpstr>
      <vt:lpstr>check_ChnErr</vt:lpstr>
      <vt:lpstr>memChangeData</vt:lpstr>
      <vt:lpstr>memChange</vt:lpstr>
      <vt:lpstr>memChange_BellpairCreation</vt:lpstr>
      <vt:lpstr>memChange_dm</vt:lpstr>
      <vt:lpstr>biasedMemChangeData</vt:lpstr>
      <vt:lpstr>memChange_GRAPH</vt:lpstr>
      <vt:lpstr>memChangeBellpairCreation_GRAPH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Takaaki</dc:creator>
  <cp:lastModifiedBy>Takaaki</cp:lastModifiedBy>
  <dcterms:created xsi:type="dcterms:W3CDTF">2018-11-03T06:23:25Z</dcterms:created>
  <dcterms:modified xsi:type="dcterms:W3CDTF">2018-11-17T11:38:31Z</dcterms:modified>
</cp:coreProperties>
</file>