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koriDynasty\Desktop\Uni\maga\2sem\baklonovsky\"/>
    </mc:Choice>
  </mc:AlternateContent>
  <xr:revisionPtr revIDLastSave="0" documentId="13_ncr:1_{DA5E9A15-F22C-4AAC-B7B9-361982439AFB}" xr6:coauthVersionLast="36" xr6:coauthVersionMax="36" xr10:uidLastSave="{00000000-0000-0000-0000-000000000000}"/>
  <bookViews>
    <workbookView xWindow="0" yWindow="0" windowWidth="21570" windowHeight="7890" activeTab="6" xr2:uid="{00000000-000D-0000-FFFF-FFFF00000000}"/>
  </bookViews>
  <sheets>
    <sheet name="Титул" sheetId="1" r:id="rId1"/>
    <sheet name="ВВП" sheetId="6" r:id="rId2"/>
    <sheet name="ВДС" sheetId="7" r:id="rId3"/>
    <sheet name="ОФ" sheetId="8" r:id="rId4"/>
    <sheet name="ЗП" sheetId="9" r:id="rId5"/>
    <sheet name="ССЧ" sheetId="10" r:id="rId6"/>
    <sheet name="ИТОГО" sheetId="5" r:id="rId7"/>
    <sheet name="Рисунки" sheetId="4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0" l="1"/>
  <c r="C18" i="10"/>
  <c r="C17" i="10"/>
  <c r="C16" i="10"/>
  <c r="C15" i="10"/>
  <c r="C14" i="10"/>
  <c r="C13" i="10"/>
  <c r="C12" i="10"/>
  <c r="C11" i="10"/>
  <c r="E17" i="9"/>
  <c r="E18" i="9"/>
  <c r="E19" i="9"/>
  <c r="E20" i="9"/>
  <c r="E21" i="9"/>
  <c r="E22" i="9"/>
  <c r="E23" i="9"/>
  <c r="E24" i="9"/>
  <c r="C16" i="9"/>
  <c r="D17" i="9" s="1" a="1"/>
  <c r="D17" i="9" s="1"/>
  <c r="B17" i="9"/>
  <c r="G18" i="8"/>
  <c r="G19" i="8"/>
  <c r="G20" i="8"/>
  <c r="G17" i="8"/>
  <c r="G13" i="8"/>
  <c r="G14" i="8"/>
  <c r="G15" i="8"/>
  <c r="G16" i="8"/>
  <c r="G12" i="8"/>
  <c r="F15" i="8" l="1"/>
  <c r="F11" i="8"/>
  <c r="H14" i="8" s="1"/>
  <c r="H17" i="8"/>
  <c r="H18" i="8"/>
  <c r="H19" i="8"/>
  <c r="H20" i="8"/>
  <c r="H16" i="8" l="1"/>
  <c r="H15" i="8"/>
  <c r="G11" i="8" l="1"/>
  <c r="H11" i="8" s="1"/>
  <c r="H12" i="8"/>
  <c r="H13" i="8"/>
  <c r="F11" i="10" l="1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7" i="10"/>
  <c r="B3" i="10"/>
  <c r="B4" i="10" s="1"/>
  <c r="B5" i="10" s="1"/>
  <c r="F26" i="10"/>
  <c r="E13" i="9"/>
  <c r="G21" i="8"/>
  <c r="H21" i="8" s="1"/>
  <c r="G22" i="8"/>
  <c r="G23" i="8"/>
  <c r="H23" i="8" s="1"/>
  <c r="G24" i="8"/>
  <c r="H24" i="8" s="1"/>
  <c r="G2" i="8"/>
  <c r="H2" i="8" s="1"/>
  <c r="H22" i="8" l="1"/>
  <c r="F8" i="10"/>
  <c r="F9" i="10"/>
  <c r="F2" i="10"/>
  <c r="F10" i="10"/>
  <c r="F3" i="10"/>
  <c r="F4" i="10"/>
  <c r="B6" i="10"/>
  <c r="F6" i="10" s="1"/>
  <c r="F5" i="10"/>
  <c r="G10" i="8"/>
  <c r="H10" i="8" s="1"/>
  <c r="E10" i="9"/>
  <c r="G8" i="8"/>
  <c r="H8" i="8" s="1"/>
  <c r="G7" i="8"/>
  <c r="H7" i="8" s="1"/>
  <c r="E7" i="9"/>
  <c r="G6" i="8"/>
  <c r="H6" i="8" s="1"/>
  <c r="E6" i="9"/>
  <c r="E12" i="9"/>
  <c r="E11" i="9"/>
  <c r="G5" i="8"/>
  <c r="H5" i="8" s="1"/>
  <c r="E5" i="9"/>
  <c r="E8" i="9"/>
  <c r="G4" i="8"/>
  <c r="H4" i="8" s="1"/>
  <c r="E16" i="9"/>
  <c r="E4" i="9"/>
  <c r="G9" i="8"/>
  <c r="H9" i="8" s="1"/>
  <c r="E3" i="9"/>
  <c r="E9" i="9"/>
  <c r="G3" i="8"/>
  <c r="H3" i="8" s="1"/>
  <c r="E15" i="9"/>
  <c r="E14" i="9"/>
  <c r="E2" i="9"/>
  <c r="F25" i="7" l="1"/>
  <c r="G25" i="7" s="1"/>
  <c r="F24" i="7"/>
  <c r="G24" i="7" s="1"/>
  <c r="F23" i="7"/>
  <c r="G23" i="7" s="1"/>
  <c r="F22" i="7"/>
  <c r="F21" i="7"/>
  <c r="F20" i="7"/>
  <c r="F19" i="7"/>
  <c r="F18" i="7"/>
  <c r="G18" i="7" s="1"/>
  <c r="F17" i="7"/>
  <c r="G17" i="7" s="1"/>
  <c r="F16" i="7"/>
  <c r="G16" i="7" s="1"/>
  <c r="F15" i="7"/>
  <c r="G15" i="7" s="1"/>
  <c r="E15" i="7" a="1"/>
  <c r="E15" i="7" s="1"/>
  <c r="F14" i="7"/>
  <c r="G14" i="7" s="1"/>
  <c r="E11" i="7"/>
  <c r="E15" i="6" a="1"/>
  <c r="E15" i="6" s="1"/>
  <c r="F12" i="6" s="1"/>
  <c r="E11" i="6"/>
  <c r="F14" i="6"/>
  <c r="F15" i="6"/>
  <c r="F16" i="6"/>
  <c r="F17" i="6"/>
  <c r="F18" i="6"/>
  <c r="F19" i="6"/>
  <c r="F20" i="6"/>
  <c r="F21" i="6"/>
  <c r="F22" i="6"/>
  <c r="F23" i="6"/>
  <c r="F24" i="6"/>
  <c r="F25" i="6"/>
  <c r="F3" i="6" l="1"/>
  <c r="F8" i="6"/>
  <c r="F4" i="6"/>
  <c r="F10" i="6"/>
  <c r="F6" i="6"/>
  <c r="F5" i="6"/>
  <c r="F2" i="6"/>
  <c r="F7" i="6"/>
  <c r="G19" i="7"/>
  <c r="G21" i="7"/>
  <c r="F13" i="6"/>
  <c r="F10" i="7"/>
  <c r="G10" i="7" s="1"/>
  <c r="F11" i="6"/>
  <c r="F9" i="6"/>
  <c r="G22" i="7"/>
  <c r="G20" i="7"/>
  <c r="F13" i="7"/>
  <c r="G13" i="7" s="1"/>
  <c r="F11" i="7"/>
  <c r="G11" i="7" s="1"/>
  <c r="F12" i="7"/>
  <c r="G12" i="7" s="1"/>
  <c r="F9" i="7"/>
  <c r="G9" i="7" s="1"/>
  <c r="F7" i="7"/>
  <c r="G7" i="7" s="1"/>
  <c r="F5" i="7"/>
  <c r="G5" i="7" s="1"/>
  <c r="F3" i="7"/>
  <c r="G3" i="7" s="1"/>
  <c r="F2" i="7"/>
  <c r="G2" i="7" s="1"/>
  <c r="F4" i="7"/>
  <c r="G4" i="7" s="1"/>
  <c r="F6" i="7"/>
  <c r="G6" i="7" s="1"/>
  <c r="F8" i="7"/>
  <c r="G8" i="7" s="1"/>
  <c r="N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vboxuser</author>
  </authors>
  <commentList>
    <comment ref="C1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линейный прогноз</t>
        </r>
      </text>
    </comment>
    <comment ref="B17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линейный прогноз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<sst xmlns="http://schemas.openxmlformats.org/spreadsheetml/2006/main" count="100" uniqueCount="83">
  <si>
    <t>вариант</t>
  </si>
  <si>
    <t>Всего по перечисленным видам деятельности</t>
  </si>
  <si>
    <t>ВВП</t>
  </si>
  <si>
    <t>ВДС</t>
  </si>
  <si>
    <t>Занятие №</t>
  </si>
  <si>
    <t>группа</t>
  </si>
  <si>
    <t>студент</t>
  </si>
  <si>
    <t>Авторизовать файл:</t>
  </si>
  <si>
    <t xml:space="preserve"> - сохранить файл, дав ему название по шаблону: &lt;Группа_без_тире&gt; &lt;номер_занятия_двумя_цифрами&gt; &lt;ФамилияИО&gt;</t>
  </si>
  <si>
    <t xml:space="preserve"> - исправить внутри файла группу и фамилию</t>
  </si>
  <si>
    <t>Тема:</t>
  </si>
  <si>
    <t>Задачи:</t>
  </si>
  <si>
    <t>Предварительная подготовка исходных данных</t>
  </si>
  <si>
    <t>Исходные данные представляют собой макроэкономические показатели отраслей НХ РФ:</t>
  </si>
  <si>
    <t>ОФ</t>
  </si>
  <si>
    <t>З/п</t>
  </si>
  <si>
    <t>Численность</t>
  </si>
  <si>
    <t xml:space="preserve"> - валовый внутренний продукт (млн руб)</t>
  </si>
  <si>
    <t xml:space="preserve"> - валовая добавленная стоимость (млн руб)</t>
  </si>
  <si>
    <t xml:space="preserve"> - ввод в строй основных фондов (млн руб)</t>
  </si>
  <si>
    <r>
      <t xml:space="preserve"> - среднесписочная численность занятых (</t>
    </r>
    <r>
      <rPr>
        <b/>
        <sz val="11"/>
        <color rgb="FF7030A0"/>
        <rFont val="Calibri"/>
        <family val="2"/>
        <charset val="204"/>
        <scheme val="minor"/>
      </rPr>
      <t>чел</t>
    </r>
    <r>
      <rPr>
        <sz val="11"/>
        <color rgb="FF7030A0"/>
        <rFont val="Calibri"/>
        <family val="2"/>
        <charset val="204"/>
        <scheme val="minor"/>
      </rPr>
      <t>)</t>
    </r>
  </si>
  <si>
    <t xml:space="preserve"> - свести данные из разых источников в одну таблицу</t>
  </si>
  <si>
    <t xml:space="preserve"> - привести данные к сопоставимому виду</t>
  </si>
  <si>
    <t>Подготовка ряда ВВП</t>
  </si>
  <si>
    <t>В связи с изменением классификатора ОКВЭД (Общероссийский классификатор видов экономической деятельности) с 2016г</t>
  </si>
  <si>
    <t>в некоторых вариантах данные до и/или после 2016 г надо будет сложить из двух рядов</t>
  </si>
  <si>
    <t>По файлу "МатМетоды прогнозирования Варианты ..." определить свой вариант, вписать его в заголовок этого и последующих файлов</t>
  </si>
  <si>
    <r>
      <t>Из трёх файлов исходных данных собрать данные в одну таблицу -</t>
    </r>
    <r>
      <rPr>
        <b/>
        <sz val="11"/>
        <color theme="1"/>
        <rFont val="Calibri"/>
        <family val="2"/>
        <charset val="204"/>
        <scheme val="minor"/>
      </rPr>
      <t xml:space="preserve"> рис.1</t>
    </r>
    <r>
      <rPr>
        <sz val="11"/>
        <color theme="1"/>
        <rFont val="Calibri"/>
        <family val="2"/>
        <charset val="204"/>
        <scheme val="minor"/>
      </rPr>
      <t>.</t>
    </r>
  </si>
  <si>
    <t>Если в варианте до/после 2016г ряд состоит из двух ВЭД - два ряда сложить.</t>
  </si>
  <si>
    <t>k= поздняя версия / ранняя версия</t>
  </si>
  <si>
    <t>Если стыковочных лет несколько - выбирите любой (или возьмите среднее по всем годам).</t>
  </si>
  <si>
    <r>
      <t xml:space="preserve">Для стыковочных лет рассчитать переводные (стыковочные) коэффициенты - </t>
    </r>
    <r>
      <rPr>
        <b/>
        <sz val="11"/>
        <color theme="1"/>
        <rFont val="Calibri"/>
        <family val="2"/>
        <charset val="204"/>
        <scheme val="minor"/>
      </rPr>
      <t>рис.2</t>
    </r>
    <r>
      <rPr>
        <sz val="11"/>
        <color theme="1"/>
        <rFont val="Calibri"/>
        <family val="2"/>
        <charset val="204"/>
        <scheme val="minor"/>
      </rPr>
      <t>:</t>
    </r>
  </si>
  <si>
    <t>Составить единый ряд ВВП:</t>
  </si>
  <si>
    <t xml:space="preserve"> - последние данные входят в единый ряд без изменений</t>
  </si>
  <si>
    <r>
      <t xml:space="preserve"> - предшествующие данные кумулятивно домножаются на стыковочные коэффициенты - </t>
    </r>
    <r>
      <rPr>
        <b/>
        <sz val="11"/>
        <color theme="1"/>
        <rFont val="Calibri"/>
        <family val="2"/>
        <charset val="204"/>
        <scheme val="minor"/>
      </rPr>
      <t>рис.3</t>
    </r>
    <r>
      <rPr>
        <sz val="11"/>
        <color theme="1"/>
        <rFont val="Calibri"/>
        <family val="2"/>
        <charset val="204"/>
        <scheme val="minor"/>
      </rPr>
      <t>.</t>
    </r>
  </si>
  <si>
    <t>Вевести единый ряд ВВП на график, убедится в отсутствии неправдоподобно резких скачков.</t>
  </si>
  <si>
    <t>Ровно аналогично подготовить ряд ВДС</t>
  </si>
  <si>
    <t xml:space="preserve"> - данные по ряду инвестиций взять с 2002 года</t>
  </si>
  <si>
    <r>
      <t xml:space="preserve"> - из данных по инвестициям 1.) по 2016г в млн, и 2.) с 2014г в тыс руб - составить единый ряд в млн руб. - </t>
    </r>
    <r>
      <rPr>
        <b/>
        <sz val="11"/>
        <color theme="1"/>
        <rFont val="Calibri"/>
        <family val="2"/>
        <charset val="204"/>
        <scheme val="minor"/>
      </rPr>
      <t>рис.4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</si>
  <si>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 - для стыковки данных о вводе фондов, рассчитать по данным за 2004-2016гг трендовый прогноз на 2017г - </t>
    </r>
    <r>
      <rPr>
        <b/>
        <sz val="11"/>
        <color theme="1"/>
        <rFont val="Calibri"/>
        <family val="2"/>
        <charset val="204"/>
        <scheme val="minor"/>
      </rPr>
      <t>рис.5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</si>
  <si>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 - для расчёта ввода фондов за 2002-2003г можно воспользоваться моделью регрессии - </t>
    </r>
    <r>
      <rPr>
        <b/>
        <sz val="11"/>
        <color theme="1"/>
        <rFont val="Calibri"/>
        <family val="2"/>
        <charset val="204"/>
        <scheme val="minor"/>
      </rPr>
      <t>рис.6</t>
    </r>
    <r>
      <rPr>
        <sz val="11"/>
        <color theme="1"/>
        <rFont val="Calibri"/>
        <family val="2"/>
        <charset val="204"/>
        <scheme val="minor"/>
      </rPr>
      <t>.</t>
    </r>
  </si>
  <si>
    <t>При подготовке ряда ОФ:</t>
  </si>
  <si>
    <t>При подготовке ряда зарплаты:</t>
  </si>
  <si>
    <t xml:space="preserve"> - данные по ряду взять с 2002 года</t>
  </si>
  <si>
    <r>
      <t xml:space="preserve"> - если данные до/после 2016г плавно стыкуются (</t>
    </r>
    <r>
      <rPr>
        <b/>
        <sz val="11"/>
        <color theme="1"/>
        <rFont val="Calibri"/>
        <family val="2"/>
        <charset val="204"/>
        <scheme val="minor"/>
      </rPr>
      <t>рис.7</t>
    </r>
    <r>
      <rPr>
        <sz val="11"/>
        <color theme="1"/>
        <rFont val="Calibri"/>
        <family val="2"/>
        <charset val="204"/>
        <scheme val="minor"/>
      </rPr>
      <t>.) можно их соединить без стыковочных коэффициентов</t>
    </r>
  </si>
  <si>
    <t>Аналогично подготовить ряд численность - рис.8.</t>
  </si>
  <si>
    <t>Ряд численности наиболее сильно разнится по ВЭД (вариантам), поэтому каждый пытается справиться с ним самостоятельно</t>
  </si>
  <si>
    <t>Собрать подготовленные ряды в единую таблицу - рис.9.</t>
  </si>
  <si>
    <t xml:space="preserve">Для 2019-2020гг взять более поздние данные. </t>
  </si>
  <si>
    <t>(часть рисунков сохранилась с прошлого года, поэтому там таблицы не продлены)</t>
  </si>
  <si>
    <r>
      <t xml:space="preserve">В варианте №10 надо учесть переход на кадастровые цены, срогнозировав на 2019г рост (по тренду) балансовых цен - </t>
    </r>
    <r>
      <rPr>
        <b/>
        <sz val="11"/>
        <color rgb="FF7030A0"/>
        <rFont val="Calibri"/>
        <family val="2"/>
        <charset val="204"/>
        <scheme val="minor"/>
      </rPr>
      <t>рис.5.1</t>
    </r>
  </si>
  <si>
    <t>ПМ-2541</t>
  </si>
  <si>
    <r>
      <t xml:space="preserve"> - зарплата (</t>
    </r>
    <r>
      <rPr>
        <b/>
        <sz val="11"/>
        <color rgb="FF7030A0"/>
        <rFont val="Calibri"/>
        <family val="2"/>
        <charset val="204"/>
        <scheme val="minor"/>
      </rPr>
      <t>руб/чел/мес</t>
    </r>
    <r>
      <rPr>
        <sz val="11"/>
        <color rgb="FF7030A0"/>
        <rFont val="Calibri"/>
        <family val="2"/>
        <charset val="204"/>
        <scheme val="minor"/>
      </rPr>
      <t>)</t>
    </r>
  </si>
  <si>
    <r>
      <t xml:space="preserve">Данные за неполный год получить по данным за 3кв пропорционально 3кв предыд.года - </t>
    </r>
    <r>
      <rPr>
        <b/>
        <sz val="11"/>
        <color rgb="FF7030A0"/>
        <rFont val="Calibri"/>
        <family val="2"/>
        <charset val="204"/>
        <scheme val="minor"/>
      </rPr>
      <t>рис.1.1</t>
    </r>
  </si>
  <si>
    <t>год</t>
  </si>
  <si>
    <t>база</t>
  </si>
  <si>
    <t>горизонт</t>
  </si>
  <si>
    <t xml:space="preserve">По методологии 1993 </t>
  </si>
  <si>
    <t>По методологии 2011, ОКОНХ1</t>
  </si>
  <si>
    <t>По методологии 2011, ОКОНХ2</t>
  </si>
  <si>
    <t>Единый ВВП</t>
  </si>
  <si>
    <t>Стыковые коэфф.</t>
  </si>
  <si>
    <t>млн.руб</t>
  </si>
  <si>
    <t>руб/чел/мес</t>
  </si>
  <si>
    <t>чел</t>
  </si>
  <si>
    <t>Единый ВДС</t>
  </si>
  <si>
    <t>Единый сглаженный ВДС</t>
  </si>
  <si>
    <t>ВДС сгл</t>
  </si>
  <si>
    <t xml:space="preserve">Инвестиции по 2016 г. </t>
  </si>
  <si>
    <t>Инвестиции, ОКОНХ1</t>
  </si>
  <si>
    <t>ОФв, ОКОНХ2</t>
  </si>
  <si>
    <t>ОФв, ОКОНХ1</t>
  </si>
  <si>
    <t>Единый ОФ</t>
  </si>
  <si>
    <t>ОКОНХ1</t>
  </si>
  <si>
    <t>ОКОНХ2</t>
  </si>
  <si>
    <t>Единый ЗП</t>
  </si>
  <si>
    <t>По методологии 2009, ОКОНХ1</t>
  </si>
  <si>
    <t xml:space="preserve">По методологии 2000 </t>
  </si>
  <si>
    <t>По методологии 2009, ОКОНХ2</t>
  </si>
  <si>
    <t>Единый ССЧ</t>
  </si>
  <si>
    <t>Единый сгл ОФ</t>
  </si>
  <si>
    <t>ОФ сгл</t>
  </si>
  <si>
    <t>Петров Г.А.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</si>
</sst>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####"/>
  </numFmts>
  <fonts count="2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charset val="204"/>
    </font>
    <font>
      <u/>
      <sz val="10"/>
      <color theme="10"/>
      <name val="Arial Cyr"/>
      <charset val="204"/>
    </font>
    <font>
      <sz val="11"/>
      <color rgb="FF7030A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u/>
      <sz val="10"/>
      <color theme="10"/>
      <name val="Arial"/>
      <family val="2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7.5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8">
    <xf numFmtId="0" fontId="0" fillId="0" borderId="0"/>
    <xf numFmtId="0" fontId="2" fillId="0" borderId="0"/>
    <xf numFmtId="0" fontId="4" fillId="0" borderId="0"/>
    <xf numFmtId="0" fontId="5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17" fillId="0" borderId="0"/>
    <xf numFmtId="0" fontId="18" fillId="0" borderId="0" applyNumberFormat="0" applyFill="0" applyBorder="0" applyAlignment="0" applyProtection="0"/>
    <xf numFmtId="0" fontId="4" fillId="0" borderId="0"/>
  </cellStyleXfs>
  <cellXfs count="7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/>
    <xf numFmtId="0" fontId="6" fillId="0" borderId="0" xfId="0" applyFont="1"/>
    <xf numFmtId="0" fontId="0" fillId="0" borderId="0" xfId="0" applyFont="1"/>
    <xf numFmtId="0" fontId="7" fillId="0" borderId="0" xfId="0" applyFont="1"/>
    <xf numFmtId="0" fontId="3" fillId="2" borderId="0" xfId="1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1" xfId="0" applyBorder="1"/>
    <xf numFmtId="0" fontId="0" fillId="0" borderId="4" xfId="0" applyBorder="1"/>
    <xf numFmtId="3" fontId="0" fillId="0" borderId="0" xfId="0" applyNumberFormat="1"/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3" fontId="12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/>
    <xf numFmtId="3" fontId="0" fillId="0" borderId="1" xfId="0" applyNumberFormat="1" applyBorder="1"/>
    <xf numFmtId="3" fontId="0" fillId="2" borderId="1" xfId="0" applyNumberFormat="1" applyFill="1" applyBorder="1"/>
    <xf numFmtId="3" fontId="0" fillId="3" borderId="1" xfId="0" applyNumberFormat="1" applyFill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8" xfId="0" applyNumberFormat="1" applyBorder="1"/>
    <xf numFmtId="3" fontId="0" fillId="0" borderId="9" xfId="0" applyNumberFormat="1" applyBorder="1"/>
    <xf numFmtId="0" fontId="0" fillId="0" borderId="10" xfId="0" applyBorder="1" applyAlignment="1"/>
    <xf numFmtId="10" fontId="0" fillId="0" borderId="11" xfId="4" applyNumberFormat="1" applyFont="1" applyBorder="1" applyAlignment="1"/>
    <xf numFmtId="0" fontId="0" fillId="0" borderId="12" xfId="0" applyBorder="1" applyAlignment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9" fontId="0" fillId="3" borderId="4" xfId="4" applyFont="1" applyFill="1" applyBorder="1"/>
    <xf numFmtId="3" fontId="0" fillId="0" borderId="16" xfId="0" applyNumberFormat="1" applyBorder="1"/>
    <xf numFmtId="3" fontId="0" fillId="0" borderId="17" xfId="0" applyNumberFormat="1" applyBorder="1"/>
    <xf numFmtId="3" fontId="13" fillId="0" borderId="1" xfId="0" applyNumberFormat="1" applyFont="1" applyBorder="1"/>
    <xf numFmtId="0" fontId="13" fillId="0" borderId="0" xfId="0" applyFont="1"/>
    <xf numFmtId="0" fontId="12" fillId="0" borderId="0" xfId="0" applyFont="1"/>
    <xf numFmtId="0" fontId="14" fillId="0" borderId="1" xfId="0" applyFont="1" applyBorder="1" applyAlignment="1">
      <alignment horizontal="center"/>
    </xf>
    <xf numFmtId="3" fontId="0" fillId="0" borderId="7" xfId="0" applyNumberFormat="1" applyFill="1" applyBorder="1"/>
    <xf numFmtId="3" fontId="0" fillId="2" borderId="14" xfId="0" applyNumberFormat="1" applyFill="1" applyBorder="1"/>
    <xf numFmtId="3" fontId="0" fillId="5" borderId="2" xfId="0" applyNumberFormat="1" applyFill="1" applyBorder="1"/>
    <xf numFmtId="0" fontId="0" fillId="0" borderId="2" xfId="0" applyBorder="1"/>
    <xf numFmtId="164" fontId="0" fillId="0" borderId="3" xfId="4" applyNumberFormat="1" applyFont="1" applyBorder="1"/>
    <xf numFmtId="3" fontId="12" fillId="5" borderId="1" xfId="0" applyNumberFormat="1" applyFont="1" applyFill="1" applyBorder="1" applyAlignment="1">
      <alignment horizontal="center"/>
    </xf>
    <xf numFmtId="0" fontId="0" fillId="3" borderId="2" xfId="0" applyFill="1" applyBorder="1"/>
    <xf numFmtId="0" fontId="0" fillId="0" borderId="4" xfId="0" applyNumberFormat="1" applyBorder="1"/>
    <xf numFmtId="0" fontId="0" fillId="0" borderId="21" xfId="0" applyBorder="1"/>
    <xf numFmtId="0" fontId="0" fillId="0" borderId="20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164" fontId="0" fillId="0" borderId="24" xfId="4" applyNumberFormat="1" applyFont="1" applyBorder="1"/>
    <xf numFmtId="0" fontId="0" fillId="4" borderId="1" xfId="0" applyFill="1" applyBorder="1"/>
    <xf numFmtId="0" fontId="0" fillId="6" borderId="1" xfId="0" applyNumberFormat="1" applyFill="1" applyBorder="1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0" fillId="7" borderId="7" xfId="0" applyNumberFormat="1" applyFill="1" applyBorder="1"/>
    <xf numFmtId="165" fontId="0" fillId="0" borderId="0" xfId="0" applyNumberFormat="1" applyAlignment="1">
      <alignment horizontal="right" vertical="top"/>
    </xf>
    <xf numFmtId="3" fontId="0" fillId="7" borderId="1" xfId="0" applyNumberFormat="1" applyFill="1" applyBorder="1"/>
    <xf numFmtId="3" fontId="0" fillId="7" borderId="0" xfId="0" applyNumberFormat="1" applyFill="1"/>
    <xf numFmtId="10" fontId="0" fillId="0" borderId="0" xfId="0" applyNumberFormat="1"/>
    <xf numFmtId="1" fontId="19" fillId="0" borderId="2" xfId="0" applyNumberFormat="1" applyFont="1" applyBorder="1" applyAlignment="1">
      <alignment horizontal="right" wrapText="1"/>
    </xf>
    <xf numFmtId="1" fontId="19" fillId="0" borderId="1" xfId="0" applyNumberFormat="1" applyFont="1" applyBorder="1" applyAlignment="1">
      <alignment horizontal="right" wrapText="1"/>
    </xf>
    <xf numFmtId="1" fontId="20" fillId="0" borderId="0" xfId="7" quotePrefix="1" applyNumberFormat="1" applyFont="1" applyFill="1" applyBorder="1" applyAlignment="1">
      <alignment wrapText="1"/>
    </xf>
    <xf numFmtId="1" fontId="21" fillId="0" borderId="0" xfId="7" quotePrefix="1" applyNumberFormat="1" applyFont="1" applyFill="1" applyBorder="1" applyAlignment="1">
      <alignment wrapText="1"/>
    </xf>
    <xf numFmtId="0" fontId="22" fillId="0" borderId="0" xfId="0" applyNumberFormat="1" applyFont="1" applyBorder="1" applyAlignment="1">
      <alignment horizontal="right"/>
    </xf>
    <xf numFmtId="0" fontId="23" fillId="0" borderId="25" xfId="0" applyFont="1" applyBorder="1" applyAlignment="1">
      <alignment horizontal="right" vertical="center" wrapText="1"/>
    </xf>
    <xf numFmtId="0" fontId="23" fillId="0" borderId="26" xfId="0" applyFont="1" applyBorder="1" applyAlignment="1">
      <alignment horizontal="right" vertical="center" wrapText="1"/>
    </xf>
    <xf numFmtId="0" fontId="23" fillId="0" borderId="1" xfId="0" applyFont="1" applyFill="1" applyBorder="1" applyAlignment="1">
      <alignment horizontal="right" vertical="center" wrapText="1"/>
    </xf>
    <xf numFmtId="3" fontId="0" fillId="0" borderId="27" xfId="0" applyNumberFormat="1" applyBorder="1" applyAlignment="1">
      <alignment horizontal="right" vertical="top"/>
    </xf>
    <xf numFmtId="0" fontId="2" fillId="0" borderId="0" xfId="1"/>
  </cellXfs>
  <cellStyles count="8">
    <cellStyle name="Normal" xfId="7" xr:uid="{B9118070-5805-4ADE-BBD2-43BD4CBE9206}"/>
    <cellStyle name="Гиперссылка 2" xfId="3" xr:uid="{00000000-0005-0000-0000-000000000000}"/>
    <cellStyle name="Гиперссылка 3" xfId="6" xr:uid="{00000000-0005-0000-0000-000001000000}"/>
    <cellStyle name="Обычный" xfId="0" builtinId="0"/>
    <cellStyle name="Обычный 2" xfId="1" xr:uid="{00000000-0005-0000-0000-000003000000}"/>
    <cellStyle name="Обычный 3" xfId="2" xr:uid="{00000000-0005-0000-0000-000004000000}"/>
    <cellStyle name="Обычный 4" xfId="5" xr:uid="{00000000-0005-0000-0000-000005000000}"/>
    <cellStyle name="Процентный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ВВП!$B$1</c:f>
              <c:strCache>
                <c:ptCount val="1"/>
                <c:pt idx="0">
                  <c:v>По методологии 1993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ВВП!$A$2:$A$25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ВВП!$B$2:$B$25</c:f>
              <c:numCache>
                <c:formatCode>#,##0</c:formatCode>
                <c:ptCount val="24"/>
                <c:pt idx="0">
                  <c:v>1103620.7</c:v>
                </c:pt>
                <c:pt idx="1">
                  <c:v>1375996</c:v>
                </c:pt>
                <c:pt idx="2">
                  <c:v>1645632.2</c:v>
                </c:pt>
                <c:pt idx="3">
                  <c:v>1988395.7</c:v>
                </c:pt>
                <c:pt idx="4">
                  <c:v>2517781.7999999998</c:v>
                </c:pt>
                <c:pt idx="5">
                  <c:v>3030246.1</c:v>
                </c:pt>
                <c:pt idx="6">
                  <c:v>3897155</c:v>
                </c:pt>
                <c:pt idx="7">
                  <c:v>4242799.0999999996</c:v>
                </c:pt>
                <c:pt idx="8">
                  <c:v>4716044.4000000004</c:v>
                </c:pt>
                <c:pt idx="9">
                  <c:v>5394891.9000000004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3-4C9F-A1A7-81DEEB25A7A3}"/>
            </c:ext>
          </c:extLst>
        </c:ser>
        <c:ser>
          <c:idx val="1"/>
          <c:order val="1"/>
          <c:tx>
            <c:strRef>
              <c:f>ВВП!$C$1</c:f>
              <c:strCache>
                <c:ptCount val="1"/>
                <c:pt idx="0">
                  <c:v>По методологии 2011, ОКОНХ1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ВВП!$A$2:$A$25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ВВП!$C$2:$C$25</c:f>
              <c:numCache>
                <c:formatCode>General</c:formatCode>
                <c:ptCount val="24"/>
                <c:pt idx="9" formatCode="#,##0">
                  <c:v>5923023.9000000004</c:v>
                </c:pt>
                <c:pt idx="10" formatCode="#,##0">
                  <c:v>7090184</c:v>
                </c:pt>
                <c:pt idx="11" formatCode="#,##0">
                  <c:v>7966128.7000000002</c:v>
                </c:pt>
                <c:pt idx="12" formatCode="#,##0">
                  <c:v>8108903.0999999996</c:v>
                </c:pt>
                <c:pt idx="13" formatCode="#,##0">
                  <c:v>8391515.5</c:v>
                </c:pt>
                <c:pt idx="14" formatCode="#,##0">
                  <c:v>9308523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3-4C9F-A1A7-81DEEB25A7A3}"/>
            </c:ext>
          </c:extLst>
        </c:ser>
        <c:ser>
          <c:idx val="2"/>
          <c:order val="2"/>
          <c:tx>
            <c:strRef>
              <c:f>ВВП!$D$1</c:f>
              <c:strCache>
                <c:ptCount val="1"/>
                <c:pt idx="0">
                  <c:v>По методологии 2011, ОКОНХ2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ВВП!$A$2:$A$25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ВВП!$D$2:$D$25</c:f>
              <c:numCache>
                <c:formatCode>General</c:formatCode>
                <c:ptCount val="24"/>
                <c:pt idx="12" formatCode="#,##0">
                  <c:v>9925208.0999999996</c:v>
                </c:pt>
                <c:pt idx="13" formatCode="#,##0">
                  <c:v>10706582.1</c:v>
                </c:pt>
                <c:pt idx="14" formatCode="#,##0">
                  <c:v>11852881.700000001</c:v>
                </c:pt>
                <c:pt idx="15" formatCode="#,##0">
                  <c:v>12766002.800000001</c:v>
                </c:pt>
                <c:pt idx="16" formatCode="#,##0">
                  <c:v>13515794</c:v>
                </c:pt>
                <c:pt idx="17" formatCode="#,##0">
                  <c:v>13615271.9</c:v>
                </c:pt>
                <c:pt idx="18" formatCode="#,##0">
                  <c:v>14544325.699999999</c:v>
                </c:pt>
                <c:pt idx="19" formatCode="#,##0">
                  <c:v>16406490.399999999</c:v>
                </c:pt>
                <c:pt idx="20" formatCode="#,##0">
                  <c:v>19738622.600000001</c:v>
                </c:pt>
                <c:pt idx="21" formatCode="#,##0">
                  <c:v>24340433.200000003</c:v>
                </c:pt>
                <c:pt idx="22" formatCode="#,##0">
                  <c:v>29177253.5</c:v>
                </c:pt>
                <c:pt idx="23" formatCode="#,##0">
                  <c:v>23463740.899999999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3-4C9F-A1A7-81DEEB25A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519472"/>
        <c:axId val="337519888"/>
      </c:lineChart>
      <c:catAx>
        <c:axId val="33751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519888"/>
        <c:crosses val="autoZero"/>
        <c:auto val="1"/>
        <c:lblAlgn val="ctr"/>
        <c:lblOffset val="100"/>
        <c:noMultiLvlLbl val="0"/>
      </c:catAx>
      <c:valAx>
        <c:axId val="3375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5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ВВП!$F$1</c:f>
              <c:strCache>
                <c:ptCount val="1"/>
                <c:pt idx="0">
                  <c:v>Единый 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ВВП!$F$2:$F$25</c:f>
              <c:numCache>
                <c:formatCode>#,##0</c:formatCode>
                <c:ptCount val="2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23463740.899999999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9-4F21-89AA-04DB7957C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190416"/>
        <c:axId val="338196240"/>
      </c:lineChart>
      <c:catAx>
        <c:axId val="338190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196240"/>
        <c:crosses val="autoZero"/>
        <c:auto val="1"/>
        <c:lblAlgn val="ctr"/>
        <c:lblOffset val="100"/>
        <c:noMultiLvlLbl val="0"/>
      </c:catAx>
      <c:valAx>
        <c:axId val="3381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19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ВДС!$B$1</c:f>
              <c:strCache>
                <c:ptCount val="1"/>
                <c:pt idx="0">
                  <c:v>По методологии 1993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ВДС!$A$2:$A$25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ВДС!$B$2:$B$25</c:f>
              <c:numCache>
                <c:formatCode>#,##0</c:formatCode>
                <c:ptCount val="24"/>
                <c:pt idx="0">
                  <c:v>488727.7</c:v>
                </c:pt>
                <c:pt idx="1">
                  <c:v>651288.80000000005</c:v>
                </c:pt>
                <c:pt idx="2">
                  <c:v>802513.8</c:v>
                </c:pt>
                <c:pt idx="3">
                  <c:v>959089.9</c:v>
                </c:pt>
                <c:pt idx="4">
                  <c:v>1189163.1000000001</c:v>
                </c:pt>
                <c:pt idx="5">
                  <c:v>1466357</c:v>
                </c:pt>
                <c:pt idx="6">
                  <c:v>1884401.2</c:v>
                </c:pt>
                <c:pt idx="7">
                  <c:v>2203213.2999999998</c:v>
                </c:pt>
                <c:pt idx="8">
                  <c:v>2423548.6</c:v>
                </c:pt>
                <c:pt idx="9">
                  <c:v>2673145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C-40A9-9FD9-D03DA4435308}"/>
            </c:ext>
          </c:extLst>
        </c:ser>
        <c:ser>
          <c:idx val="1"/>
          <c:order val="1"/>
          <c:tx>
            <c:strRef>
              <c:f>ВДС!$C$1</c:f>
              <c:strCache>
                <c:ptCount val="1"/>
                <c:pt idx="0">
                  <c:v>По методологии 2011, ОКОНХ1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ВДС!$A$2:$A$25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ВДС!$C$2:$C$25</c:f>
              <c:numCache>
                <c:formatCode>General</c:formatCode>
                <c:ptCount val="24"/>
                <c:pt idx="9" formatCode="#,##0">
                  <c:v>3631807.6</c:v>
                </c:pt>
                <c:pt idx="10" formatCode="#,##0">
                  <c:v>4555153.5999999996</c:v>
                </c:pt>
                <c:pt idx="11" formatCode="#,##0">
                  <c:v>5201331.2</c:v>
                </c:pt>
                <c:pt idx="12" formatCode="#,##0">
                  <c:v>5533093.2999999998</c:v>
                </c:pt>
                <c:pt idx="13" formatCode="#,##0">
                  <c:v>5745663.5</c:v>
                </c:pt>
                <c:pt idx="14" formatCode="#,##0">
                  <c:v>6140037.7999999998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7C-40A9-9FD9-D03DA4435308}"/>
            </c:ext>
          </c:extLst>
        </c:ser>
        <c:ser>
          <c:idx val="2"/>
          <c:order val="2"/>
          <c:tx>
            <c:strRef>
              <c:f>ВДС!$D$1</c:f>
              <c:strCache>
                <c:ptCount val="1"/>
                <c:pt idx="0">
                  <c:v>По методологии 2011, ОКОНХ2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ВДС!$A$2:$A$25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ВДС!$D$2:$D$25</c:f>
              <c:numCache>
                <c:formatCode>General</c:formatCode>
                <c:ptCount val="24"/>
                <c:pt idx="12" formatCode="#,##0">
                  <c:v>6933386.9000000004</c:v>
                </c:pt>
                <c:pt idx="13" formatCode="#,##0">
                  <c:v>7504676.2999999998</c:v>
                </c:pt>
                <c:pt idx="14" formatCode="#,##0">
                  <c:v>8005749.4000000004</c:v>
                </c:pt>
                <c:pt idx="15" formatCode="#,##0">
                  <c:v>8435287.0999999996</c:v>
                </c:pt>
                <c:pt idx="16" formatCode="#,##0">
                  <c:v>8889867.7000000011</c:v>
                </c:pt>
                <c:pt idx="17" formatCode="#,##0">
                  <c:v>9318440.1999999993</c:v>
                </c:pt>
                <c:pt idx="18" formatCode="#,##0">
                  <c:v>9987984.4000000004</c:v>
                </c:pt>
                <c:pt idx="19" formatCode="#,##0">
                  <c:v>10979479.5</c:v>
                </c:pt>
                <c:pt idx="20" formatCode="#,##0">
                  <c:v>13078907.300000001</c:v>
                </c:pt>
                <c:pt idx="21" formatCode="#,##0">
                  <c:v>16660493.5</c:v>
                </c:pt>
                <c:pt idx="22" formatCode="#,##0">
                  <c:v>20267549.700000003</c:v>
                </c:pt>
                <c:pt idx="23" formatCode="#,##0">
                  <c:v>22639157.185240481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7C-40A9-9FD9-D03DA4435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519472"/>
        <c:axId val="337519888"/>
      </c:lineChart>
      <c:catAx>
        <c:axId val="33751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519888"/>
        <c:crosses val="autoZero"/>
        <c:auto val="1"/>
        <c:lblAlgn val="ctr"/>
        <c:lblOffset val="100"/>
        <c:noMultiLvlLbl val="0"/>
      </c:catAx>
      <c:valAx>
        <c:axId val="3375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5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07266750635654"/>
          <c:y val="2.6158156378630962E-2"/>
          <c:w val="0.83424794295602223"/>
          <c:h val="0.90060404057695331"/>
        </c:manualLayout>
      </c:layout>
      <c:lineChart>
        <c:grouping val="standard"/>
        <c:varyColors val="0"/>
        <c:ser>
          <c:idx val="0"/>
          <c:order val="0"/>
          <c:tx>
            <c:strRef>
              <c:f>ВДС!$F$1</c:f>
              <c:strCache>
                <c:ptCount val="1"/>
                <c:pt idx="0">
                  <c:v>Единый ВДС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ВДС!$F$2:$F$25</c:f>
              <c:numCache>
                <c:formatCode>#,##0</c:formatCode>
                <c:ptCount val="24"/>
                <c:pt idx="0">
                  <c:v>854871.14703622425</c:v>
                </c:pt>
                <c:pt idx="1">
                  <c:v>1139219.2493035407</c:v>
                </c:pt>
                <c:pt idx="2">
                  <c:v>1403738.508618192</c:v>
                </c:pt>
                <c:pt idx="3">
                  <c:v>1677617.7878271635</c:v>
                </c:pt>
                <c:pt idx="4">
                  <c:v>2080056.4881224297</c:v>
                </c:pt>
                <c:pt idx="5">
                  <c:v>2564917.6229515877</c:v>
                </c:pt>
                <c:pt idx="6">
                  <c:v>3296150.8327038502</c:v>
                </c:pt>
                <c:pt idx="7">
                  <c:v>3853809.5568073275</c:v>
                </c:pt>
                <c:pt idx="8">
                  <c:v>4239214.9484877475</c:v>
                </c:pt>
                <c:pt idx="9">
                  <c:v>4675803.1769923167</c:v>
                </c:pt>
                <c:pt idx="10">
                  <c:v>5864573.2429680433</c:v>
                </c:pt>
                <c:pt idx="11">
                  <c:v>6696500.3734088941</c:v>
                </c:pt>
                <c:pt idx="12">
                  <c:v>6933386.9000000004</c:v>
                </c:pt>
                <c:pt idx="13">
                  <c:v>7504676.2999999998</c:v>
                </c:pt>
                <c:pt idx="14">
                  <c:v>8005749.4000000004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9318440.1999999993</c:v>
                </c:pt>
                <c:pt idx="18">
                  <c:v>9987984.4000000004</c:v>
                </c:pt>
                <c:pt idx="19">
                  <c:v>10979479.5</c:v>
                </c:pt>
                <c:pt idx="20">
                  <c:v>13078907.300000001</c:v>
                </c:pt>
                <c:pt idx="21">
                  <c:v>16660493.5</c:v>
                </c:pt>
                <c:pt idx="22">
                  <c:v>20267549.700000003</c:v>
                </c:pt>
                <c:pt idx="23">
                  <c:v>22639157.185240481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D-4906-BD62-A164039154CE}"/>
            </c:ext>
          </c:extLst>
        </c:ser>
        <c:ser>
          <c:idx val="1"/>
          <c:order val="1"/>
          <c:tx>
            <c:strRef>
              <c:f>ВДС!$G$1</c:f>
              <c:strCache>
                <c:ptCount val="1"/>
                <c:pt idx="0">
                  <c:v>Единый сглаженный ВДС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ВДС!$G$2:$G$25</c:f>
              <c:numCache>
                <c:formatCode>#,##0</c:formatCode>
                <c:ptCount val="24"/>
                <c:pt idx="0">
                  <c:v>854871.14703622425</c:v>
                </c:pt>
                <c:pt idx="1">
                  <c:v>1139219.2493035407</c:v>
                </c:pt>
                <c:pt idx="2">
                  <c:v>1403738.508618192</c:v>
                </c:pt>
                <c:pt idx="3">
                  <c:v>1677617.7878271635</c:v>
                </c:pt>
                <c:pt idx="4">
                  <c:v>2080056.4881224297</c:v>
                </c:pt>
                <c:pt idx="5">
                  <c:v>2564917.6229515877</c:v>
                </c:pt>
                <c:pt idx="6">
                  <c:v>3296150.8327038502</c:v>
                </c:pt>
                <c:pt idx="7">
                  <c:v>3853809.5568073275</c:v>
                </c:pt>
                <c:pt idx="8">
                  <c:v>4239214.9484877475</c:v>
                </c:pt>
                <c:pt idx="9">
                  <c:v>4675803.1769923167</c:v>
                </c:pt>
                <c:pt idx="10">
                  <c:v>5864573.2429680433</c:v>
                </c:pt>
                <c:pt idx="11">
                  <c:v>6696500.3734088941</c:v>
                </c:pt>
                <c:pt idx="12">
                  <c:v>6933386.9000000004</c:v>
                </c:pt>
                <c:pt idx="13">
                  <c:v>7504676.2999999998</c:v>
                </c:pt>
                <c:pt idx="14">
                  <c:v>8005749.4000000004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9318440.1999999993</c:v>
                </c:pt>
                <c:pt idx="18">
                  <c:v>9987984.4000000004</c:v>
                </c:pt>
                <c:pt idx="19">
                  <c:v>12989466.85</c:v>
                </c:pt>
                <c:pt idx="20">
                  <c:v>15127767.050000001</c:v>
                </c:pt>
                <c:pt idx="21">
                  <c:v>16660493.5</c:v>
                </c:pt>
                <c:pt idx="22">
                  <c:v>20267549.700000003</c:v>
                </c:pt>
                <c:pt idx="23">
                  <c:v>22639157.185240481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FD-4906-BD62-A16403915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190416"/>
        <c:axId val="338196240"/>
      </c:lineChart>
      <c:catAx>
        <c:axId val="338190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196240"/>
        <c:crosses val="autoZero"/>
        <c:auto val="1"/>
        <c:lblAlgn val="ctr"/>
        <c:lblOffset val="100"/>
        <c:noMultiLvlLbl val="0"/>
      </c:catAx>
      <c:valAx>
        <c:axId val="3381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19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ОФ!$B$1</c:f>
              <c:strCache>
                <c:ptCount val="1"/>
                <c:pt idx="0">
                  <c:v>Инвестиции по 2016 г.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ОФ!$A$2:$A$25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ОФ!$B$2:$B$25</c:f>
              <c:numCache>
                <c:formatCode>#,##0</c:formatCode>
                <c:ptCount val="24"/>
                <c:pt idx="0">
                  <c:v>488727.7</c:v>
                </c:pt>
                <c:pt idx="1">
                  <c:v>651288.80000000005</c:v>
                </c:pt>
                <c:pt idx="2">
                  <c:v>802513.8</c:v>
                </c:pt>
                <c:pt idx="3">
                  <c:v>959089.9</c:v>
                </c:pt>
                <c:pt idx="4">
                  <c:v>1189163.1000000001</c:v>
                </c:pt>
                <c:pt idx="5">
                  <c:v>1466357</c:v>
                </c:pt>
                <c:pt idx="6">
                  <c:v>1884401.2</c:v>
                </c:pt>
                <c:pt idx="7">
                  <c:v>2203213.2999999998</c:v>
                </c:pt>
                <c:pt idx="8">
                  <c:v>2423548.6</c:v>
                </c:pt>
                <c:pt idx="9">
                  <c:v>2673145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3-40C3-AC2D-64E4DF820B56}"/>
            </c:ext>
          </c:extLst>
        </c:ser>
        <c:ser>
          <c:idx val="1"/>
          <c:order val="1"/>
          <c:tx>
            <c:strRef>
              <c:f>ОФ!$C$1</c:f>
              <c:strCache>
                <c:ptCount val="1"/>
                <c:pt idx="0">
                  <c:v>Инвестиции, ОКОНХ1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ОФ!$A$2:$A$25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ОФ!$C$2:$C$25</c:f>
              <c:numCache>
                <c:formatCode>General</c:formatCode>
                <c:ptCount val="24"/>
                <c:pt idx="9" formatCode="#\ ##0.####">
                  <c:v>3631807.6</c:v>
                </c:pt>
                <c:pt idx="10" formatCode="#\ ##0.####">
                  <c:v>4555153.5999999996</c:v>
                </c:pt>
                <c:pt idx="11" formatCode="#\ ##0.####">
                  <c:v>5201331.2</c:v>
                </c:pt>
                <c:pt idx="12" formatCode="#\ ##0.####">
                  <c:v>5533093.2999999998</c:v>
                </c:pt>
                <c:pt idx="13" formatCode="#\ ##0.####">
                  <c:v>5745663.5</c:v>
                </c:pt>
                <c:pt idx="14" formatCode="#\ ##0.####">
                  <c:v>6140037.7999999998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3-40C3-AC2D-64E4DF820B56}"/>
            </c:ext>
          </c:extLst>
        </c:ser>
        <c:ser>
          <c:idx val="2"/>
          <c:order val="2"/>
          <c:tx>
            <c:strRef>
              <c:f>ОФ!$D$1</c:f>
              <c:strCache>
                <c:ptCount val="1"/>
                <c:pt idx="0">
                  <c:v>ОФв, ОКОНХ1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ОФ!$A$2:$A$25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ОФ!$D$2:$D$25</c:f>
              <c:numCache>
                <c:formatCode>General</c:formatCode>
                <c:ptCount val="24"/>
                <c:pt idx="12">
                  <c:v>6933386.9000000004</c:v>
                </c:pt>
                <c:pt idx="13">
                  <c:v>7504676.2999999998</c:v>
                </c:pt>
                <c:pt idx="14">
                  <c:v>8005749.4000000004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9318440.1999999993</c:v>
                </c:pt>
                <c:pt idx="18">
                  <c:v>9987984.4000000004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43-40C3-AC2D-64E4DF820B56}"/>
            </c:ext>
          </c:extLst>
        </c:ser>
        <c:ser>
          <c:idx val="3"/>
          <c:order val="3"/>
          <c:tx>
            <c:strRef>
              <c:f>ОФ!$E$1</c:f>
              <c:strCache>
                <c:ptCount val="1"/>
                <c:pt idx="0">
                  <c:v>ОФв, ОКОНХ2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ОФ!$A$2:$A$25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ОФ!$E$2:$E$25</c:f>
              <c:numCache>
                <c:formatCode>General</c:formatCode>
                <c:ptCount val="24"/>
                <c:pt idx="19">
                  <c:v>10979479.5</c:v>
                </c:pt>
                <c:pt idx="20">
                  <c:v>13078907.300000001</c:v>
                </c:pt>
                <c:pt idx="21">
                  <c:v>16660493.5</c:v>
                </c:pt>
                <c:pt idx="22">
                  <c:v>20267549.700000003</c:v>
                </c:pt>
                <c:pt idx="23">
                  <c:v>22639157.185240481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43-40C3-AC2D-64E4DF820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199152"/>
        <c:axId val="338203312"/>
      </c:lineChart>
      <c:catAx>
        <c:axId val="33819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203312"/>
        <c:crosses val="autoZero"/>
        <c:auto val="1"/>
        <c:lblAlgn val="ctr"/>
        <c:lblOffset val="100"/>
        <c:noMultiLvlLbl val="0"/>
      </c:catAx>
      <c:valAx>
        <c:axId val="33820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19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39111243543977"/>
          <c:y val="4.948143119195459E-2"/>
          <c:w val="0.84206631727613979"/>
          <c:h val="0.89423879806876316"/>
        </c:manualLayout>
      </c:layout>
      <c:lineChart>
        <c:grouping val="standard"/>
        <c:varyColors val="0"/>
        <c:ser>
          <c:idx val="0"/>
          <c:order val="0"/>
          <c:tx>
            <c:strRef>
              <c:f>ОФ!$G$1</c:f>
              <c:strCache>
                <c:ptCount val="1"/>
                <c:pt idx="0">
                  <c:v>Единый ОФ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ОФ!$G$2:$G$25</c:f>
              <c:numCache>
                <c:formatCode>#,##0</c:formatCode>
                <c:ptCount val="24"/>
                <c:pt idx="0">
                  <c:v>663998.76369988162</c:v>
                </c:pt>
                <c:pt idx="1">
                  <c:v>884858.70150511106</c:v>
                </c:pt>
                <c:pt idx="2">
                  <c:v>1090317.1051120984</c:v>
                </c:pt>
                <c:pt idx="3">
                  <c:v>1303045.6589160857</c:v>
                </c:pt>
                <c:pt idx="4">
                  <c:v>1615629.3744707303</c:v>
                </c:pt>
                <c:pt idx="5">
                  <c:v>1992232.5563758044</c:v>
                </c:pt>
                <c:pt idx="6">
                  <c:v>2560198.7919133157</c:v>
                </c:pt>
                <c:pt idx="7">
                  <c:v>2993345.5938084461</c:v>
                </c:pt>
                <c:pt idx="8">
                  <c:v>3292699.1332117636</c:v>
                </c:pt>
                <c:pt idx="9">
                  <c:v>3631807.6</c:v>
                </c:pt>
                <c:pt idx="10">
                  <c:v>6188755.7403909471</c:v>
                </c:pt>
                <c:pt idx="11">
                  <c:v>7066670.2263727253</c:v>
                </c:pt>
                <c:pt idx="12">
                  <c:v>7517411.2509606024</c:v>
                </c:pt>
                <c:pt idx="13">
                  <c:v>7806214.914021723</c:v>
                </c:pt>
                <c:pt idx="14">
                  <c:v>8342022.5787704289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9318440.1999999993</c:v>
                </c:pt>
                <c:pt idx="18">
                  <c:v>9987984.4000000004</c:v>
                </c:pt>
                <c:pt idx="19">
                  <c:v>10979479.5</c:v>
                </c:pt>
                <c:pt idx="20">
                  <c:v>13078907.300000001</c:v>
                </c:pt>
                <c:pt idx="21">
                  <c:v>16660493.5</c:v>
                </c:pt>
                <c:pt idx="22">
                  <c:v>20267549.700000003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2-4A05-8161-EBF27675D9F5}"/>
            </c:ext>
          </c:extLst>
        </c:ser>
        <c:ser>
          <c:idx val="1"/>
          <c:order val="1"/>
          <c:tx>
            <c:strRef>
              <c:f>ОФ!$H$1</c:f>
              <c:strCache>
                <c:ptCount val="1"/>
                <c:pt idx="0">
                  <c:v>Единый сгл ОФ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ОФ!$H$2:$H$25</c:f>
              <c:numCache>
                <c:formatCode>#,##0</c:formatCode>
                <c:ptCount val="24"/>
                <c:pt idx="0">
                  <c:v>663998.76369988162</c:v>
                </c:pt>
                <c:pt idx="1">
                  <c:v>884858.70150511106</c:v>
                </c:pt>
                <c:pt idx="2">
                  <c:v>1090317.1051120984</c:v>
                </c:pt>
                <c:pt idx="3">
                  <c:v>1303045.6589160857</c:v>
                </c:pt>
                <c:pt idx="4">
                  <c:v>1615629.3744707303</c:v>
                </c:pt>
                <c:pt idx="5">
                  <c:v>1992232.5563758044</c:v>
                </c:pt>
                <c:pt idx="6">
                  <c:v>2560198.7919133157</c:v>
                </c:pt>
                <c:pt idx="7">
                  <c:v>2993345.5938084461</c:v>
                </c:pt>
                <c:pt idx="8">
                  <c:v>3292699.1332117636</c:v>
                </c:pt>
                <c:pt idx="9">
                  <c:v>3631807.6</c:v>
                </c:pt>
                <c:pt idx="10">
                  <c:v>6188755.7403909471</c:v>
                </c:pt>
                <c:pt idx="11">
                  <c:v>7066670.2263727253</c:v>
                </c:pt>
                <c:pt idx="12">
                  <c:v>7517411.2509606024</c:v>
                </c:pt>
                <c:pt idx="13">
                  <c:v>7806214.914021723</c:v>
                </c:pt>
                <c:pt idx="14">
                  <c:v>8342022.5787704289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9438926.0500000007</c:v>
                </c:pt>
                <c:pt idx="18">
                  <c:v>9987984.4000000004</c:v>
                </c:pt>
                <c:pt idx="19">
                  <c:v>10979479.5</c:v>
                </c:pt>
                <c:pt idx="20">
                  <c:v>13819986.5</c:v>
                </c:pt>
                <c:pt idx="21">
                  <c:v>16660493.5</c:v>
                </c:pt>
                <c:pt idx="22">
                  <c:v>20267549.700000003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92-4A05-8161-EBF27675D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190416"/>
        <c:axId val="338196240"/>
      </c:lineChart>
      <c:catAx>
        <c:axId val="338190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196240"/>
        <c:crosses val="autoZero"/>
        <c:auto val="1"/>
        <c:lblAlgn val="ctr"/>
        <c:lblOffset val="100"/>
        <c:noMultiLvlLbl val="0"/>
      </c:catAx>
      <c:valAx>
        <c:axId val="3381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19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ЗП!$B$1</c:f>
              <c:strCache>
                <c:ptCount val="1"/>
                <c:pt idx="0">
                  <c:v>ОКОНХ1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ЗП!$A$2:$A$25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ЗП!$B$2:$B$25</c:f>
              <c:numCache>
                <c:formatCode>0</c:formatCode>
                <c:ptCount val="24"/>
                <c:pt idx="0">
                  <c:v>5200.3999999999996</c:v>
                </c:pt>
                <c:pt idx="1">
                  <c:v>6913.8</c:v>
                </c:pt>
                <c:pt idx="2">
                  <c:v>7898.6</c:v>
                </c:pt>
                <c:pt idx="3">
                  <c:v>10958.5</c:v>
                </c:pt>
                <c:pt idx="4">
                  <c:v>13477.3</c:v>
                </c:pt>
                <c:pt idx="5">
                  <c:v>16896.3</c:v>
                </c:pt>
                <c:pt idx="6">
                  <c:v>21344.1</c:v>
                </c:pt>
                <c:pt idx="7">
                  <c:v>23960</c:v>
                </c:pt>
                <c:pt idx="8">
                  <c:v>25120.799999999999</c:v>
                </c:pt>
                <c:pt idx="9">
                  <c:v>27755.5</c:v>
                </c:pt>
                <c:pt idx="10">
                  <c:v>35701.4</c:v>
                </c:pt>
                <c:pt idx="11">
                  <c:v>40448.699999999997</c:v>
                </c:pt>
                <c:pt idx="12">
                  <c:v>42659.1</c:v>
                </c:pt>
                <c:pt idx="13">
                  <c:v>41916.199999999997</c:v>
                </c:pt>
                <c:pt idx="14">
                  <c:v>43610.8</c:v>
                </c:pt>
                <c:pt idx="15" formatCode="#,##0">
                  <c:v>48909.37333333306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B-47EC-89C6-6D8A7B7E674A}"/>
            </c:ext>
          </c:extLst>
        </c:ser>
        <c:ser>
          <c:idx val="1"/>
          <c:order val="1"/>
          <c:tx>
            <c:strRef>
              <c:f>ЗП!$C$1</c:f>
              <c:strCache>
                <c:ptCount val="1"/>
                <c:pt idx="0">
                  <c:v>ОКОНХ2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ЗП!$A$2:$A$25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ЗП!$C$2:$C$25</c:f>
              <c:numCache>
                <c:formatCode>General</c:formatCode>
                <c:ptCount val="24"/>
                <c:pt idx="14" formatCode="#,##0">
                  <c:v>56296.22500000149</c:v>
                </c:pt>
                <c:pt idx="15" formatCode="0">
                  <c:v>71121.2</c:v>
                </c:pt>
                <c:pt idx="16" formatCode="0">
                  <c:v>79509</c:v>
                </c:pt>
                <c:pt idx="17" formatCode="0">
                  <c:v>84992.9</c:v>
                </c:pt>
                <c:pt idx="18" formatCode="0">
                  <c:v>91586</c:v>
                </c:pt>
                <c:pt idx="19" formatCode="0">
                  <c:v>97845.4</c:v>
                </c:pt>
                <c:pt idx="20" formatCode="0">
                  <c:v>108572.5</c:v>
                </c:pt>
                <c:pt idx="21" formatCode="0">
                  <c:v>124522.3</c:v>
                </c:pt>
                <c:pt idx="22">
                  <c:v>145843.40000000002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B-47EC-89C6-6D8A7B7E674A}"/>
            </c:ext>
          </c:extLst>
        </c:ser>
        <c:ser>
          <c:idx val="2"/>
          <c:order val="2"/>
          <c:tx>
            <c:strRef>
              <c:f>ЗП!$E$1</c:f>
              <c:strCache>
                <c:ptCount val="1"/>
                <c:pt idx="0">
                  <c:v>Единый ЗП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ЗП!$E$2:$E$25</c:f>
              <c:numCache>
                <c:formatCode>#,##0</c:formatCode>
                <c:ptCount val="24"/>
                <c:pt idx="0">
                  <c:v>7124.9668564346994</c:v>
                </c:pt>
                <c:pt idx="1">
                  <c:v>9472.4628590143511</c:v>
                </c:pt>
                <c:pt idx="2">
                  <c:v>10821.718177877687</c:v>
                </c:pt>
                <c:pt idx="3">
                  <c:v>15014.027631766721</c:v>
                </c:pt>
                <c:pt idx="4">
                  <c:v>18464.986503774206</c:v>
                </c:pt>
                <c:pt idx="5">
                  <c:v>23149.291880697179</c:v>
                </c:pt>
                <c:pt idx="6">
                  <c:v>29243.136120380714</c:v>
                </c:pt>
                <c:pt idx="7">
                  <c:v>32827.12981312503</c:v>
                </c:pt>
                <c:pt idx="8">
                  <c:v>34417.519307577262</c:v>
                </c:pt>
                <c:pt idx="9">
                  <c:v>38027.270514532211</c:v>
                </c:pt>
                <c:pt idx="10">
                  <c:v>48913.793502099419</c:v>
                </c:pt>
                <c:pt idx="11">
                  <c:v>55417.97686444701</c:v>
                </c:pt>
                <c:pt idx="12">
                  <c:v>58446.402896956672</c:v>
                </c:pt>
                <c:pt idx="13">
                  <c:v>57428.570061473758</c:v>
                </c:pt>
                <c:pt idx="14">
                  <c:v>59750.30854984279</c:v>
                </c:pt>
                <c:pt idx="15">
                  <c:v>71121.2</c:v>
                </c:pt>
                <c:pt idx="16">
                  <c:v>79509</c:v>
                </c:pt>
                <c:pt idx="17">
                  <c:v>84992.9</c:v>
                </c:pt>
                <c:pt idx="18">
                  <c:v>91586</c:v>
                </c:pt>
                <c:pt idx="19">
                  <c:v>97845.4</c:v>
                </c:pt>
                <c:pt idx="20">
                  <c:v>108572.5</c:v>
                </c:pt>
                <c:pt idx="21">
                  <c:v>124522.3</c:v>
                </c:pt>
                <c:pt idx="22">
                  <c:v>145843.40000000002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FB-47EC-89C6-6D8A7B7E6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519472"/>
        <c:axId val="337519888"/>
      </c:lineChart>
      <c:catAx>
        <c:axId val="33751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519888"/>
        <c:crosses val="autoZero"/>
        <c:auto val="1"/>
        <c:lblAlgn val="ctr"/>
        <c:lblOffset val="100"/>
        <c:noMultiLvlLbl val="0"/>
      </c:catAx>
      <c:valAx>
        <c:axId val="3375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5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ССЧ!$B$1</c:f>
              <c:strCache>
                <c:ptCount val="1"/>
                <c:pt idx="0">
                  <c:v>По методологии 2000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ССЧ!$A$2:$A$27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ССЧ!$B$2:$B$27</c:f>
              <c:numCache>
                <c:formatCode>General</c:formatCode>
                <c:ptCount val="26"/>
                <c:pt idx="0" formatCode="#,##0">
                  <c:v>3098</c:v>
                </c:pt>
                <c:pt idx="1">
                  <c:v>3151.8</c:v>
                </c:pt>
                <c:pt idx="2">
                  <c:v>3205.6000000000004</c:v>
                </c:pt>
                <c:pt idx="3">
                  <c:v>3259.4000000000005</c:v>
                </c:pt>
                <c:pt idx="4">
                  <c:v>3313.2000000000007</c:v>
                </c:pt>
                <c:pt idx="5">
                  <c:v>3367</c:v>
                </c:pt>
                <c:pt idx="6">
                  <c:v>3471</c:v>
                </c:pt>
                <c:pt idx="7">
                  <c:v>3634</c:v>
                </c:pt>
                <c:pt idx="8">
                  <c:v>3792</c:v>
                </c:pt>
                <c:pt idx="9">
                  <c:v>3872</c:v>
                </c:pt>
                <c:pt idx="10">
                  <c:v>3901</c:v>
                </c:pt>
                <c:pt idx="11">
                  <c:v>3801</c:v>
                </c:pt>
                <c:pt idx="12">
                  <c:v>3734</c:v>
                </c:pt>
                <c:pt idx="13">
                  <c:v>3711</c:v>
                </c:pt>
                <c:pt idx="14">
                  <c:v>3732</c:v>
                </c:pt>
                <c:pt idx="15">
                  <c:v>3730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B8-4656-8D20-4666F027055B}"/>
            </c:ext>
          </c:extLst>
        </c:ser>
        <c:ser>
          <c:idx val="1"/>
          <c:order val="1"/>
          <c:tx>
            <c:strRef>
              <c:f>ССЧ!$C$1</c:f>
              <c:strCache>
                <c:ptCount val="1"/>
                <c:pt idx="0">
                  <c:v>По методологии 2009, ОКОНХ1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ССЧ!$A$2:$A$27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ССЧ!$C$2:$C$27</c:f>
              <c:numCache>
                <c:formatCode>General</c:formatCode>
                <c:ptCount val="26"/>
                <c:pt idx="9" formatCode="#,##0">
                  <c:v>3721.2849999999999</c:v>
                </c:pt>
                <c:pt idx="10" formatCode="#,##0">
                  <c:v>3722.31</c:v>
                </c:pt>
                <c:pt idx="11" formatCode="#,##0">
                  <c:v>3588.8969999999999</c:v>
                </c:pt>
                <c:pt idx="12" formatCode="#,##0">
                  <c:v>3517.73</c:v>
                </c:pt>
                <c:pt idx="13" formatCode="#,##0">
                  <c:v>3511.3829999999998</c:v>
                </c:pt>
                <c:pt idx="14" formatCode="#,##0">
                  <c:v>3511.895</c:v>
                </c:pt>
                <c:pt idx="15" formatCode="#,##0">
                  <c:v>3506.1019999999999</c:v>
                </c:pt>
                <c:pt idx="16" formatCode="#,##0">
                  <c:v>3420.6927000000001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B8-4656-8D20-4666F027055B}"/>
            </c:ext>
          </c:extLst>
        </c:ser>
        <c:ser>
          <c:idx val="2"/>
          <c:order val="2"/>
          <c:tx>
            <c:strRef>
              <c:f>ССЧ!$D$1</c:f>
              <c:strCache>
                <c:ptCount val="1"/>
                <c:pt idx="0">
                  <c:v>По методологии 2009, ОКОНХ2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ССЧ!$A$2:$A$27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ССЧ!$D$2:$D$27</c:f>
              <c:numCache>
                <c:formatCode>General</c:formatCode>
                <c:ptCount val="26"/>
                <c:pt idx="17">
                  <c:v>4608.7519299999994</c:v>
                </c:pt>
                <c:pt idx="18">
                  <c:v>4690.2311</c:v>
                </c:pt>
                <c:pt idx="19">
                  <c:v>4692.8642</c:v>
                </c:pt>
                <c:pt idx="20">
                  <c:v>4732.6019299999998</c:v>
                </c:pt>
                <c:pt idx="21">
                  <c:v>4651.6728800000001</c:v>
                </c:pt>
                <c:pt idx="22">
                  <c:v>4634.6379999999999</c:v>
                </c:pt>
                <c:pt idx="23">
                  <c:v>4624.0249999999996</c:v>
                </c:pt>
                <c:pt idx="24">
                  <c:v>4571.1329999999998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B8-4656-8D20-4666F0270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519472"/>
        <c:axId val="337519888"/>
      </c:lineChart>
      <c:catAx>
        <c:axId val="33751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519888"/>
        <c:crosses val="autoZero"/>
        <c:auto val="1"/>
        <c:lblAlgn val="ctr"/>
        <c:lblOffset val="100"/>
        <c:noMultiLvlLbl val="0"/>
      </c:catAx>
      <c:valAx>
        <c:axId val="3375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5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ССЧ!$F$1</c:f>
              <c:strCache>
                <c:ptCount val="1"/>
                <c:pt idx="0">
                  <c:v>Единый ССЧ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ССЧ!$F$2:$F$27</c:f>
              <c:numCache>
                <c:formatCode>#,##0</c:formatCode>
                <c:ptCount val="26"/>
                <c:pt idx="0">
                  <c:v>2912.0386048257374</c:v>
                </c:pt>
                <c:pt idx="1">
                  <c:v>2962.6091913136734</c:v>
                </c:pt>
                <c:pt idx="2">
                  <c:v>3013.1797778016089</c:v>
                </c:pt>
                <c:pt idx="3">
                  <c:v>3063.7503642895449</c:v>
                </c:pt>
                <c:pt idx="4">
                  <c:v>3114.3209507774804</c:v>
                </c:pt>
                <c:pt idx="5">
                  <c:v>3164.8915372654155</c:v>
                </c:pt>
                <c:pt idx="6">
                  <c:v>3262.6488048257374</c:v>
                </c:pt>
                <c:pt idx="7">
                  <c:v>3415.8645222520108</c:v>
                </c:pt>
                <c:pt idx="8">
                  <c:v>3564.3803710455763</c:v>
                </c:pt>
                <c:pt idx="9">
                  <c:v>3721.2849999999999</c:v>
                </c:pt>
                <c:pt idx="10">
                  <c:v>3722.31</c:v>
                </c:pt>
                <c:pt idx="11">
                  <c:v>3588.8969999999999</c:v>
                </c:pt>
                <c:pt idx="12">
                  <c:v>3517.73</c:v>
                </c:pt>
                <c:pt idx="13">
                  <c:v>3511.3829999999998</c:v>
                </c:pt>
                <c:pt idx="14">
                  <c:v>3511.895</c:v>
                </c:pt>
                <c:pt idx="15">
                  <c:v>3506.1019999999999</c:v>
                </c:pt>
                <c:pt idx="16">
                  <c:v>3420.6927000000001</c:v>
                </c:pt>
                <c:pt idx="17">
                  <c:v>4608.7519299999994</c:v>
                </c:pt>
                <c:pt idx="18">
                  <c:v>4690.2311</c:v>
                </c:pt>
                <c:pt idx="19">
                  <c:v>4692.8642</c:v>
                </c:pt>
                <c:pt idx="20">
                  <c:v>4732.6019299999998</c:v>
                </c:pt>
                <c:pt idx="21">
                  <c:v>4651.6728800000001</c:v>
                </c:pt>
                <c:pt idx="22">
                  <c:v>4634.6379999999999</c:v>
                </c:pt>
                <c:pt idx="23">
                  <c:v>4624.0249999999996</c:v>
                </c:pt>
                <c:pt idx="24">
                  <c:v>4571.1329999999998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3-4BFE-97AE-6014E357F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190416"/>
        <c:axId val="338196240"/>
      </c:lineChart>
      <c:catAx>
        <c:axId val="338190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196240"/>
        <c:crosses val="autoZero"/>
        <c:auto val="1"/>
        <c:lblAlgn val="ctr"/>
        <c:lblOffset val="100"/>
        <c:noMultiLvlLbl val="0"/>
      </c:catAx>
      <c:valAx>
        <c:axId val="3381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19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25401</xdr:colOff>
      <xdr:row>2</xdr:row>
      <xdr:rowOff>82552</xdr:rowOff>
    </xdr:from>
    <xdr:to>
      <xdr:col>4</xdr:col>
      <xdr:colOff>21981</xdr:colOff>
      <xdr:row>7</xdr:row>
      <xdr:rowOff>51288</xdr:rowOff>
    </xdr:to>
    <xdr:cxnSp macro="">
      <xdr:nvCxnSpPr>
        <xdr:cNvPr id="2" name="Прямая со стрелко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H="1" flipV="1">
          <a:off x="1761882" y="463552"/>
          <a:ext cx="604714" cy="9212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674077</xdr:colOff>
      <xdr:row>3</xdr:row>
      <xdr:rowOff>175846</xdr:rowOff>
    </xdr:from>
    <xdr:to>
      <xdr:col>13</xdr:col>
      <xdr:colOff>480157</xdr:colOff>
      <xdr:row>16</xdr:row>
      <xdr:rowOff>120162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1648558" y="747346"/>
          <a:ext cx="6876561" cy="24208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324169</xdr:colOff>
      <xdr:row>0</xdr:row>
      <xdr:rowOff>201714</xdr:rowOff>
    </xdr:from>
    <xdr:to>
      <xdr:col>15</xdr:col>
      <xdr:colOff>71741</xdr:colOff>
      <xdr:row>24</xdr:row>
      <xdr:rowOff>163614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308007</xdr:colOff>
      <xdr:row>24</xdr:row>
      <xdr:rowOff>199704</xdr:rowOff>
    </xdr:from>
    <xdr:to>
      <xdr:col>15</xdr:col>
      <xdr:colOff>136508</xdr:colOff>
      <xdr:row>46</xdr:row>
      <xdr:rowOff>105770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0.44629</cdr:x>
      <cdr:y>0.63751</cdr:y>
    </cdr:from>
    <cdr:to>
      <cdr:x>0.49405</cdr:x>
      <cdr:y>0.71946</cdr:y>
    </cdr:to>
    <cdr:sp macro="" textlink="">
      <cdr:nvSpPr>
        <cdr:cNvPr id="2" name="Овал 1"/>
        <cdr:cNvSpPr/>
      </cdr:nvSpPr>
      <cdr:spPr>
        <a:xfrm xmlns:a="http://schemas.openxmlformats.org/drawingml/2006/main">
          <a:off x="2317866" y="3033293"/>
          <a:ext cx="248047" cy="38992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0.53668</cdr:x>
      <cdr:y>0.55246</cdr:y>
    </cdr:from>
    <cdr:to>
      <cdr:x>0.66031</cdr:x>
      <cdr:y>0.65592</cdr:y>
    </cdr:to>
    <cdr:sp macro="" textlink="">
      <cdr:nvSpPr>
        <cdr:cNvPr id="3" name="Овал 2"/>
        <cdr:cNvSpPr/>
      </cdr:nvSpPr>
      <cdr:spPr>
        <a:xfrm xmlns:a="http://schemas.openxmlformats.org/drawingml/2006/main" rot="19873441">
          <a:off x="2787306" y="2628637"/>
          <a:ext cx="642105" cy="49223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0.80179</cdr:x>
      <cdr:y>0.05973</cdr:y>
    </cdr:from>
    <cdr:to>
      <cdr:x>0.80334</cdr:x>
      <cdr:y>0.91516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1BA11D09-F376-4C67-99AC-60457D4BCCA8}"/>
            </a:ext>
          </a:extLst>
        </cdr:cNvPr>
        <cdr:cNvCxnSpPr/>
      </cdr:nvCxnSpPr>
      <cdr:spPr>
        <a:xfrm xmlns:a="http://schemas.openxmlformats.org/drawingml/2006/main">
          <a:off x="4281078" y="245544"/>
          <a:ext cx="8273" cy="351638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0.38093</cdr:x>
      <cdr:y>0.07644</cdr:y>
    </cdr:from>
    <cdr:to>
      <cdr:x>0.38403</cdr:x>
      <cdr:y>0.94397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85EC0CCD-AB56-4CEF-AF4E-52C03D728675}"/>
            </a:ext>
          </a:extLst>
        </cdr:cNvPr>
        <cdr:cNvCxnSpPr/>
      </cdr:nvCxnSpPr>
      <cdr:spPr>
        <a:xfrm xmlns:a="http://schemas.openxmlformats.org/drawingml/2006/main">
          <a:off x="2035971" y="313818"/>
          <a:ext cx="16565" cy="356152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164885</xdr:colOff>
      <xdr:row>0</xdr:row>
      <xdr:rowOff>188107</xdr:rowOff>
    </xdr:from>
    <xdr:to>
      <xdr:col>16</xdr:col>
      <xdr:colOff>361492</xdr:colOff>
      <xdr:row>24</xdr:row>
      <xdr:rowOff>150007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192347</xdr:colOff>
      <xdr:row>13</xdr:row>
      <xdr:rowOff>97729</xdr:rowOff>
    </xdr:from>
    <xdr:to>
      <xdr:col>23</xdr:col>
      <xdr:colOff>142874</xdr:colOff>
      <xdr:row>36</xdr:row>
      <xdr:rowOff>72516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0.43698</cdr:x>
      <cdr:y>0.71746</cdr:y>
    </cdr:from>
    <cdr:to>
      <cdr:x>0.48474</cdr:x>
      <cdr:y>0.79941</cdr:y>
    </cdr:to>
    <cdr:sp macro="" textlink="">
      <cdr:nvSpPr>
        <cdr:cNvPr id="2" name="Овал 1"/>
        <cdr:cNvSpPr/>
      </cdr:nvSpPr>
      <cdr:spPr>
        <a:xfrm xmlns:a="http://schemas.openxmlformats.org/drawingml/2006/main">
          <a:off x="2494051" y="3555527"/>
          <a:ext cx="272590" cy="406121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0.5452</cdr:x>
      <cdr:y>0.58908</cdr:y>
    </cdr:from>
    <cdr:to>
      <cdr:x>0.67494</cdr:x>
      <cdr:y>0.68194</cdr:y>
    </cdr:to>
    <cdr:sp macro="" textlink="">
      <cdr:nvSpPr>
        <cdr:cNvPr id="3" name="Овал 2"/>
        <cdr:cNvSpPr/>
      </cdr:nvSpPr>
      <cdr:spPr>
        <a:xfrm xmlns:a="http://schemas.openxmlformats.org/drawingml/2006/main" rot="19873441">
          <a:off x="3111730" y="2919292"/>
          <a:ext cx="740479" cy="46020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0.7879</cdr:x>
      <cdr:y>0.10902</cdr:y>
    </cdr:from>
    <cdr:to>
      <cdr:x>0.89121</cdr:x>
      <cdr:y>0.26362</cdr:y>
    </cdr:to>
    <cdr:sp macro="" textlink="">
      <cdr:nvSpPr>
        <cdr:cNvPr id="4" name="Овал 3"/>
        <cdr:cNvSpPr/>
      </cdr:nvSpPr>
      <cdr:spPr>
        <a:xfrm xmlns:a="http://schemas.openxmlformats.org/drawingml/2006/main" rot="11768561">
          <a:off x="4496928" y="540287"/>
          <a:ext cx="589642" cy="76615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964507</xdr:colOff>
      <xdr:row>0</xdr:row>
      <xdr:rowOff>8002</xdr:rowOff>
    </xdr:from>
    <xdr:to>
      <xdr:col>17</xdr:col>
      <xdr:colOff>292154</xdr:colOff>
      <xdr:row>23</xdr:row>
      <xdr:rowOff>153679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103901</xdr:colOff>
      <xdr:row>23</xdr:row>
      <xdr:rowOff>67713</xdr:rowOff>
    </xdr:from>
    <xdr:to>
      <xdr:col>16</xdr:col>
      <xdr:colOff>544723</xdr:colOff>
      <xdr:row>44</xdr:row>
      <xdr:rowOff>173804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0.74796</cdr:x>
      <cdr:y>0.44201</cdr:y>
    </cdr:from>
    <cdr:to>
      <cdr:x>0.86498</cdr:x>
      <cdr:y>0.5688</cdr:y>
    </cdr:to>
    <cdr:sp macro="" textlink="">
      <cdr:nvSpPr>
        <cdr:cNvPr id="2" name="Овал 1"/>
        <cdr:cNvSpPr/>
      </cdr:nvSpPr>
      <cdr:spPr>
        <a:xfrm xmlns:a="http://schemas.openxmlformats.org/drawingml/2006/main" rot="19873441">
          <a:off x="4299750" y="2085254"/>
          <a:ext cx="672704" cy="59815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0.4106</cdr:x>
      <cdr:y>0.69912</cdr:y>
    </cdr:from>
    <cdr:to>
      <cdr:x>0.4896</cdr:x>
      <cdr:y>0.77755</cdr:y>
    </cdr:to>
    <cdr:sp macro="" textlink="">
      <cdr:nvSpPr>
        <cdr:cNvPr id="3" name="Овал 2">
          <a:extLst xmlns:a="http://schemas.openxmlformats.org/drawingml/2006/main">
            <a:ext uri="{FF2B5EF4-FFF2-40B4-BE49-F238E27FC236}">
              <a16:creationId xmlns:a16="http://schemas.microsoft.com/office/drawing/2014/main" id="{9B0298EC-619B-4D4D-82E7-F93691CFD8BE}"/>
            </a:ext>
          </a:extLst>
        </cdr:cNvPr>
        <cdr:cNvSpPr/>
      </cdr:nvSpPr>
      <cdr:spPr>
        <a:xfrm xmlns:a="http://schemas.openxmlformats.org/drawingml/2006/main" rot="19873441">
          <a:off x="2360388" y="3298241"/>
          <a:ext cx="454144" cy="36999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0.52282</cdr:x>
      <cdr:y>0.57635</cdr:y>
    </cdr:from>
    <cdr:to>
      <cdr:x>0.65655</cdr:x>
      <cdr:y>0.69826</cdr:y>
    </cdr:to>
    <cdr:sp macro="" textlink="">
      <cdr:nvSpPr>
        <cdr:cNvPr id="4" name="Овал 3">
          <a:extLst xmlns:a="http://schemas.openxmlformats.org/drawingml/2006/main">
            <a:ext uri="{FF2B5EF4-FFF2-40B4-BE49-F238E27FC236}">
              <a16:creationId xmlns:a16="http://schemas.microsoft.com/office/drawing/2014/main" id="{84586C66-3EE1-45AA-91BA-27EB00562D39}"/>
            </a:ext>
          </a:extLst>
        </cdr:cNvPr>
        <cdr:cNvSpPr/>
      </cdr:nvSpPr>
      <cdr:spPr>
        <a:xfrm xmlns:a="http://schemas.openxmlformats.org/drawingml/2006/main" rot="19873441">
          <a:off x="3005478" y="2719048"/>
          <a:ext cx="768791" cy="575122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0.77853</cdr:x>
      <cdr:y>0.50544</cdr:y>
    </cdr:from>
    <cdr:to>
      <cdr:x>0.84366</cdr:x>
      <cdr:y>0.57055</cdr:y>
    </cdr:to>
    <cdr:sp macro="" textlink="">
      <cdr:nvSpPr>
        <cdr:cNvPr id="4" name="Овал 3"/>
        <cdr:cNvSpPr/>
      </cdr:nvSpPr>
      <cdr:spPr>
        <a:xfrm xmlns:a="http://schemas.openxmlformats.org/drawingml/2006/main" rot="19873441">
          <a:off x="4112003" y="2075642"/>
          <a:ext cx="344001" cy="26738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0.84254</cdr:x>
      <cdr:y>0.34849</cdr:y>
    </cdr:from>
    <cdr:to>
      <cdr:x>0.91393</cdr:x>
      <cdr:y>0.43319</cdr:y>
    </cdr:to>
    <cdr:sp macro="" textlink="">
      <cdr:nvSpPr>
        <cdr:cNvPr id="6" name="Овал 5"/>
        <cdr:cNvSpPr/>
      </cdr:nvSpPr>
      <cdr:spPr>
        <a:xfrm xmlns:a="http://schemas.openxmlformats.org/drawingml/2006/main" rot="19873441">
          <a:off x="4450103" y="1431107"/>
          <a:ext cx="377065" cy="34782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324168</xdr:colOff>
      <xdr:row>0</xdr:row>
      <xdr:rowOff>142875</xdr:rowOff>
    </xdr:from>
    <xdr:to>
      <xdr:col>14</xdr:col>
      <xdr:colOff>133349</xdr:colOff>
      <xdr:row>24</xdr:row>
      <xdr:rowOff>163614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0.59278</cdr:x>
      <cdr:y>0.52236</cdr:y>
    </cdr:from>
    <cdr:to>
      <cdr:x>0.69609</cdr:x>
      <cdr:y>0.62794</cdr:y>
    </cdr:to>
    <cdr:sp macro="" textlink="">
      <cdr:nvSpPr>
        <cdr:cNvPr id="3" name="Овал 2"/>
        <cdr:cNvSpPr/>
      </cdr:nvSpPr>
      <cdr:spPr>
        <a:xfrm xmlns:a="http://schemas.openxmlformats.org/drawingml/2006/main" rot="19873441">
          <a:off x="3115194" y="2498575"/>
          <a:ext cx="542918" cy="50499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0.26198</cdr:x>
      <cdr:y>0.58264</cdr:y>
    </cdr:from>
    <cdr:to>
      <cdr:x>0.55861</cdr:x>
      <cdr:y>0.76738</cdr:y>
    </cdr:to>
    <cdr:cxnSp macro="">
      <cdr:nvCxnSpPr>
        <cdr:cNvPr id="5" name="Прямая со стрелкой 4">
          <a:extLst xmlns:a="http://schemas.openxmlformats.org/drawingml/2006/main">
            <a:ext uri="{FF2B5EF4-FFF2-40B4-BE49-F238E27FC236}">
              <a16:creationId xmlns:a16="http://schemas.microsoft.com/office/drawing/2014/main" id="{69DD9A61-F8A7-4824-A163-883F11600E09}"/>
            </a:ext>
          </a:extLst>
        </cdr:cNvPr>
        <cdr:cNvCxnSpPr/>
      </cdr:nvCxnSpPr>
      <cdr:spPr>
        <a:xfrm xmlns:a="http://schemas.openxmlformats.org/drawingml/2006/main" flipH="1">
          <a:off x="1376760" y="2786899"/>
          <a:ext cx="1558862" cy="88365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0.65076</cdr:x>
      <cdr:y>0.29817</cdr:y>
    </cdr:from>
    <cdr:to>
      <cdr:x>0.89462</cdr:x>
      <cdr:y>0.50902</cdr:y>
    </cdr:to>
    <cdr:cxnSp macro="">
      <cdr:nvCxnSpPr>
        <cdr:cNvPr id="7" name="Прямая со стрелкой 6">
          <a:extLst xmlns:a="http://schemas.openxmlformats.org/drawingml/2006/main">
            <a:ext uri="{FF2B5EF4-FFF2-40B4-BE49-F238E27FC236}">
              <a16:creationId xmlns:a16="http://schemas.microsoft.com/office/drawing/2014/main" id="{835DDE34-3849-4E81-A261-3485BA4FECD2}"/>
            </a:ext>
          </a:extLst>
        </cdr:cNvPr>
        <cdr:cNvCxnSpPr/>
      </cdr:nvCxnSpPr>
      <cdr:spPr>
        <a:xfrm xmlns:a="http://schemas.openxmlformats.org/drawingml/2006/main" flipV="1">
          <a:off x="3419907" y="1426208"/>
          <a:ext cx="1281543" cy="100854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324169</xdr:colOff>
      <xdr:row>0</xdr:row>
      <xdr:rowOff>201714</xdr:rowOff>
    </xdr:from>
    <xdr:to>
      <xdr:col>15</xdr:col>
      <xdr:colOff>71741</xdr:colOff>
      <xdr:row>27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235971</xdr:colOff>
      <xdr:row>14</xdr:row>
      <xdr:rowOff>66435</xdr:rowOff>
    </xdr:from>
    <xdr:to>
      <xdr:col>15</xdr:col>
      <xdr:colOff>71675</xdr:colOff>
      <xdr:row>33</xdr:row>
      <xdr:rowOff>158598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67235</xdr:colOff>
      <xdr:row>2</xdr:row>
      <xdr:rowOff>89647</xdr:rowOff>
    </xdr:from>
    <xdr:to>
      <xdr:col>3</xdr:col>
      <xdr:colOff>392206</xdr:colOff>
      <xdr:row>5</xdr:row>
      <xdr:rowOff>33618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815353" y="661147"/>
          <a:ext cx="1467971" cy="51547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линейная аппроксимация</a:t>
          </a:r>
        </a:p>
        <a:p>
          <a:endParaRPr lang="en-US" sz="1100"/>
        </a:p>
      </xdr:txBody>
    </xdr: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0.39716</cdr:x>
      <cdr:y>0.17391</cdr:y>
    </cdr:from>
    <cdr:to>
      <cdr:x>0.66902</cdr:x>
      <cdr:y>0.31739</cdr:y>
    </cdr:to>
    <cdr:sp macro="" textlink="">
      <cdr:nvSpPr>
        <cdr:cNvPr id="2" name="Овал 1"/>
        <cdr:cNvSpPr/>
      </cdr:nvSpPr>
      <cdr:spPr>
        <a:xfrm xmlns:a="http://schemas.openxmlformats.org/drawingml/2006/main">
          <a:off x="2062684" y="896462"/>
          <a:ext cx="1411941" cy="73958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0.62702</cdr:x>
      <cdr:y>0.0605</cdr:y>
    </cdr:from>
    <cdr:to>
      <cdr:x>0.72101</cdr:x>
      <cdr:y>0.31147</cdr:y>
    </cdr:to>
    <cdr:sp macro="" textlink="">
      <cdr:nvSpPr>
        <cdr:cNvPr id="3" name="Овал 2"/>
        <cdr:cNvSpPr/>
      </cdr:nvSpPr>
      <cdr:spPr>
        <a:xfrm xmlns:a="http://schemas.openxmlformats.org/drawingml/2006/main" rot="595803">
          <a:off x="3256490" y="311876"/>
          <a:ext cx="488162" cy="129365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0.1983</cdr:x>
      <cdr:y>0.01446</cdr:y>
    </cdr:from>
    <cdr:to>
      <cdr:x>0.20012</cdr:x>
      <cdr:y>0.87242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9D2AA0A7-F92C-47FA-84B7-24051A6B0C4F}"/>
            </a:ext>
          </a:extLst>
        </cdr:cNvPr>
        <cdr:cNvCxnSpPr/>
      </cdr:nvCxnSpPr>
      <cdr:spPr>
        <a:xfrm xmlns:a="http://schemas.openxmlformats.org/drawingml/2006/main">
          <a:off x="1037906" y="74511"/>
          <a:ext cx="9525" cy="44196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0.89934</cdr:x>
      <cdr:y>0.16155</cdr:y>
    </cdr:from>
    <cdr:to>
      <cdr:x>0.93561</cdr:x>
      <cdr:y>0.22416</cdr:y>
    </cdr:to>
    <cdr:sp macro="" textlink="">
      <cdr:nvSpPr>
        <cdr:cNvPr id="4" name="Овал 3"/>
        <cdr:cNvSpPr/>
      </cdr:nvSpPr>
      <cdr:spPr>
        <a:xfrm xmlns:a="http://schemas.openxmlformats.org/drawingml/2006/main" rot="19873441">
          <a:off x="4750111" y="601423"/>
          <a:ext cx="191570" cy="23308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94</xdr:row>
      <xdr:rowOff>47625</xdr:rowOff>
    </xdr:from>
    <xdr:to>
      <xdr:col>7</xdr:col>
      <xdr:colOff>266249</xdr:colOff>
      <xdr:row>120</xdr:row>
      <xdr:rowOff>113673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17954625"/>
          <a:ext cx="3609524" cy="50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37</xdr:row>
      <xdr:rowOff>161925</xdr:rowOff>
    </xdr:from>
    <xdr:to>
      <xdr:col>9</xdr:col>
      <xdr:colOff>199426</xdr:colOff>
      <xdr:row>64</xdr:row>
      <xdr:rowOff>18425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" y="7210425"/>
          <a:ext cx="4790476" cy="50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38</xdr:row>
      <xdr:rowOff>28575</xdr:rowOff>
    </xdr:from>
    <xdr:to>
      <xdr:col>18</xdr:col>
      <xdr:colOff>361276</xdr:colOff>
      <xdr:row>64</xdr:row>
      <xdr:rowOff>27956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0" y="7267575"/>
          <a:ext cx="5390476" cy="4952381"/>
        </a:xfrm>
        <a:prstGeom prst="rect">
          <a:avLst/>
        </a:prstGeom>
      </xdr:spPr>
    </xdr:pic>
    <xdr:clientData/>
  </xdr:twoCellAnchor>
  <xdr:twoCellAnchor>
    <xdr:from>
      <xdr:col>14</xdr:col>
      <xdr:colOff>161925</xdr:colOff>
      <xdr:row>49</xdr:row>
      <xdr:rowOff>95250</xdr:rowOff>
    </xdr:from>
    <xdr:to>
      <xdr:col>17</xdr:col>
      <xdr:colOff>361950</xdr:colOff>
      <xdr:row>54</xdr:row>
      <xdr:rowOff>19050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>
          <a:off x="8696325" y="9429750"/>
          <a:ext cx="2028825" cy="87630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7030A0"/>
              </a:solidFill>
            </a:rPr>
            <a:t>т.к. аргументы ф.СРГЕОМ</a:t>
          </a:r>
          <a:r>
            <a:rPr lang="ru-RU" sz="1100" baseline="0">
              <a:solidFill>
                <a:srgbClr val="7030A0"/>
              </a:solidFill>
            </a:rPr>
            <a:t> записаны как отношения </a:t>
          </a:r>
          <a:r>
            <a:rPr lang="ru-RU" sz="1100" i="1" baseline="0">
              <a:solidFill>
                <a:srgbClr val="7030A0"/>
              </a:solidFill>
            </a:rPr>
            <a:t>массивов</a:t>
          </a:r>
          <a:r>
            <a:rPr lang="ru-RU" sz="1100" baseline="0">
              <a:solidFill>
                <a:srgbClr val="7030A0"/>
              </a:solidFill>
            </a:rPr>
            <a:t>, завершение ввода </a:t>
          </a:r>
          <a:r>
            <a:rPr lang="en-US" sz="1100" baseline="0">
              <a:solidFill>
                <a:srgbClr val="7030A0"/>
              </a:solidFill>
            </a:rPr>
            <a:t>Ctrl+Shift+Enter</a:t>
          </a:r>
          <a:endParaRPr lang="ru-RU" sz="1100">
            <a:solidFill>
              <a:srgbClr val="7030A0"/>
            </a:solidFill>
          </a:endParaRPr>
        </a:p>
      </xdr:txBody>
    </xdr:sp>
    <xdr:clientData/>
  </xdr:twoCellAnchor>
  <xdr:twoCellAnchor>
    <xdr:from>
      <xdr:col>3</xdr:col>
      <xdr:colOff>409575</xdr:colOff>
      <xdr:row>41</xdr:row>
      <xdr:rowOff>66675</xdr:rowOff>
    </xdr:from>
    <xdr:to>
      <xdr:col>17</xdr:col>
      <xdr:colOff>247650</xdr:colOff>
      <xdr:row>42</xdr:row>
      <xdr:rowOff>133350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/>
      </xdr:nvSpPr>
      <xdr:spPr>
        <a:xfrm>
          <a:off x="2238375" y="7877175"/>
          <a:ext cx="8372475" cy="257175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>
              <a:solidFill>
                <a:srgbClr val="7030A0"/>
              </a:solidFill>
            </a:rPr>
            <a:t>рассчёт переводных (стыковочных) коэффициентов</a:t>
          </a:r>
        </a:p>
      </xdr:txBody>
    </xdr:sp>
    <xdr:clientData/>
  </xdr:twoCellAnchor>
  <xdr:twoCellAnchor>
    <xdr:from>
      <xdr:col>3</xdr:col>
      <xdr:colOff>419100</xdr:colOff>
      <xdr:row>43</xdr:row>
      <xdr:rowOff>180975</xdr:rowOff>
    </xdr:from>
    <xdr:to>
      <xdr:col>8</xdr:col>
      <xdr:colOff>504825</xdr:colOff>
      <xdr:row>45</xdr:row>
      <xdr:rowOff>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/>
      </xdr:nvSpPr>
      <xdr:spPr>
        <a:xfrm>
          <a:off x="2247900" y="8372475"/>
          <a:ext cx="3133725" cy="200025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>
              <a:solidFill>
                <a:srgbClr val="7030A0"/>
              </a:solidFill>
            </a:rPr>
            <a:t>для одного стыковочного года</a:t>
          </a:r>
        </a:p>
      </xdr:txBody>
    </xdr:sp>
    <xdr:clientData/>
  </xdr:twoCellAnchor>
  <xdr:twoCellAnchor>
    <xdr:from>
      <xdr:col>12</xdr:col>
      <xdr:colOff>142875</xdr:colOff>
      <xdr:row>44</xdr:row>
      <xdr:rowOff>47625</xdr:rowOff>
    </xdr:from>
    <xdr:to>
      <xdr:col>17</xdr:col>
      <xdr:colOff>228600</xdr:colOff>
      <xdr:row>45</xdr:row>
      <xdr:rowOff>57150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/>
      </xdr:nvSpPr>
      <xdr:spPr>
        <a:xfrm>
          <a:off x="7458075" y="8429625"/>
          <a:ext cx="3133725" cy="200025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>
              <a:solidFill>
                <a:srgbClr val="7030A0"/>
              </a:solidFill>
            </a:rPr>
            <a:t>для ряда стыковочных лет</a:t>
          </a:r>
        </a:p>
      </xdr:txBody>
    </xdr:sp>
    <xdr:clientData/>
  </xdr:twoCellAnchor>
  <xdr:twoCellAnchor editAs="oneCell">
    <xdr:from>
      <xdr:col>1</xdr:col>
      <xdr:colOff>304800</xdr:colOff>
      <xdr:row>66</xdr:row>
      <xdr:rowOff>47625</xdr:rowOff>
    </xdr:from>
    <xdr:to>
      <xdr:col>11</xdr:col>
      <xdr:colOff>380229</xdr:colOff>
      <xdr:row>92</xdr:row>
      <xdr:rowOff>56530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" y="12620625"/>
          <a:ext cx="6171429" cy="496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495300</xdr:colOff>
      <xdr:row>66</xdr:row>
      <xdr:rowOff>28575</xdr:rowOff>
    </xdr:from>
    <xdr:to>
      <xdr:col>21</xdr:col>
      <xdr:colOff>589776</xdr:colOff>
      <xdr:row>92</xdr:row>
      <xdr:rowOff>66051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00900" y="12601575"/>
          <a:ext cx="6190476" cy="4990476"/>
        </a:xfrm>
        <a:prstGeom prst="rect">
          <a:avLst/>
        </a:prstGeom>
      </xdr:spPr>
    </xdr:pic>
    <xdr:clientData/>
  </xdr:twoCellAnchor>
  <xdr:twoCellAnchor editAs="oneCell">
    <xdr:from>
      <xdr:col>22</xdr:col>
      <xdr:colOff>66675</xdr:colOff>
      <xdr:row>71</xdr:row>
      <xdr:rowOff>114300</xdr:rowOff>
    </xdr:from>
    <xdr:to>
      <xdr:col>30</xdr:col>
      <xdr:colOff>227970</xdr:colOff>
      <xdr:row>85</xdr:row>
      <xdr:rowOff>152062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77875" y="13639800"/>
          <a:ext cx="5038095" cy="2704762"/>
        </a:xfrm>
        <a:prstGeom prst="rect">
          <a:avLst/>
        </a:prstGeom>
      </xdr:spPr>
    </xdr:pic>
    <xdr:clientData/>
  </xdr:twoCellAnchor>
  <xdr:twoCellAnchor>
    <xdr:from>
      <xdr:col>3</xdr:col>
      <xdr:colOff>371475</xdr:colOff>
      <xdr:row>102</xdr:row>
      <xdr:rowOff>9525</xdr:rowOff>
    </xdr:from>
    <xdr:to>
      <xdr:col>4</xdr:col>
      <xdr:colOff>190500</xdr:colOff>
      <xdr:row>102</xdr:row>
      <xdr:rowOff>142875</xdr:rowOff>
    </xdr:to>
    <xdr:sp macro="" textlink="">
      <xdr:nvSpPr>
        <xdr:cNvPr id="37" name="Прямоугольник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2200275" y="19440525"/>
          <a:ext cx="428625" cy="133350"/>
        </a:xfrm>
        <a:prstGeom prst="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171450</xdr:colOff>
      <xdr:row>100</xdr:row>
      <xdr:rowOff>152400</xdr:rowOff>
    </xdr:from>
    <xdr:to>
      <xdr:col>5</xdr:col>
      <xdr:colOff>600075</xdr:colOff>
      <xdr:row>101</xdr:row>
      <xdr:rowOff>95250</xdr:rowOff>
    </xdr:to>
    <xdr:sp macro="" textlink="">
      <xdr:nvSpPr>
        <xdr:cNvPr id="38" name="Прямоугольник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3219450" y="19202400"/>
          <a:ext cx="428625" cy="133350"/>
        </a:xfrm>
        <a:prstGeom prst="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571501</xdr:colOff>
      <xdr:row>103</xdr:row>
      <xdr:rowOff>114300</xdr:rowOff>
    </xdr:from>
    <xdr:to>
      <xdr:col>2</xdr:col>
      <xdr:colOff>495301</xdr:colOff>
      <xdr:row>104</xdr:row>
      <xdr:rowOff>76200</xdr:rowOff>
    </xdr:to>
    <xdr:sp macro="" textlink="">
      <xdr:nvSpPr>
        <xdr:cNvPr id="41" name="Прямоугольник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1181101" y="19735800"/>
          <a:ext cx="533400" cy="152400"/>
        </a:xfrm>
        <a:prstGeom prst="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85725</xdr:colOff>
      <xdr:row>102</xdr:row>
      <xdr:rowOff>152400</xdr:rowOff>
    </xdr:from>
    <xdr:to>
      <xdr:col>6</xdr:col>
      <xdr:colOff>581025</xdr:colOff>
      <xdr:row>103</xdr:row>
      <xdr:rowOff>114300</xdr:rowOff>
    </xdr:to>
    <xdr:sp macro="" textlink="">
      <xdr:nvSpPr>
        <xdr:cNvPr id="47" name="Прямоугольник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3743325" y="19583400"/>
          <a:ext cx="495300" cy="152400"/>
        </a:xfrm>
        <a:prstGeom prst="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</xdr:col>
      <xdr:colOff>342900</xdr:colOff>
      <xdr:row>121</xdr:row>
      <xdr:rowOff>85725</xdr:rowOff>
    </xdr:from>
    <xdr:to>
      <xdr:col>13</xdr:col>
      <xdr:colOff>199128</xdr:colOff>
      <xdr:row>159</xdr:row>
      <xdr:rowOff>75296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00" y="23136225"/>
          <a:ext cx="7171428" cy="7228571"/>
        </a:xfrm>
        <a:prstGeom prst="rect">
          <a:avLst/>
        </a:prstGeom>
      </xdr:spPr>
    </xdr:pic>
    <xdr:clientData/>
  </xdr:twoCellAnchor>
  <xdr:twoCellAnchor>
    <xdr:from>
      <xdr:col>8</xdr:col>
      <xdr:colOff>447675</xdr:colOff>
      <xdr:row>145</xdr:row>
      <xdr:rowOff>76200</xdr:rowOff>
    </xdr:from>
    <xdr:to>
      <xdr:col>9</xdr:col>
      <xdr:colOff>447675</xdr:colOff>
      <xdr:row>149</xdr:row>
      <xdr:rowOff>123825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CxnSpPr/>
      </xdr:nvCxnSpPr>
      <xdr:spPr>
        <a:xfrm flipH="1" flipV="1">
          <a:off x="5324475" y="27698700"/>
          <a:ext cx="609600" cy="809625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323850</xdr:colOff>
      <xdr:row>161</xdr:row>
      <xdr:rowOff>9525</xdr:rowOff>
    </xdr:from>
    <xdr:to>
      <xdr:col>15</xdr:col>
      <xdr:colOff>75164</xdr:colOff>
      <xdr:row>187</xdr:row>
      <xdr:rowOff>142239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3450" y="30680025"/>
          <a:ext cx="8285714" cy="50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188</xdr:row>
      <xdr:rowOff>133350</xdr:rowOff>
    </xdr:from>
    <xdr:to>
      <xdr:col>8</xdr:col>
      <xdr:colOff>475698</xdr:colOff>
      <xdr:row>227</xdr:row>
      <xdr:rowOff>180040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3450" y="35947350"/>
          <a:ext cx="4419048" cy="7476190"/>
        </a:xfrm>
        <a:prstGeom prst="rect">
          <a:avLst/>
        </a:prstGeom>
      </xdr:spPr>
    </xdr:pic>
    <xdr:clientData/>
  </xdr:twoCellAnchor>
  <xdr:twoCellAnchor>
    <xdr:from>
      <xdr:col>11</xdr:col>
      <xdr:colOff>581025</xdr:colOff>
      <xdr:row>151</xdr:row>
      <xdr:rowOff>95250</xdr:rowOff>
    </xdr:from>
    <xdr:to>
      <xdr:col>12</xdr:col>
      <xdr:colOff>361950</xdr:colOff>
      <xdr:row>152</xdr:row>
      <xdr:rowOff>85725</xdr:rowOff>
    </xdr:to>
    <xdr:sp macro="" textlink="">
      <xdr:nvSpPr>
        <xdr:cNvPr id="60" name="Овал 5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/>
      </xdr:nvSpPr>
      <xdr:spPr>
        <a:xfrm rot="1497382">
          <a:off x="7286625" y="28860750"/>
          <a:ext cx="390525" cy="180975"/>
        </a:xfrm>
        <a:prstGeom prst="ellipse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295275</xdr:colOff>
      <xdr:row>153</xdr:row>
      <xdr:rowOff>104775</xdr:rowOff>
    </xdr:from>
    <xdr:to>
      <xdr:col>15</xdr:col>
      <xdr:colOff>495300</xdr:colOff>
      <xdr:row>158</xdr:row>
      <xdr:rowOff>28575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 txBox="1"/>
      </xdr:nvSpPr>
      <xdr:spPr>
        <a:xfrm>
          <a:off x="7610475" y="29251275"/>
          <a:ext cx="2028825" cy="87630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7030A0"/>
              </a:solidFill>
            </a:rPr>
            <a:t>не </a:t>
          </a:r>
          <a:r>
            <a:rPr lang="en-US" sz="1100">
              <a:solidFill>
                <a:srgbClr val="7030A0"/>
              </a:solidFill>
            </a:rPr>
            <a:t>[</a:t>
          </a:r>
          <a:r>
            <a:rPr lang="ru-RU" sz="1100">
              <a:solidFill>
                <a:srgbClr val="7030A0"/>
              </a:solidFill>
            </a:rPr>
            <a:t>очень</a:t>
          </a:r>
          <a:r>
            <a:rPr lang="en-US" sz="1100">
              <a:solidFill>
                <a:srgbClr val="7030A0"/>
              </a:solidFill>
            </a:rPr>
            <a:t>]</a:t>
          </a:r>
          <a:r>
            <a:rPr lang="ru-RU" sz="1100">
              <a:solidFill>
                <a:srgbClr val="7030A0"/>
              </a:solidFill>
            </a:rPr>
            <a:t> плавная стыковка - стоковочный коэффициент требуется</a:t>
          </a:r>
        </a:p>
      </xdr:txBody>
    </xdr:sp>
    <xdr:clientData/>
  </xdr:twoCellAnchor>
  <xdr:twoCellAnchor>
    <xdr:from>
      <xdr:col>7</xdr:col>
      <xdr:colOff>76200</xdr:colOff>
      <xdr:row>219</xdr:row>
      <xdr:rowOff>85726</xdr:rowOff>
    </xdr:from>
    <xdr:to>
      <xdr:col>7</xdr:col>
      <xdr:colOff>466725</xdr:colOff>
      <xdr:row>220</xdr:row>
      <xdr:rowOff>76201</xdr:rowOff>
    </xdr:to>
    <xdr:sp macro="" textlink="">
      <xdr:nvSpPr>
        <xdr:cNvPr id="62" name="Овал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/>
      </xdr:nvSpPr>
      <xdr:spPr>
        <a:xfrm rot="19987910">
          <a:off x="4343400" y="41805226"/>
          <a:ext cx="390525" cy="180975"/>
        </a:xfrm>
        <a:prstGeom prst="ellipse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552450</xdr:colOff>
      <xdr:row>216</xdr:row>
      <xdr:rowOff>142874</xdr:rowOff>
    </xdr:from>
    <xdr:to>
      <xdr:col>5</xdr:col>
      <xdr:colOff>600075</xdr:colOff>
      <xdr:row>222</xdr:row>
      <xdr:rowOff>19050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/>
      </xdr:nvSpPr>
      <xdr:spPr>
        <a:xfrm>
          <a:off x="2381250" y="41290874"/>
          <a:ext cx="1266825" cy="101917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7030A0"/>
              </a:solidFill>
            </a:rPr>
            <a:t>плавная стыковка - стоковочный коэффициент  не требуется</a:t>
          </a:r>
        </a:p>
      </xdr:txBody>
    </xdr:sp>
    <xdr:clientData/>
  </xdr:twoCellAnchor>
  <xdr:twoCellAnchor>
    <xdr:from>
      <xdr:col>1</xdr:col>
      <xdr:colOff>161925</xdr:colOff>
      <xdr:row>0</xdr:row>
      <xdr:rowOff>171450</xdr:rowOff>
    </xdr:from>
    <xdr:to>
      <xdr:col>47</xdr:col>
      <xdr:colOff>236797</xdr:colOff>
      <xdr:row>35</xdr:row>
      <xdr:rowOff>32243</xdr:rowOff>
    </xdr:to>
    <xdr:grpSp>
      <xdr:nvGrpSpPr>
        <xdr:cNvPr id="51" name="Группа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GrpSpPr/>
      </xdr:nvGrpSpPr>
      <xdr:grpSpPr>
        <a:xfrm>
          <a:off x="774246" y="171450"/>
          <a:ext cx="28241658" cy="6528293"/>
          <a:chOff x="1005168" y="148731"/>
          <a:chExt cx="28116472" cy="6528293"/>
        </a:xfrm>
      </xdr:grpSpPr>
      <xdr:grpSp>
        <xdr:nvGrpSpPr>
          <xdr:cNvPr id="52" name="Группа 51">
            <a:extLst>
              <a:ext uri="{FF2B5EF4-FFF2-40B4-BE49-F238E27FC236}">
                <a16:creationId xmlns:a16="http://schemas.microsoft.com/office/drawing/2014/main" id="{00000000-0008-0000-0700-000034000000}"/>
              </a:ext>
            </a:extLst>
          </xdr:cNvPr>
          <xdr:cNvGrpSpPr/>
        </xdr:nvGrpSpPr>
        <xdr:grpSpPr>
          <a:xfrm>
            <a:off x="1005168" y="148731"/>
            <a:ext cx="12846569" cy="6528293"/>
            <a:chOff x="1009650" y="148731"/>
            <a:chExt cx="12940699" cy="6528293"/>
          </a:xfrm>
        </xdr:grpSpPr>
        <xdr:pic>
          <xdr:nvPicPr>
            <xdr:cNvPr id="71" name="Рисунок 70">
              <a:extLst>
                <a:ext uri="{FF2B5EF4-FFF2-40B4-BE49-F238E27FC236}">
                  <a16:creationId xmlns:a16="http://schemas.microsoft.com/office/drawing/2014/main" id="{00000000-0008-0000-0700-000047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09650" y="148731"/>
              <a:ext cx="12940699" cy="6528293"/>
            </a:xfrm>
            <a:prstGeom prst="rect">
              <a:avLst/>
            </a:prstGeom>
          </xdr:spPr>
        </xdr:pic>
        <xdr:sp macro="" textlink="">
          <xdr:nvSpPr>
            <xdr:cNvPr id="72" name="Прямоугольник 71">
              <a:extLst>
                <a:ext uri="{FF2B5EF4-FFF2-40B4-BE49-F238E27FC236}">
                  <a16:creationId xmlns:a16="http://schemas.microsoft.com/office/drawing/2014/main" id="{00000000-0008-0000-0700-000048000000}"/>
                </a:ext>
              </a:extLst>
            </xdr:cNvPr>
            <xdr:cNvSpPr/>
          </xdr:nvSpPr>
          <xdr:spPr>
            <a:xfrm>
              <a:off x="6505575" y="1857375"/>
              <a:ext cx="6829425" cy="1524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73" name="Прямоугольник 72">
              <a:extLst>
                <a:ext uri="{FF2B5EF4-FFF2-40B4-BE49-F238E27FC236}">
                  <a16:creationId xmlns:a16="http://schemas.microsoft.com/office/drawing/2014/main" id="{00000000-0008-0000-0700-000049000000}"/>
                </a:ext>
              </a:extLst>
            </xdr:cNvPr>
            <xdr:cNvSpPr/>
          </xdr:nvSpPr>
          <xdr:spPr>
            <a:xfrm>
              <a:off x="8201025" y="6162675"/>
              <a:ext cx="5343525" cy="133350"/>
            </a:xfrm>
            <a:prstGeom prst="rect">
              <a:avLst/>
            </a:prstGeom>
            <a:noFill/>
            <a:ln w="19050"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74" name="Прямоугольник 73">
              <a:extLst>
                <a:ext uri="{FF2B5EF4-FFF2-40B4-BE49-F238E27FC236}">
                  <a16:creationId xmlns:a16="http://schemas.microsoft.com/office/drawing/2014/main" id="{00000000-0008-0000-0700-00004A000000}"/>
                </a:ext>
              </a:extLst>
            </xdr:cNvPr>
            <xdr:cNvSpPr/>
          </xdr:nvSpPr>
          <xdr:spPr>
            <a:xfrm>
              <a:off x="7029451" y="3981449"/>
              <a:ext cx="5048250" cy="161925"/>
            </a:xfrm>
            <a:prstGeom prst="rect">
              <a:avLst/>
            </a:prstGeom>
            <a:noFill/>
            <a:ln w="19050"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75" name="Прямоугольник 74">
              <a:extLst>
                <a:ext uri="{FF2B5EF4-FFF2-40B4-BE49-F238E27FC236}">
                  <a16:creationId xmlns:a16="http://schemas.microsoft.com/office/drawing/2014/main" id="{00000000-0008-0000-0700-00004B000000}"/>
                </a:ext>
              </a:extLst>
            </xdr:cNvPr>
            <xdr:cNvSpPr/>
          </xdr:nvSpPr>
          <xdr:spPr>
            <a:xfrm>
              <a:off x="2695575" y="4124324"/>
              <a:ext cx="619125" cy="714375"/>
            </a:xfrm>
            <a:prstGeom prst="rect">
              <a:avLst/>
            </a:prstGeom>
            <a:noFill/>
            <a:ln w="19050"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76" name="Прямоугольник 75">
              <a:extLst>
                <a:ext uri="{FF2B5EF4-FFF2-40B4-BE49-F238E27FC236}">
                  <a16:creationId xmlns:a16="http://schemas.microsoft.com/office/drawing/2014/main" id="{00000000-0008-0000-0700-00004C000000}"/>
                </a:ext>
              </a:extLst>
            </xdr:cNvPr>
            <xdr:cNvSpPr/>
          </xdr:nvSpPr>
          <xdr:spPr>
            <a:xfrm>
              <a:off x="1733551" y="3095624"/>
              <a:ext cx="895350" cy="1171575"/>
            </a:xfrm>
            <a:prstGeom prst="rect">
              <a:avLst/>
            </a:prstGeom>
            <a:noFill/>
            <a:ln w="19050"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77" name="Прямоугольник 76">
              <a:extLst>
                <a:ext uri="{FF2B5EF4-FFF2-40B4-BE49-F238E27FC236}">
                  <a16:creationId xmlns:a16="http://schemas.microsoft.com/office/drawing/2014/main" id="{00000000-0008-0000-0700-00004D000000}"/>
                </a:ext>
              </a:extLst>
            </xdr:cNvPr>
            <xdr:cNvSpPr/>
          </xdr:nvSpPr>
          <xdr:spPr>
            <a:xfrm>
              <a:off x="3362326" y="4448175"/>
              <a:ext cx="533400" cy="8382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cxnSp macro="">
          <xdr:nvCxnSpPr>
            <xdr:cNvPr id="78" name="Прямая со стрелкой 77">
              <a:extLst>
                <a:ext uri="{FF2B5EF4-FFF2-40B4-BE49-F238E27FC236}">
                  <a16:creationId xmlns:a16="http://schemas.microsoft.com/office/drawing/2014/main" id="{00000000-0008-0000-0700-00004E000000}"/>
                </a:ext>
              </a:extLst>
            </xdr:cNvPr>
            <xdr:cNvCxnSpPr>
              <a:endCxn id="76" idx="3"/>
            </xdr:cNvCxnSpPr>
          </xdr:nvCxnSpPr>
          <xdr:spPr>
            <a:xfrm flipH="1">
              <a:off x="2628901" y="1943100"/>
              <a:ext cx="3857624" cy="1738312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79" name="Прямая со стрелкой 78">
              <a:extLst>
                <a:ext uri="{FF2B5EF4-FFF2-40B4-BE49-F238E27FC236}">
                  <a16:creationId xmlns:a16="http://schemas.microsoft.com/office/drawing/2014/main" id="{00000000-0008-0000-0700-00004F000000}"/>
                </a:ext>
              </a:extLst>
            </xdr:cNvPr>
            <xdr:cNvCxnSpPr>
              <a:stCxn id="74" idx="1"/>
            </xdr:cNvCxnSpPr>
          </xdr:nvCxnSpPr>
          <xdr:spPr>
            <a:xfrm flipH="1">
              <a:off x="3295650" y="4062412"/>
              <a:ext cx="3733801" cy="71438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80" name="Прямая со стрелкой 79">
              <a:extLst>
                <a:ext uri="{FF2B5EF4-FFF2-40B4-BE49-F238E27FC236}">
                  <a16:creationId xmlns:a16="http://schemas.microsoft.com/office/drawing/2014/main" id="{00000000-0008-0000-0700-000050000000}"/>
                </a:ext>
              </a:extLst>
            </xdr:cNvPr>
            <xdr:cNvCxnSpPr>
              <a:stCxn id="73" idx="1"/>
            </xdr:cNvCxnSpPr>
          </xdr:nvCxnSpPr>
          <xdr:spPr>
            <a:xfrm flipH="1" flipV="1">
              <a:off x="3876675" y="5257800"/>
              <a:ext cx="4324350" cy="97155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00000000-0008-0000-0700-000051000000}"/>
                </a:ext>
              </a:extLst>
            </xdr:cNvPr>
            <xdr:cNvSpPr txBox="1"/>
          </xdr:nvSpPr>
          <xdr:spPr>
            <a:xfrm>
              <a:off x="6096000" y="2809874"/>
              <a:ext cx="2181225" cy="4476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7030A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ru-RU" sz="1100">
                  <a:solidFill>
                    <a:srgbClr val="7030A0"/>
                  </a:solidFill>
                </a:rPr>
                <a:t>Возможно, данные содержат ошибки. Их надо исправить.</a:t>
              </a:r>
            </a:p>
          </xdr:txBody>
        </xdr:sp>
        <xdr:cxnSp macro="">
          <xdr:nvCxnSpPr>
            <xdr:cNvPr id="82" name="Прямая со стрелкой 81">
              <a:extLst>
                <a:ext uri="{FF2B5EF4-FFF2-40B4-BE49-F238E27FC236}">
                  <a16:creationId xmlns:a16="http://schemas.microsoft.com/office/drawing/2014/main" id="{00000000-0008-0000-0700-000052000000}"/>
                </a:ext>
              </a:extLst>
            </xdr:cNvPr>
            <xdr:cNvCxnSpPr/>
          </xdr:nvCxnSpPr>
          <xdr:spPr>
            <a:xfrm>
              <a:off x="8286750" y="3276600"/>
              <a:ext cx="2238375" cy="790575"/>
            </a:xfrm>
            <a:prstGeom prst="straightConnector1">
              <a:avLst/>
            </a:prstGeom>
            <a:ln>
              <a:solidFill>
                <a:srgbClr val="7030A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Прямая со стрелкой 82">
              <a:extLst>
                <a:ext uri="{FF2B5EF4-FFF2-40B4-BE49-F238E27FC236}">
                  <a16:creationId xmlns:a16="http://schemas.microsoft.com/office/drawing/2014/main" id="{00000000-0008-0000-0700-000053000000}"/>
                </a:ext>
              </a:extLst>
            </xdr:cNvPr>
            <xdr:cNvCxnSpPr/>
          </xdr:nvCxnSpPr>
          <xdr:spPr>
            <a:xfrm flipH="1">
              <a:off x="3314700" y="3048000"/>
              <a:ext cx="2771775" cy="1562100"/>
            </a:xfrm>
            <a:prstGeom prst="straightConnector1">
              <a:avLst/>
            </a:prstGeom>
            <a:ln>
              <a:solidFill>
                <a:srgbClr val="7030A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4" name="Группа 53">
            <a:extLst>
              <a:ext uri="{FF2B5EF4-FFF2-40B4-BE49-F238E27FC236}">
                <a16:creationId xmlns:a16="http://schemas.microsoft.com/office/drawing/2014/main" id="{00000000-0008-0000-0700-000036000000}"/>
              </a:ext>
            </a:extLst>
          </xdr:cNvPr>
          <xdr:cNvGrpSpPr/>
        </xdr:nvGrpSpPr>
        <xdr:grpSpPr>
          <a:xfrm>
            <a:off x="11261912" y="1333501"/>
            <a:ext cx="17859728" cy="4880160"/>
            <a:chOff x="11261912" y="1333501"/>
            <a:chExt cx="17859728" cy="4880160"/>
          </a:xfrm>
        </xdr:grpSpPr>
        <xdr:pic>
          <xdr:nvPicPr>
            <xdr:cNvPr id="57" name="Рисунок 56">
              <a:extLst>
                <a:ext uri="{FF2B5EF4-FFF2-40B4-BE49-F238E27FC236}">
                  <a16:creationId xmlns:a16="http://schemas.microsoft.com/office/drawing/2014/main" id="{00000000-0008-0000-0700-000039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4007354" y="1333501"/>
              <a:ext cx="15114286" cy="3200000"/>
            </a:xfrm>
            <a:prstGeom prst="rect">
              <a:avLst/>
            </a:prstGeom>
          </xdr:spPr>
        </xdr:pic>
        <xdr:sp macro="" textlink="">
          <xdr:nvSpPr>
            <xdr:cNvPr id="58" name="Прямоугольник 57">
              <a:extLst>
                <a:ext uri="{FF2B5EF4-FFF2-40B4-BE49-F238E27FC236}">
                  <a16:creationId xmlns:a16="http://schemas.microsoft.com/office/drawing/2014/main" id="{00000000-0008-0000-0700-00003A000000}"/>
                </a:ext>
              </a:extLst>
            </xdr:cNvPr>
            <xdr:cNvSpPr/>
          </xdr:nvSpPr>
          <xdr:spPr>
            <a:xfrm>
              <a:off x="19341353" y="2207560"/>
              <a:ext cx="4740088" cy="190500"/>
            </a:xfrm>
            <a:prstGeom prst="rect">
              <a:avLst/>
            </a:prstGeom>
            <a:noFill/>
            <a:ln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cxnSp macro="">
          <xdr:nvCxnSpPr>
            <xdr:cNvPr id="66" name="Прямая со стрелкой 65">
              <a:extLst>
                <a:ext uri="{FF2B5EF4-FFF2-40B4-BE49-F238E27FC236}">
                  <a16:creationId xmlns:a16="http://schemas.microsoft.com/office/drawing/2014/main" id="{00000000-0008-0000-0700-000042000000}"/>
                </a:ext>
              </a:extLst>
            </xdr:cNvPr>
            <xdr:cNvCxnSpPr>
              <a:stCxn id="58" idx="1"/>
            </xdr:cNvCxnSpPr>
          </xdr:nvCxnSpPr>
          <xdr:spPr>
            <a:xfrm flipH="1">
              <a:off x="11261912" y="2302810"/>
              <a:ext cx="8079441" cy="3804396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7" name="Прямоугольник 66">
              <a:extLst>
                <a:ext uri="{FF2B5EF4-FFF2-40B4-BE49-F238E27FC236}">
                  <a16:creationId xmlns:a16="http://schemas.microsoft.com/office/drawing/2014/main" id="{00000000-0008-0000-0700-000043000000}"/>
                </a:ext>
              </a:extLst>
            </xdr:cNvPr>
            <xdr:cNvSpPr/>
          </xdr:nvSpPr>
          <xdr:spPr>
            <a:xfrm>
              <a:off x="24043341" y="3406588"/>
              <a:ext cx="1864659" cy="174814"/>
            </a:xfrm>
            <a:prstGeom prst="rect">
              <a:avLst/>
            </a:prstGeom>
            <a:noFill/>
            <a:ln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cxnSp macro="">
          <xdr:nvCxnSpPr>
            <xdr:cNvPr id="68" name="Прямая со стрелкой 67">
              <a:extLst>
                <a:ext uri="{FF2B5EF4-FFF2-40B4-BE49-F238E27FC236}">
                  <a16:creationId xmlns:a16="http://schemas.microsoft.com/office/drawing/2014/main" id="{00000000-0008-0000-0700-000044000000}"/>
                </a:ext>
              </a:extLst>
            </xdr:cNvPr>
            <xdr:cNvCxnSpPr/>
          </xdr:nvCxnSpPr>
          <xdr:spPr>
            <a:xfrm flipH="1">
              <a:off x="12646960" y="3608294"/>
              <a:ext cx="11356040" cy="249443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Прямая со стрелкой 68">
              <a:extLst>
                <a:ext uri="{FF2B5EF4-FFF2-40B4-BE49-F238E27FC236}">
                  <a16:creationId xmlns:a16="http://schemas.microsoft.com/office/drawing/2014/main" id="{00000000-0008-0000-0700-000045000000}"/>
                </a:ext>
              </a:extLst>
            </xdr:cNvPr>
            <xdr:cNvCxnSpPr/>
          </xdr:nvCxnSpPr>
          <xdr:spPr>
            <a:xfrm flipH="1">
              <a:off x="13509814" y="4392706"/>
              <a:ext cx="13619627" cy="1820955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0" name="Прямоугольник 69">
              <a:extLst>
                <a:ext uri="{FF2B5EF4-FFF2-40B4-BE49-F238E27FC236}">
                  <a16:creationId xmlns:a16="http://schemas.microsoft.com/office/drawing/2014/main" id="{00000000-0008-0000-0700-000046000000}"/>
                </a:ext>
              </a:extLst>
            </xdr:cNvPr>
            <xdr:cNvSpPr/>
          </xdr:nvSpPr>
          <xdr:spPr>
            <a:xfrm>
              <a:off x="27151853" y="4208931"/>
              <a:ext cx="1866900" cy="239804"/>
            </a:xfrm>
            <a:prstGeom prst="rect">
              <a:avLst/>
            </a:prstGeom>
            <a:noFill/>
            <a:ln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</xdr:grpSp>
    </xdr:grpSp>
    <xdr:clientData/>
  </xdr:twoCellAnchor>
  <xdr:twoCellAnchor>
    <xdr:from>
      <xdr:col>16</xdr:col>
      <xdr:colOff>89647</xdr:colOff>
      <xdr:row>121</xdr:row>
      <xdr:rowOff>33618</xdr:rowOff>
    </xdr:from>
    <xdr:to>
      <xdr:col>23</xdr:col>
      <xdr:colOff>177632</xdr:colOff>
      <xdr:row>155</xdr:row>
      <xdr:rowOff>70904</xdr:rowOff>
    </xdr:to>
    <xdr:grpSp>
      <xdr:nvGrpSpPr>
        <xdr:cNvPr id="15" name="Группа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pSpPr/>
      </xdr:nvGrpSpPr>
      <xdr:grpSpPr>
        <a:xfrm>
          <a:off x="9886790" y="23084118"/>
          <a:ext cx="4374235" cy="6514286"/>
          <a:chOff x="9771529" y="23084118"/>
          <a:chExt cx="4323809" cy="6514286"/>
        </a:xfrm>
      </xdr:grpSpPr>
      <xdr:pic>
        <xdr:nvPicPr>
          <xdr:cNvPr id="2" name="Рисунок 1">
            <a:extLst>
              <a:ext uri="{FF2B5EF4-FFF2-40B4-BE49-F238E27FC236}">
                <a16:creationId xmlns:a16="http://schemas.microsoft.com/office/drawing/2014/main" id="{00000000-0008-0000-07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9771529" y="23084118"/>
            <a:ext cx="4323809" cy="6514286"/>
          </a:xfrm>
          <a:prstGeom prst="rect">
            <a:avLst/>
          </a:prstGeom>
        </xdr:spPr>
      </xdr:pic>
      <xdr:cxnSp macro="">
        <xdr:nvCxnSpPr>
          <xdr:cNvPr id="14" name="Прямая со стрелкой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CxnSpPr/>
        </xdr:nvCxnSpPr>
        <xdr:spPr>
          <a:xfrm flipV="1">
            <a:off x="11082618" y="27902647"/>
            <a:ext cx="1030941" cy="95250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257735</xdr:colOff>
      <xdr:row>229</xdr:row>
      <xdr:rowOff>67235</xdr:rowOff>
    </xdr:from>
    <xdr:to>
      <xdr:col>17</xdr:col>
      <xdr:colOff>4424</xdr:colOff>
      <xdr:row>261</xdr:row>
      <xdr:rowOff>75997</xdr:rowOff>
    </xdr:to>
    <xdr:grpSp>
      <xdr:nvGrpSpPr>
        <xdr:cNvPr id="22" name="Группа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pSpPr/>
      </xdr:nvGrpSpPr>
      <xdr:grpSpPr>
        <a:xfrm>
          <a:off x="870056" y="43691735"/>
          <a:ext cx="9543832" cy="6104762"/>
          <a:chOff x="862853" y="43691735"/>
          <a:chExt cx="9428571" cy="6104762"/>
        </a:xfrm>
      </xdr:grpSpPr>
      <xdr:pic>
        <xdr:nvPicPr>
          <xdr:cNvPr id="19" name="Рисунок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862853" y="43691735"/>
            <a:ext cx="9428571" cy="6104762"/>
          </a:xfrm>
          <a:prstGeom prst="rect">
            <a:avLst/>
          </a:prstGeom>
        </xdr:spPr>
      </xdr:pic>
      <xdr:sp macro="" textlink="">
        <xdr:nvSpPr>
          <xdr:cNvPr id="64" name="Овал 63">
            <a:extLst>
              <a:ext uri="{FF2B5EF4-FFF2-40B4-BE49-F238E27FC236}">
                <a16:creationId xmlns:a16="http://schemas.microsoft.com/office/drawing/2014/main" id="{00000000-0008-0000-0700-000040000000}"/>
              </a:ext>
            </a:extLst>
          </xdr:cNvPr>
          <xdr:cNvSpPr/>
        </xdr:nvSpPr>
        <xdr:spPr>
          <a:xfrm rot="1142286">
            <a:off x="4443132" y="48830754"/>
            <a:ext cx="386043" cy="180975"/>
          </a:xfrm>
          <a:prstGeom prst="ellipse">
            <a:avLst/>
          </a:prstGeom>
          <a:noFill/>
          <a:ln w="1905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 editAs="oneCell">
    <xdr:from>
      <xdr:col>1</xdr:col>
      <xdr:colOff>268941</xdr:colOff>
      <xdr:row>264</xdr:row>
      <xdr:rowOff>11206</xdr:rowOff>
    </xdr:from>
    <xdr:to>
      <xdr:col>12</xdr:col>
      <xdr:colOff>269790</xdr:colOff>
      <xdr:row>303</xdr:row>
      <xdr:rowOff>57896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74059" y="50303206"/>
          <a:ext cx="6657143" cy="7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opLeftCell="A10" zoomScale="115" zoomScaleNormal="115" workbookViewId="0">
      <selection activeCell="L40" sqref="L40"/>
    </sheetView>
  </sheetViews>
  <sheetFormatPr defaultRowHeight="15" x14ac:dyDescent="0.25"/>
  <cols>
    <col min="1" max="1" width="4.140625" customWidth="1"/>
    <col min="2" max="2" width="10.42578125" customWidth="1"/>
    <col min="3" max="3" width="11.42578125" customWidth="1"/>
    <col min="9" max="9" width="12.5703125" customWidth="1"/>
  </cols>
  <sheetData>
    <row r="1" spans="1:14" x14ac:dyDescent="0.25">
      <c r="B1" t="s">
        <v>4</v>
      </c>
      <c r="C1" s="1">
        <v>1</v>
      </c>
    </row>
    <row r="2" spans="1:14" x14ac:dyDescent="0.25">
      <c r="B2" t="s">
        <v>5</v>
      </c>
      <c r="C2" s="8" t="s">
        <v>51</v>
      </c>
    </row>
    <row r="3" spans="1:14" x14ac:dyDescent="0.25">
      <c r="B3" t="s">
        <v>6</v>
      </c>
      <c r="C3" s="2" t="s">
        <v>82</v>
      </c>
    </row>
    <row r="4" spans="1:14" x14ac:dyDescent="0.25">
      <c r="B4" t="s">
        <v>0</v>
      </c>
      <c r="C4" s="7">
        <v>11</v>
      </c>
      <c r="D4" s="54" t="s">
        <v>1</v>
      </c>
      <c r="E4" s="54"/>
      <c r="F4" s="54"/>
      <c r="G4" s="54"/>
      <c r="H4" s="54"/>
    </row>
    <row r="6" spans="1:14" x14ac:dyDescent="0.25">
      <c r="A6" s="3">
        <v>0</v>
      </c>
      <c r="B6" s="3" t="s">
        <v>7</v>
      </c>
      <c r="C6" s="3"/>
    </row>
    <row r="7" spans="1:14" x14ac:dyDescent="0.25">
      <c r="B7" t="s">
        <v>8</v>
      </c>
      <c r="N7" s="4" t="str">
        <f>"Например: "&amp;SUBSTITUTE(C2,"-","")&amp;" "&amp;RIGHT("0"&amp;C1,2)&amp;" "&amp;SUBSTITUTE(SUBSTITUTE(C3,".","")," ","")</f>
        <v>Например: ПМ2541 01 ПетровГА</v>
      </c>
    </row>
    <row r="8" spans="1:14" x14ac:dyDescent="0.25">
      <c r="B8" t="s">
        <v>9</v>
      </c>
    </row>
    <row r="10" spans="1:14" x14ac:dyDescent="0.25">
      <c r="A10" s="3"/>
      <c r="B10" s="5" t="s">
        <v>10</v>
      </c>
      <c r="C10" s="3" t="s">
        <v>12</v>
      </c>
      <c r="I10" s="4" t="s">
        <v>13</v>
      </c>
    </row>
    <row r="11" spans="1:14" x14ac:dyDescent="0.25">
      <c r="B11" s="5" t="s">
        <v>11</v>
      </c>
      <c r="C11" s="6" t="s">
        <v>21</v>
      </c>
      <c r="I11" s="4" t="s">
        <v>2</v>
      </c>
      <c r="J11" s="4" t="s">
        <v>17</v>
      </c>
    </row>
    <row r="12" spans="1:14" x14ac:dyDescent="0.25">
      <c r="C12" s="6" t="s">
        <v>22</v>
      </c>
      <c r="I12" s="4" t="s">
        <v>3</v>
      </c>
      <c r="J12" s="4" t="s">
        <v>18</v>
      </c>
    </row>
    <row r="13" spans="1:14" x14ac:dyDescent="0.25">
      <c r="I13" s="4" t="s">
        <v>14</v>
      </c>
      <c r="J13" s="4" t="s">
        <v>19</v>
      </c>
    </row>
    <row r="14" spans="1:14" x14ac:dyDescent="0.25">
      <c r="I14" s="4" t="s">
        <v>15</v>
      </c>
      <c r="J14" s="4" t="s">
        <v>52</v>
      </c>
    </row>
    <row r="15" spans="1:14" x14ac:dyDescent="0.25">
      <c r="C15" s="3"/>
      <c r="I15" s="4" t="s">
        <v>16</v>
      </c>
      <c r="J15" s="4" t="s">
        <v>20</v>
      </c>
    </row>
    <row r="17" spans="1:10" x14ac:dyDescent="0.25">
      <c r="A17" s="3">
        <v>1</v>
      </c>
      <c r="B17" s="3" t="s">
        <v>26</v>
      </c>
    </row>
    <row r="18" spans="1:10" x14ac:dyDescent="0.25">
      <c r="B18" s="4" t="s">
        <v>24</v>
      </c>
    </row>
    <row r="19" spans="1:10" x14ac:dyDescent="0.25">
      <c r="B19" s="4" t="s">
        <v>25</v>
      </c>
    </row>
    <row r="21" spans="1:10" x14ac:dyDescent="0.25">
      <c r="A21" s="3">
        <v>2</v>
      </c>
      <c r="B21" s="3" t="s">
        <v>23</v>
      </c>
    </row>
    <row r="22" spans="1:10" x14ac:dyDescent="0.25">
      <c r="B22" t="s">
        <v>27</v>
      </c>
      <c r="J22" s="4" t="s">
        <v>28</v>
      </c>
    </row>
    <row r="23" spans="1:10" x14ac:dyDescent="0.25">
      <c r="B23" s="4" t="s">
        <v>49</v>
      </c>
      <c r="J23" s="4" t="s">
        <v>48</v>
      </c>
    </row>
    <row r="24" spans="1:10" x14ac:dyDescent="0.25">
      <c r="J24" s="4" t="s">
        <v>53</v>
      </c>
    </row>
    <row r="25" spans="1:10" x14ac:dyDescent="0.25">
      <c r="B25" t="s">
        <v>31</v>
      </c>
    </row>
    <row r="26" spans="1:10" x14ac:dyDescent="0.25">
      <c r="C26" t="s">
        <v>29</v>
      </c>
      <c r="J26" s="4" t="s">
        <v>30</v>
      </c>
    </row>
    <row r="27" spans="1:10" x14ac:dyDescent="0.25">
      <c r="B27" t="s">
        <v>32</v>
      </c>
    </row>
    <row r="28" spans="1:10" x14ac:dyDescent="0.25">
      <c r="B28" t="s">
        <v>33</v>
      </c>
    </row>
    <row r="29" spans="1:10" x14ac:dyDescent="0.25">
      <c r="B29" t="s">
        <v>34</v>
      </c>
    </row>
    <row r="30" spans="1:10" x14ac:dyDescent="0.25">
      <c r="B30" t="s">
        <v>35</v>
      </c>
    </row>
    <row r="32" spans="1:10" x14ac:dyDescent="0.25">
      <c r="A32" s="3">
        <v>3</v>
      </c>
      <c r="B32" s="3" t="s">
        <v>36</v>
      </c>
    </row>
    <row r="33" spans="1:10" x14ac:dyDescent="0.25">
      <c r="A33" s="3"/>
      <c r="B33" s="3"/>
    </row>
    <row r="34" spans="1:10" x14ac:dyDescent="0.25">
      <c r="A34" s="3">
        <v>4</v>
      </c>
      <c r="B34" s="3" t="s">
        <v>41</v>
      </c>
    </row>
    <row r="35" spans="1:10" x14ac:dyDescent="0.25">
      <c r="B35" t="s">
        <v>37</v>
      </c>
    </row>
    <row r="36" spans="1:10" x14ac:dyDescent="0.25">
      <c r="B36" t="s">
        <v>38</v>
      </c>
    </row>
    <row r="37" spans="1:10" x14ac:dyDescent="0.25">
      <c r="B37" t="s">
        <v>39</v>
      </c>
    </row>
    <row r="38" spans="1:10" x14ac:dyDescent="0.25">
      <c r="C38" s="4" t="s">
        <v>50</v>
      </c>
    </row>
    <row r="39" spans="1:10" x14ac:dyDescent="0.25">
      <c r="B39" t="s">
        <v>40</v>
      </c>
    </row>
    <row r="41" spans="1:10" x14ac:dyDescent="0.25">
      <c r="A41" s="3">
        <v>5</v>
      </c>
      <c r="B41" s="3" t="s">
        <v>42</v>
      </c>
    </row>
    <row r="42" spans="1:10" x14ac:dyDescent="0.25">
      <c r="B42" t="s">
        <v>43</v>
      </c>
    </row>
    <row r="43" spans="1:10" x14ac:dyDescent="0.25">
      <c r="B43" t="s">
        <v>44</v>
      </c>
    </row>
    <row r="45" spans="1:10" x14ac:dyDescent="0.25">
      <c r="A45" s="3">
        <v>6</v>
      </c>
      <c r="B45" s="3" t="s">
        <v>45</v>
      </c>
      <c r="J45" s="4" t="s">
        <v>46</v>
      </c>
    </row>
    <row r="47" spans="1:10" x14ac:dyDescent="0.25">
      <c r="A47" s="3">
        <v>7</v>
      </c>
      <c r="B47" s="3" t="s">
        <v>47</v>
      </c>
    </row>
    <row r="48" spans="1:10" x14ac:dyDescent="0.25">
      <c r="B48" s="4"/>
    </row>
  </sheetData>
  <mergeCells count="1">
    <mergeCell ref="D4:H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85" zoomScaleNormal="85" workbookViewId="0">
      <selection activeCell="F2" sqref="F2:F25"/>
    </sheetView>
  </sheetViews>
  <sheetFormatPr defaultRowHeight="15" x14ac:dyDescent="0.25"/>
  <cols>
    <col min="1" max="1" width="5.5703125" bestFit="1" customWidth="1"/>
    <col min="2" max="2" width="20.7109375" style="11" bestFit="1" customWidth="1"/>
    <col min="3" max="3" width="17.140625" customWidth="1"/>
    <col min="4" max="4" width="16.5703125" customWidth="1"/>
    <col min="5" max="5" width="12.42578125" customWidth="1"/>
    <col min="6" max="6" width="14.5703125" customWidth="1"/>
  </cols>
  <sheetData>
    <row r="1" spans="1:6" s="12" customFormat="1" ht="30" x14ac:dyDescent="0.25">
      <c r="A1" s="13" t="s">
        <v>54</v>
      </c>
      <c r="B1" s="14" t="s">
        <v>57</v>
      </c>
      <c r="C1" s="14" t="s">
        <v>58</v>
      </c>
      <c r="D1" s="14" t="s">
        <v>59</v>
      </c>
      <c r="E1" s="14" t="s">
        <v>61</v>
      </c>
      <c r="F1" s="14" t="s">
        <v>60</v>
      </c>
    </row>
    <row r="2" spans="1:6" x14ac:dyDescent="0.25">
      <c r="A2" s="15">
        <v>2002</v>
      </c>
      <c r="B2" s="16">
        <v>1103620.7</v>
      </c>
      <c r="F2" s="19">
        <f t="shared" ref="F2:F9" si="0">B2*$E$11*$E$15</f>
        <v>1523670.1312683504</v>
      </c>
    </row>
    <row r="3" spans="1:6" x14ac:dyDescent="0.25">
      <c r="A3" s="15">
        <v>2003</v>
      </c>
      <c r="B3" s="16">
        <v>1375996</v>
      </c>
      <c r="F3" s="19">
        <f t="shared" si="0"/>
        <v>1899714.2822209885</v>
      </c>
    </row>
    <row r="4" spans="1:6" x14ac:dyDescent="0.25">
      <c r="A4" s="15">
        <v>2004</v>
      </c>
      <c r="B4" s="16">
        <v>1645632.2</v>
      </c>
      <c r="F4" s="19">
        <f t="shared" si="0"/>
        <v>2271976.8034374709</v>
      </c>
    </row>
    <row r="5" spans="1:6" x14ac:dyDescent="0.25">
      <c r="A5" s="15">
        <v>2005</v>
      </c>
      <c r="B5" s="16">
        <v>1988395.7</v>
      </c>
      <c r="F5" s="19">
        <f t="shared" si="0"/>
        <v>2745199.6299384595</v>
      </c>
    </row>
    <row r="6" spans="1:6" x14ac:dyDescent="0.25">
      <c r="A6" s="15">
        <v>2006</v>
      </c>
      <c r="B6" s="16">
        <v>2517781.7999999998</v>
      </c>
      <c r="F6" s="19">
        <f t="shared" si="0"/>
        <v>3476075.5445336094</v>
      </c>
    </row>
    <row r="7" spans="1:6" x14ac:dyDescent="0.25">
      <c r="A7" s="15">
        <v>2007</v>
      </c>
      <c r="B7" s="16">
        <v>3030246.1</v>
      </c>
      <c r="F7" s="19">
        <f t="shared" si="0"/>
        <v>4183589.0473623835</v>
      </c>
    </row>
    <row r="8" spans="1:6" x14ac:dyDescent="0.25">
      <c r="A8" s="15">
        <v>2008</v>
      </c>
      <c r="B8" s="16">
        <v>3897155</v>
      </c>
      <c r="F8" s="19">
        <f t="shared" si="0"/>
        <v>5380452.4239379605</v>
      </c>
    </row>
    <row r="9" spans="1:6" x14ac:dyDescent="0.25">
      <c r="A9" s="15">
        <v>2009</v>
      </c>
      <c r="B9" s="16">
        <v>4242799.0999999996</v>
      </c>
      <c r="F9" s="19">
        <f t="shared" si="0"/>
        <v>5857652.2365358304</v>
      </c>
    </row>
    <row r="10" spans="1:6" ht="15.75" thickBot="1" x14ac:dyDescent="0.3">
      <c r="A10" s="15">
        <v>2010</v>
      </c>
      <c r="B10" s="16">
        <v>4716044.4000000004</v>
      </c>
      <c r="F10" s="19">
        <f>B10*$E$11*$E$15</f>
        <v>6511019.5831007604</v>
      </c>
    </row>
    <row r="11" spans="1:6" x14ac:dyDescent="0.25">
      <c r="A11" s="15">
        <v>2011</v>
      </c>
      <c r="B11" s="18">
        <v>5394891.9000000004</v>
      </c>
      <c r="C11" s="18">
        <v>5923023.9000000004</v>
      </c>
      <c r="E11" s="31">
        <f>C11/B11</f>
        <v>1.0978948252883436</v>
      </c>
      <c r="F11" s="32">
        <f t="shared" ref="F11:F12" si="1">C11*$E$15</f>
        <v>7448243.4494492188</v>
      </c>
    </row>
    <row r="12" spans="1:6" x14ac:dyDescent="0.25">
      <c r="A12" s="15">
        <v>2012</v>
      </c>
      <c r="C12" s="16">
        <v>7090184</v>
      </c>
      <c r="F12" s="33">
        <f t="shared" si="1"/>
        <v>8915955.3337932099</v>
      </c>
    </row>
    <row r="13" spans="1:6" ht="15.75" thickBot="1" x14ac:dyDescent="0.3">
      <c r="A13" s="15">
        <v>2013</v>
      </c>
      <c r="C13" s="19">
        <v>7966128.7000000002</v>
      </c>
      <c r="F13" s="30">
        <f>C13*$E$15</f>
        <v>10017461.84195617</v>
      </c>
    </row>
    <row r="14" spans="1:6" x14ac:dyDescent="0.25">
      <c r="A14" s="15">
        <v>2014</v>
      </c>
      <c r="C14" s="21">
        <v>8108903.0999999996</v>
      </c>
      <c r="D14" s="22">
        <v>9925208.0999999996</v>
      </c>
      <c r="E14" s="25"/>
      <c r="F14" s="28">
        <f t="shared" ref="F14:F24" si="2">D14</f>
        <v>9925208.0999999996</v>
      </c>
    </row>
    <row r="15" spans="1:6" x14ac:dyDescent="0.25">
      <c r="A15" s="15">
        <v>2015</v>
      </c>
      <c r="C15" s="62">
        <v>8391515.5</v>
      </c>
      <c r="D15" s="16">
        <v>10706582.1</v>
      </c>
      <c r="E15" s="26">
        <f t="array" ref="E15">GEOMEAN(D14:D16/C14:C16)</f>
        <v>1.2575069044460918</v>
      </c>
      <c r="F15" s="29">
        <f t="shared" si="2"/>
        <v>10706582.1</v>
      </c>
    </row>
    <row r="16" spans="1:6" ht="15.75" thickBot="1" x14ac:dyDescent="0.3">
      <c r="A16" s="15">
        <v>2016</v>
      </c>
      <c r="C16" s="23">
        <v>9308523</v>
      </c>
      <c r="D16" s="24">
        <v>11852881.700000001</v>
      </c>
      <c r="E16" s="27"/>
      <c r="F16" s="29">
        <f t="shared" si="2"/>
        <v>11852881.700000001</v>
      </c>
    </row>
    <row r="17" spans="1:6" x14ac:dyDescent="0.25">
      <c r="A17" s="15">
        <v>2017</v>
      </c>
      <c r="D17" s="20">
        <v>12766002.800000001</v>
      </c>
      <c r="F17" s="29">
        <f t="shared" si="2"/>
        <v>12766002.800000001</v>
      </c>
    </row>
    <row r="18" spans="1:6" x14ac:dyDescent="0.25">
      <c r="A18" s="15">
        <v>2018</v>
      </c>
      <c r="D18" s="16">
        <v>13515794</v>
      </c>
      <c r="F18" s="29">
        <f t="shared" si="2"/>
        <v>13515794</v>
      </c>
    </row>
    <row r="19" spans="1:6" x14ac:dyDescent="0.25">
      <c r="A19" s="15">
        <v>2019</v>
      </c>
      <c r="D19" s="16">
        <v>13615271.9</v>
      </c>
      <c r="F19" s="29">
        <f t="shared" si="2"/>
        <v>13615271.9</v>
      </c>
    </row>
    <row r="20" spans="1:6" x14ac:dyDescent="0.25">
      <c r="A20" s="15">
        <v>2020</v>
      </c>
      <c r="D20" s="16">
        <v>14544325.699999999</v>
      </c>
      <c r="F20" s="29">
        <f t="shared" si="2"/>
        <v>14544325.699999999</v>
      </c>
    </row>
    <row r="21" spans="1:6" x14ac:dyDescent="0.25">
      <c r="A21" s="15">
        <v>2021</v>
      </c>
      <c r="D21" s="16">
        <v>16406490.399999999</v>
      </c>
      <c r="F21" s="29">
        <f t="shared" si="2"/>
        <v>16406490.399999999</v>
      </c>
    </row>
    <row r="22" spans="1:6" x14ac:dyDescent="0.25">
      <c r="A22" s="15">
        <v>2022</v>
      </c>
      <c r="D22" s="16">
        <v>19738622.600000001</v>
      </c>
      <c r="F22" s="29">
        <f t="shared" si="2"/>
        <v>19738622.600000001</v>
      </c>
    </row>
    <row r="23" spans="1:6" x14ac:dyDescent="0.25">
      <c r="A23" s="15">
        <v>2023</v>
      </c>
      <c r="D23" s="16">
        <v>24340433.200000003</v>
      </c>
      <c r="F23" s="29">
        <f t="shared" si="2"/>
        <v>24340433.200000003</v>
      </c>
    </row>
    <row r="24" spans="1:6" x14ac:dyDescent="0.25">
      <c r="A24" s="15">
        <v>2024</v>
      </c>
      <c r="D24" s="16">
        <v>29177253.5</v>
      </c>
      <c r="F24" s="29">
        <f t="shared" si="2"/>
        <v>29177253.5</v>
      </c>
    </row>
    <row r="25" spans="1:6" ht="15.75" thickBot="1" x14ac:dyDescent="0.3">
      <c r="A25" s="15">
        <v>2025</v>
      </c>
      <c r="D25" s="16">
        <v>23463740.899999999</v>
      </c>
      <c r="F25" s="30">
        <f>D25</f>
        <v>23463740.899999999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zoomScale="70" zoomScaleNormal="70" workbookViewId="0">
      <selection activeCell="G2" sqref="G2:G25"/>
    </sheetView>
  </sheetViews>
  <sheetFormatPr defaultRowHeight="15" x14ac:dyDescent="0.25"/>
  <cols>
    <col min="1" max="1" width="5.5703125" bestFit="1" customWidth="1"/>
    <col min="2" max="2" width="20.7109375" style="11" bestFit="1" customWidth="1"/>
    <col min="3" max="3" width="17.140625" customWidth="1"/>
    <col min="4" max="4" width="16.5703125" customWidth="1"/>
    <col min="5" max="5" width="12.42578125" customWidth="1"/>
    <col min="6" max="7" width="14.5703125" customWidth="1"/>
  </cols>
  <sheetData>
    <row r="1" spans="1:7" s="12" customFormat="1" ht="45" x14ac:dyDescent="0.25">
      <c r="A1" s="13" t="s">
        <v>54</v>
      </c>
      <c r="B1" s="14" t="s">
        <v>57</v>
      </c>
      <c r="C1" s="14" t="s">
        <v>58</v>
      </c>
      <c r="D1" s="14" t="s">
        <v>59</v>
      </c>
      <c r="E1" s="14" t="s">
        <v>61</v>
      </c>
      <c r="F1" s="14" t="s">
        <v>65</v>
      </c>
      <c r="G1" s="14" t="s">
        <v>66</v>
      </c>
    </row>
    <row r="2" spans="1:7" x14ac:dyDescent="0.25">
      <c r="A2" s="15">
        <v>2002</v>
      </c>
      <c r="B2" s="16">
        <v>488727.7</v>
      </c>
      <c r="F2" s="19">
        <f t="shared" ref="F2:F9" si="0">B2*$E$11*$E$15</f>
        <v>854871.14703622425</v>
      </c>
      <c r="G2" s="19">
        <f>F2</f>
        <v>854871.14703622425</v>
      </c>
    </row>
    <row r="3" spans="1:7" x14ac:dyDescent="0.25">
      <c r="A3" s="15">
        <v>2003</v>
      </c>
      <c r="B3" s="16">
        <v>651288.80000000005</v>
      </c>
      <c r="F3" s="19">
        <f t="shared" si="0"/>
        <v>1139219.2493035407</v>
      </c>
      <c r="G3" s="19">
        <f t="shared" ref="G3:G20" si="1">F3</f>
        <v>1139219.2493035407</v>
      </c>
    </row>
    <row r="4" spans="1:7" x14ac:dyDescent="0.25">
      <c r="A4" s="15">
        <v>2004</v>
      </c>
      <c r="B4" s="16">
        <v>802513.8</v>
      </c>
      <c r="F4" s="19">
        <f t="shared" si="0"/>
        <v>1403738.508618192</v>
      </c>
      <c r="G4" s="19">
        <f t="shared" si="1"/>
        <v>1403738.508618192</v>
      </c>
    </row>
    <row r="5" spans="1:7" x14ac:dyDescent="0.25">
      <c r="A5" s="15">
        <v>2005</v>
      </c>
      <c r="B5" s="16">
        <v>959089.9</v>
      </c>
      <c r="F5" s="19">
        <f t="shared" si="0"/>
        <v>1677617.7878271635</v>
      </c>
      <c r="G5" s="19">
        <f t="shared" si="1"/>
        <v>1677617.7878271635</v>
      </c>
    </row>
    <row r="6" spans="1:7" x14ac:dyDescent="0.25">
      <c r="A6" s="15">
        <v>2006</v>
      </c>
      <c r="B6" s="16">
        <v>1189163.1000000001</v>
      </c>
      <c r="F6" s="19">
        <f t="shared" si="0"/>
        <v>2080056.4881224297</v>
      </c>
      <c r="G6" s="19">
        <f t="shared" si="1"/>
        <v>2080056.4881224297</v>
      </c>
    </row>
    <row r="7" spans="1:7" x14ac:dyDescent="0.25">
      <c r="A7" s="15">
        <v>2007</v>
      </c>
      <c r="B7" s="16">
        <v>1466357</v>
      </c>
      <c r="F7" s="19">
        <f t="shared" si="0"/>
        <v>2564917.6229515877</v>
      </c>
      <c r="G7" s="19">
        <f t="shared" si="1"/>
        <v>2564917.6229515877</v>
      </c>
    </row>
    <row r="8" spans="1:7" x14ac:dyDescent="0.25">
      <c r="A8" s="15">
        <v>2008</v>
      </c>
      <c r="B8" s="16">
        <v>1884401.2</v>
      </c>
      <c r="F8" s="19">
        <f t="shared" si="0"/>
        <v>3296150.8327038502</v>
      </c>
      <c r="G8" s="19">
        <f t="shared" si="1"/>
        <v>3296150.8327038502</v>
      </c>
    </row>
    <row r="9" spans="1:7" x14ac:dyDescent="0.25">
      <c r="A9" s="15">
        <v>2009</v>
      </c>
      <c r="B9" s="16">
        <v>2203213.2999999998</v>
      </c>
      <c r="F9" s="19">
        <f t="shared" si="0"/>
        <v>3853809.5568073275</v>
      </c>
      <c r="G9" s="19">
        <f t="shared" si="1"/>
        <v>3853809.5568073275</v>
      </c>
    </row>
    <row r="10" spans="1:7" ht="15.75" thickBot="1" x14ac:dyDescent="0.3">
      <c r="A10" s="15">
        <v>2010</v>
      </c>
      <c r="B10" s="16">
        <v>2423548.6</v>
      </c>
      <c r="F10" s="19">
        <f>B10*$E$11*$E$15</f>
        <v>4239214.9484877475</v>
      </c>
      <c r="G10" s="19">
        <f t="shared" si="1"/>
        <v>4239214.9484877475</v>
      </c>
    </row>
    <row r="11" spans="1:7" x14ac:dyDescent="0.25">
      <c r="A11" s="15">
        <v>2011</v>
      </c>
      <c r="B11" s="18">
        <v>2673145</v>
      </c>
      <c r="C11" s="18">
        <v>3631807.6</v>
      </c>
      <c r="E11" s="31">
        <f>C11/B11</f>
        <v>1.3586272349610664</v>
      </c>
      <c r="F11" s="32">
        <f t="shared" ref="F11:F12" si="2">C11*$E$15</f>
        <v>4675803.1769923167</v>
      </c>
      <c r="G11" s="19">
        <f t="shared" si="1"/>
        <v>4675803.1769923167</v>
      </c>
    </row>
    <row r="12" spans="1:7" x14ac:dyDescent="0.25">
      <c r="A12" s="15">
        <v>2012</v>
      </c>
      <c r="C12" s="16">
        <v>4555153.5999999996</v>
      </c>
      <c r="F12" s="33">
        <f t="shared" si="2"/>
        <v>5864573.2429680433</v>
      </c>
      <c r="G12" s="19">
        <f t="shared" si="1"/>
        <v>5864573.2429680433</v>
      </c>
    </row>
    <row r="13" spans="1:7" ht="15.75" thickBot="1" x14ac:dyDescent="0.3">
      <c r="A13" s="15">
        <v>2013</v>
      </c>
      <c r="C13" s="19">
        <v>5201331.2</v>
      </c>
      <c r="F13" s="30">
        <f>C13*$E$15</f>
        <v>6696500.3734088941</v>
      </c>
      <c r="G13" s="19">
        <f t="shared" si="1"/>
        <v>6696500.3734088941</v>
      </c>
    </row>
    <row r="14" spans="1:7" x14ac:dyDescent="0.25">
      <c r="A14" s="15">
        <v>2014</v>
      </c>
      <c r="C14" s="21">
        <v>5533093.2999999998</v>
      </c>
      <c r="D14" s="22">
        <v>6933386.9000000004</v>
      </c>
      <c r="E14" s="25"/>
      <c r="F14" s="28">
        <f t="shared" ref="F14:F24" si="3">D14</f>
        <v>6933386.9000000004</v>
      </c>
      <c r="G14" s="19">
        <f t="shared" si="1"/>
        <v>6933386.9000000004</v>
      </c>
    </row>
    <row r="15" spans="1:7" x14ac:dyDescent="0.25">
      <c r="A15" s="15">
        <v>2015</v>
      </c>
      <c r="C15" s="38">
        <v>5745663.5</v>
      </c>
      <c r="D15" s="16">
        <v>7504676.2999999998</v>
      </c>
      <c r="E15" s="26">
        <f t="array" ref="E15">GEOMEAN(D14:D16/C14:C16)</f>
        <v>1.2874589438582364</v>
      </c>
      <c r="F15" s="29">
        <f t="shared" si="3"/>
        <v>7504676.2999999998</v>
      </c>
      <c r="G15" s="19">
        <f t="shared" si="1"/>
        <v>7504676.2999999998</v>
      </c>
    </row>
    <row r="16" spans="1:7" ht="15.75" thickBot="1" x14ac:dyDescent="0.3">
      <c r="A16" s="15">
        <v>2016</v>
      </c>
      <c r="C16" s="23">
        <v>6140037.7999999998</v>
      </c>
      <c r="D16" s="24">
        <v>8005749.4000000004</v>
      </c>
      <c r="E16" s="27"/>
      <c r="F16" s="29">
        <f t="shared" si="3"/>
        <v>8005749.4000000004</v>
      </c>
      <c r="G16" s="19">
        <f t="shared" si="1"/>
        <v>8005749.4000000004</v>
      </c>
    </row>
    <row r="17" spans="1:7" x14ac:dyDescent="0.25">
      <c r="A17" s="15">
        <v>2017</v>
      </c>
      <c r="D17" s="20">
        <v>8435287.0999999996</v>
      </c>
      <c r="F17" s="29">
        <f t="shared" si="3"/>
        <v>8435287.0999999996</v>
      </c>
      <c r="G17" s="19">
        <f t="shared" si="1"/>
        <v>8435287.0999999996</v>
      </c>
    </row>
    <row r="18" spans="1:7" x14ac:dyDescent="0.25">
      <c r="A18" s="15">
        <v>2018</v>
      </c>
      <c r="D18" s="16">
        <v>8889867.7000000011</v>
      </c>
      <c r="F18" s="29">
        <f t="shared" si="3"/>
        <v>8889867.7000000011</v>
      </c>
      <c r="G18" s="19">
        <f t="shared" si="1"/>
        <v>8889867.7000000011</v>
      </c>
    </row>
    <row r="19" spans="1:7" x14ac:dyDescent="0.25">
      <c r="A19" s="15">
        <v>2019</v>
      </c>
      <c r="D19" s="16">
        <v>9318440.1999999993</v>
      </c>
      <c r="F19" s="29">
        <f t="shared" si="3"/>
        <v>9318440.1999999993</v>
      </c>
      <c r="G19" s="19">
        <f t="shared" si="1"/>
        <v>9318440.1999999993</v>
      </c>
    </row>
    <row r="20" spans="1:7" x14ac:dyDescent="0.25">
      <c r="A20" s="15">
        <v>2020</v>
      </c>
      <c r="D20" s="16">
        <v>9987984.4000000004</v>
      </c>
      <c r="F20" s="29">
        <f t="shared" si="3"/>
        <v>9987984.4000000004</v>
      </c>
      <c r="G20" s="19">
        <f t="shared" si="1"/>
        <v>9987984.4000000004</v>
      </c>
    </row>
    <row r="21" spans="1:7" x14ac:dyDescent="0.25">
      <c r="A21" s="15">
        <v>2021</v>
      </c>
      <c r="D21" s="16">
        <v>10979479.5</v>
      </c>
      <c r="F21" s="29">
        <f t="shared" si="3"/>
        <v>10979479.5</v>
      </c>
      <c r="G21" s="39">
        <f>AVERAGE(F19,F23)</f>
        <v>12989466.85</v>
      </c>
    </row>
    <row r="22" spans="1:7" x14ac:dyDescent="0.25">
      <c r="A22" s="15">
        <v>2022</v>
      </c>
      <c r="D22" s="16">
        <v>13078907.300000001</v>
      </c>
      <c r="F22" s="29">
        <f t="shared" si="3"/>
        <v>13078907.300000001</v>
      </c>
      <c r="G22" s="39">
        <f>AVERAGE(F20,F24)</f>
        <v>15127767.050000001</v>
      </c>
    </row>
    <row r="23" spans="1:7" x14ac:dyDescent="0.25">
      <c r="A23" s="15">
        <v>2023</v>
      </c>
      <c r="D23" s="16">
        <v>16660493.5</v>
      </c>
      <c r="F23" s="29">
        <f t="shared" si="3"/>
        <v>16660493.5</v>
      </c>
      <c r="G23" s="19">
        <f t="shared" ref="G23:G25" si="4">F23</f>
        <v>16660493.5</v>
      </c>
    </row>
    <row r="24" spans="1:7" x14ac:dyDescent="0.25">
      <c r="A24" s="15">
        <v>2024</v>
      </c>
      <c r="D24" s="16">
        <v>20267549.700000003</v>
      </c>
      <c r="F24" s="29">
        <f t="shared" si="3"/>
        <v>20267549.700000003</v>
      </c>
      <c r="G24" s="19">
        <f t="shared" si="4"/>
        <v>20267549.700000003</v>
      </c>
    </row>
    <row r="25" spans="1:7" ht="15.75" thickBot="1" x14ac:dyDescent="0.3">
      <c r="A25" s="15">
        <v>2025</v>
      </c>
      <c r="D25" s="16">
        <v>22639157.185240481</v>
      </c>
      <c r="F25" s="30">
        <f>D25</f>
        <v>22639157.185240481</v>
      </c>
      <c r="G25" s="19">
        <f t="shared" si="4"/>
        <v>22639157.185240481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zoomScale="85" zoomScaleNormal="85" workbookViewId="0">
      <selection activeCell="H2" sqref="H2:H24"/>
    </sheetView>
  </sheetViews>
  <sheetFormatPr defaultRowHeight="15" x14ac:dyDescent="0.25"/>
  <cols>
    <col min="1" max="1" width="5.5703125" bestFit="1" customWidth="1"/>
    <col min="2" max="2" width="20.7109375" style="11" bestFit="1" customWidth="1"/>
    <col min="3" max="3" width="17.140625" customWidth="1"/>
    <col min="4" max="5" width="16.5703125" customWidth="1"/>
    <col min="6" max="6" width="12.42578125" customWidth="1"/>
    <col min="7" max="8" width="14.5703125" customWidth="1"/>
  </cols>
  <sheetData>
    <row r="1" spans="1:8" s="12" customFormat="1" ht="30" x14ac:dyDescent="0.25">
      <c r="A1" s="13" t="s">
        <v>54</v>
      </c>
      <c r="B1" s="14" t="s">
        <v>68</v>
      </c>
      <c r="C1" s="14" t="s">
        <v>69</v>
      </c>
      <c r="D1" s="14" t="s">
        <v>71</v>
      </c>
      <c r="E1" s="14" t="s">
        <v>70</v>
      </c>
      <c r="F1" s="14" t="s">
        <v>61</v>
      </c>
      <c r="G1" s="14" t="s">
        <v>72</v>
      </c>
      <c r="H1" s="14" t="s">
        <v>80</v>
      </c>
    </row>
    <row r="2" spans="1:8" x14ac:dyDescent="0.25">
      <c r="A2" s="15">
        <v>2002</v>
      </c>
      <c r="B2" s="16">
        <v>488727.7</v>
      </c>
      <c r="G2" s="19">
        <f>B2*$F$11</f>
        <v>663998.76369988162</v>
      </c>
      <c r="H2" s="19">
        <f>G2</f>
        <v>663998.76369988162</v>
      </c>
    </row>
    <row r="3" spans="1:8" x14ac:dyDescent="0.25">
      <c r="A3" s="15">
        <v>2003</v>
      </c>
      <c r="B3" s="16">
        <v>651288.80000000005</v>
      </c>
      <c r="G3" s="19">
        <f>B3*$F$11</f>
        <v>884858.70150511106</v>
      </c>
      <c r="H3" s="19">
        <f t="shared" ref="H3:H24" si="0">G3</f>
        <v>884858.70150511106</v>
      </c>
    </row>
    <row r="4" spans="1:8" x14ac:dyDescent="0.25">
      <c r="A4" s="15">
        <v>2004</v>
      </c>
      <c r="B4" s="16">
        <v>802513.8</v>
      </c>
      <c r="D4" s="64"/>
      <c r="G4" s="19">
        <f>B4*$F$11</f>
        <v>1090317.1051120984</v>
      </c>
      <c r="H4" s="19">
        <f t="shared" si="0"/>
        <v>1090317.1051120984</v>
      </c>
    </row>
    <row r="5" spans="1:8" x14ac:dyDescent="0.25">
      <c r="A5" s="15">
        <v>2005</v>
      </c>
      <c r="B5" s="16">
        <v>959089.9</v>
      </c>
      <c r="D5" s="64"/>
      <c r="G5" s="19">
        <f>B5*$F$11</f>
        <v>1303045.6589160857</v>
      </c>
      <c r="H5" s="19">
        <f t="shared" si="0"/>
        <v>1303045.6589160857</v>
      </c>
    </row>
    <row r="6" spans="1:8" x14ac:dyDescent="0.25">
      <c r="A6" s="15">
        <v>2006</v>
      </c>
      <c r="B6" s="16">
        <v>1189163.1000000001</v>
      </c>
      <c r="D6" s="64"/>
      <c r="G6" s="19">
        <f>B6*$F$11</f>
        <v>1615629.3744707303</v>
      </c>
      <c r="H6" s="19">
        <f t="shared" si="0"/>
        <v>1615629.3744707303</v>
      </c>
    </row>
    <row r="7" spans="1:8" x14ac:dyDescent="0.25">
      <c r="A7" s="15">
        <v>2007</v>
      </c>
      <c r="B7" s="16">
        <v>1466357</v>
      </c>
      <c r="D7" s="64"/>
      <c r="G7" s="19">
        <f>B7*$F$11</f>
        <v>1992232.5563758044</v>
      </c>
      <c r="H7" s="19">
        <f t="shared" si="0"/>
        <v>1992232.5563758044</v>
      </c>
    </row>
    <row r="8" spans="1:8" x14ac:dyDescent="0.25">
      <c r="A8" s="15">
        <v>2008</v>
      </c>
      <c r="B8" s="16">
        <v>1884401.2</v>
      </c>
      <c r="D8" s="64"/>
      <c r="G8" s="19">
        <f>B8*$F$11</f>
        <v>2560198.7919133157</v>
      </c>
      <c r="H8" s="19">
        <f t="shared" si="0"/>
        <v>2560198.7919133157</v>
      </c>
    </row>
    <row r="9" spans="1:8" x14ac:dyDescent="0.25">
      <c r="A9" s="15">
        <v>2009</v>
      </c>
      <c r="B9" s="16">
        <v>2203213.2999999998</v>
      </c>
      <c r="D9" s="64"/>
      <c r="G9" s="19">
        <f>B9*$F$11</f>
        <v>2993345.5938084461</v>
      </c>
      <c r="H9" s="19">
        <f t="shared" si="0"/>
        <v>2993345.5938084461</v>
      </c>
    </row>
    <row r="10" spans="1:8" x14ac:dyDescent="0.25">
      <c r="A10" s="15">
        <v>2010</v>
      </c>
      <c r="B10" s="16">
        <v>2423548.6</v>
      </c>
      <c r="D10" s="64"/>
      <c r="G10" s="19">
        <f>B10*$F$11</f>
        <v>3292699.1332117636</v>
      </c>
      <c r="H10" s="19">
        <f t="shared" si="0"/>
        <v>3292699.1332117636</v>
      </c>
    </row>
    <row r="11" spans="1:8" x14ac:dyDescent="0.25">
      <c r="A11" s="15">
        <v>2011</v>
      </c>
      <c r="B11" s="16">
        <v>2673145</v>
      </c>
      <c r="C11" s="63">
        <v>3631807.6</v>
      </c>
      <c r="D11" s="64"/>
      <c r="F11" s="31">
        <f>C11/B11</f>
        <v>1.3586272349610664</v>
      </c>
      <c r="G11" s="19">
        <f>B11*$F$11</f>
        <v>3631807.6</v>
      </c>
      <c r="H11" s="19">
        <f t="shared" si="0"/>
        <v>3631807.6</v>
      </c>
    </row>
    <row r="12" spans="1:8" x14ac:dyDescent="0.25">
      <c r="A12" s="15">
        <v>2012</v>
      </c>
      <c r="B12" s="16"/>
      <c r="C12" s="63">
        <v>4555153.5999999996</v>
      </c>
      <c r="D12" s="64"/>
      <c r="G12" s="19">
        <f>C12*$F$11</f>
        <v>6188755.7403909471</v>
      </c>
      <c r="H12" s="19">
        <f t="shared" si="0"/>
        <v>6188755.7403909471</v>
      </c>
    </row>
    <row r="13" spans="1:8" x14ac:dyDescent="0.25">
      <c r="A13" s="15">
        <v>2013</v>
      </c>
      <c r="B13" s="16"/>
      <c r="C13" s="63">
        <v>5201331.2</v>
      </c>
      <c r="D13" s="64"/>
      <c r="G13" s="19">
        <f t="shared" ref="G13:G16" si="1">C13*$F$11</f>
        <v>7066670.2263727253</v>
      </c>
      <c r="H13" s="19">
        <f t="shared" si="0"/>
        <v>7066670.2263727253</v>
      </c>
    </row>
    <row r="14" spans="1:8" x14ac:dyDescent="0.25">
      <c r="A14" s="15">
        <v>2014</v>
      </c>
      <c r="B14" s="64"/>
      <c r="C14" s="63">
        <v>5533093.2999999998</v>
      </c>
      <c r="D14">
        <v>6933386.9000000004</v>
      </c>
      <c r="G14" s="19">
        <f t="shared" si="1"/>
        <v>7517411.2509606024</v>
      </c>
      <c r="H14" s="19">
        <f t="shared" si="0"/>
        <v>7517411.2509606024</v>
      </c>
    </row>
    <row r="15" spans="1:8" x14ac:dyDescent="0.25">
      <c r="A15" s="15">
        <v>2015</v>
      </c>
      <c r="B15" s="64"/>
      <c r="C15" s="63">
        <v>5745663.5</v>
      </c>
      <c r="D15">
        <v>7504676.2999999998</v>
      </c>
      <c r="F15" s="66">
        <f>GEOMEAN(D14:D16/C14:C16)</f>
        <v>1.3061461570104131</v>
      </c>
      <c r="G15" s="19">
        <f t="shared" si="1"/>
        <v>7806214.914021723</v>
      </c>
      <c r="H15" s="19">
        <f t="shared" si="0"/>
        <v>7806214.914021723</v>
      </c>
    </row>
    <row r="16" spans="1:8" x14ac:dyDescent="0.25">
      <c r="A16" s="15">
        <v>2016</v>
      </c>
      <c r="B16" s="64"/>
      <c r="C16" s="63">
        <v>6140037.7999999998</v>
      </c>
      <c r="D16">
        <v>8005749.4000000004</v>
      </c>
      <c r="G16" s="19">
        <f t="shared" si="1"/>
        <v>8342022.5787704289</v>
      </c>
      <c r="H16" s="19">
        <f t="shared" si="0"/>
        <v>8342022.5787704289</v>
      </c>
    </row>
    <row r="17" spans="1:8" x14ac:dyDescent="0.25">
      <c r="A17" s="15">
        <v>2017</v>
      </c>
      <c r="B17" s="65"/>
      <c r="C17" s="16"/>
      <c r="D17">
        <v>8435287.0999999996</v>
      </c>
      <c r="E17" s="16"/>
      <c r="G17" s="19">
        <f>D17</f>
        <v>8435287.0999999996</v>
      </c>
      <c r="H17" s="19">
        <f t="shared" si="0"/>
        <v>8435287.0999999996</v>
      </c>
    </row>
    <row r="18" spans="1:8" x14ac:dyDescent="0.25">
      <c r="A18" s="15">
        <v>2018</v>
      </c>
      <c r="D18">
        <v>8889867.7000000011</v>
      </c>
      <c r="E18" s="16"/>
      <c r="G18" s="19">
        <f t="shared" ref="G18:G20" si="2">D18</f>
        <v>8889867.7000000011</v>
      </c>
      <c r="H18" s="19">
        <f t="shared" si="0"/>
        <v>8889867.7000000011</v>
      </c>
    </row>
    <row r="19" spans="1:8" x14ac:dyDescent="0.25">
      <c r="A19" s="15">
        <v>2019</v>
      </c>
      <c r="D19">
        <v>9318440.1999999993</v>
      </c>
      <c r="E19" s="16"/>
      <c r="G19" s="19">
        <f t="shared" si="2"/>
        <v>9318440.1999999993</v>
      </c>
      <c r="H19" s="40">
        <f>AVERAGE(G18,G20)</f>
        <v>9438926.0500000007</v>
      </c>
    </row>
    <row r="20" spans="1:8" x14ac:dyDescent="0.25">
      <c r="A20" s="15">
        <v>2020</v>
      </c>
      <c r="D20">
        <v>9987984.4000000004</v>
      </c>
      <c r="E20" s="16"/>
      <c r="G20" s="19">
        <f t="shared" si="2"/>
        <v>9987984.4000000004</v>
      </c>
      <c r="H20" s="19">
        <f t="shared" si="0"/>
        <v>9987984.4000000004</v>
      </c>
    </row>
    <row r="21" spans="1:8" x14ac:dyDescent="0.25">
      <c r="A21" s="15">
        <v>2021</v>
      </c>
      <c r="E21">
        <v>10979479.5</v>
      </c>
      <c r="G21" s="19">
        <f t="shared" ref="G17:G24" si="3">E21</f>
        <v>10979479.5</v>
      </c>
      <c r="H21" s="19">
        <f t="shared" si="0"/>
        <v>10979479.5</v>
      </c>
    </row>
    <row r="22" spans="1:8" x14ac:dyDescent="0.25">
      <c r="A22" s="15">
        <v>2022</v>
      </c>
      <c r="E22">
        <v>13078907.300000001</v>
      </c>
      <c r="G22" s="40">
        <f t="shared" si="3"/>
        <v>13078907.300000001</v>
      </c>
      <c r="H22" s="40">
        <f>AVERAGE(G21,G23)</f>
        <v>13819986.5</v>
      </c>
    </row>
    <row r="23" spans="1:8" x14ac:dyDescent="0.25">
      <c r="A23" s="15">
        <v>2023</v>
      </c>
      <c r="E23">
        <v>16660493.5</v>
      </c>
      <c r="G23" s="19">
        <f t="shared" si="3"/>
        <v>16660493.5</v>
      </c>
      <c r="H23" s="19">
        <f t="shared" si="0"/>
        <v>16660493.5</v>
      </c>
    </row>
    <row r="24" spans="1:8" x14ac:dyDescent="0.25">
      <c r="A24" s="15">
        <v>2024</v>
      </c>
      <c r="E24">
        <v>20267549.700000003</v>
      </c>
      <c r="G24" s="19">
        <f t="shared" si="3"/>
        <v>20267549.700000003</v>
      </c>
      <c r="H24" s="19">
        <f t="shared" si="0"/>
        <v>20267549.700000003</v>
      </c>
    </row>
    <row r="25" spans="1:8" x14ac:dyDescent="0.25">
      <c r="A25" s="15">
        <v>2025</v>
      </c>
      <c r="E25">
        <v>22639157.185240481</v>
      </c>
      <c r="G25" s="17"/>
      <c r="H25" s="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zoomScale="85" zoomScaleNormal="85" workbookViewId="0">
      <selection activeCell="E2" sqref="E2:E24"/>
    </sheetView>
  </sheetViews>
  <sheetFormatPr defaultRowHeight="15" x14ac:dyDescent="0.25"/>
  <cols>
    <col min="1" max="1" width="5.5703125" bestFit="1" customWidth="1"/>
    <col min="2" max="2" width="20.7109375" style="11" bestFit="1" customWidth="1"/>
    <col min="3" max="3" width="17.140625" customWidth="1"/>
    <col min="4" max="4" width="12.42578125" customWidth="1"/>
    <col min="5" max="5" width="14.5703125" customWidth="1"/>
  </cols>
  <sheetData>
    <row r="1" spans="1:5" s="12" customFormat="1" ht="30" x14ac:dyDescent="0.25">
      <c r="A1" s="13" t="s">
        <v>54</v>
      </c>
      <c r="B1" s="14" t="s">
        <v>73</v>
      </c>
      <c r="C1" s="14" t="s">
        <v>74</v>
      </c>
      <c r="D1" s="14" t="s">
        <v>61</v>
      </c>
      <c r="E1" s="14" t="s">
        <v>75</v>
      </c>
    </row>
    <row r="2" spans="1:5" x14ac:dyDescent="0.25">
      <c r="A2" s="15">
        <v>2002</v>
      </c>
      <c r="B2" s="67">
        <v>5200.3999999999996</v>
      </c>
      <c r="E2" s="16">
        <f t="shared" ref="E2:E15" si="0">B2*$D$17</f>
        <v>7124.9668564346994</v>
      </c>
    </row>
    <row r="3" spans="1:5" x14ac:dyDescent="0.25">
      <c r="A3" s="15">
        <v>2003</v>
      </c>
      <c r="B3" s="67">
        <v>6913.8</v>
      </c>
      <c r="E3" s="16">
        <f t="shared" si="0"/>
        <v>9472.4628590143511</v>
      </c>
    </row>
    <row r="4" spans="1:5" x14ac:dyDescent="0.25">
      <c r="A4" s="15">
        <v>2004</v>
      </c>
      <c r="B4" s="67">
        <v>7898.6</v>
      </c>
      <c r="E4" s="16">
        <f t="shared" si="0"/>
        <v>10821.718177877687</v>
      </c>
    </row>
    <row r="5" spans="1:5" x14ac:dyDescent="0.25">
      <c r="A5" s="15">
        <v>2005</v>
      </c>
      <c r="B5" s="67">
        <v>10958.5</v>
      </c>
      <c r="E5" s="16">
        <f t="shared" si="0"/>
        <v>15014.027631766721</v>
      </c>
    </row>
    <row r="6" spans="1:5" x14ac:dyDescent="0.25">
      <c r="A6" s="15">
        <v>2006</v>
      </c>
      <c r="B6" s="67">
        <v>13477.3</v>
      </c>
      <c r="E6" s="16">
        <f t="shared" si="0"/>
        <v>18464.986503774206</v>
      </c>
    </row>
    <row r="7" spans="1:5" x14ac:dyDescent="0.25">
      <c r="A7" s="15">
        <v>2007</v>
      </c>
      <c r="B7" s="67">
        <v>16896.3</v>
      </c>
      <c r="E7" s="16">
        <f t="shared" si="0"/>
        <v>23149.291880697179</v>
      </c>
    </row>
    <row r="8" spans="1:5" x14ac:dyDescent="0.25">
      <c r="A8" s="15">
        <v>2008</v>
      </c>
      <c r="B8" s="67">
        <v>21344.1</v>
      </c>
      <c r="E8" s="16">
        <f t="shared" si="0"/>
        <v>29243.136120380714</v>
      </c>
    </row>
    <row r="9" spans="1:5" x14ac:dyDescent="0.25">
      <c r="A9" s="15">
        <v>2009</v>
      </c>
      <c r="B9" s="67">
        <v>23960</v>
      </c>
      <c r="E9" s="16">
        <f t="shared" si="0"/>
        <v>32827.12981312503</v>
      </c>
    </row>
    <row r="10" spans="1:5" x14ac:dyDescent="0.25">
      <c r="A10" s="15">
        <v>2010</v>
      </c>
      <c r="B10" s="67">
        <v>25120.799999999999</v>
      </c>
      <c r="E10" s="16">
        <f t="shared" si="0"/>
        <v>34417.519307577262</v>
      </c>
    </row>
    <row r="11" spans="1:5" x14ac:dyDescent="0.25">
      <c r="A11" s="15">
        <v>2011</v>
      </c>
      <c r="B11" s="67">
        <v>27755.5</v>
      </c>
      <c r="E11" s="16">
        <f t="shared" si="0"/>
        <v>38027.270514532211</v>
      </c>
    </row>
    <row r="12" spans="1:5" x14ac:dyDescent="0.25">
      <c r="A12" s="15">
        <v>2012</v>
      </c>
      <c r="B12" s="67">
        <v>35701.4</v>
      </c>
      <c r="E12" s="16">
        <f t="shared" si="0"/>
        <v>48913.793502099419</v>
      </c>
    </row>
    <row r="13" spans="1:5" x14ac:dyDescent="0.25">
      <c r="A13" s="15">
        <v>2013</v>
      </c>
      <c r="B13" s="67">
        <v>40448.699999999997</v>
      </c>
      <c r="E13" s="16">
        <f t="shared" si="0"/>
        <v>55417.97686444701</v>
      </c>
    </row>
    <row r="14" spans="1:5" x14ac:dyDescent="0.25">
      <c r="A14" s="15">
        <v>2014</v>
      </c>
      <c r="B14" s="68">
        <v>42659.1</v>
      </c>
      <c r="E14" s="16">
        <f t="shared" si="0"/>
        <v>58446.402896956672</v>
      </c>
    </row>
    <row r="15" spans="1:5" x14ac:dyDescent="0.25">
      <c r="A15" s="15">
        <v>2015</v>
      </c>
      <c r="B15" s="68">
        <v>41916.199999999997</v>
      </c>
      <c r="E15" s="16">
        <f t="shared" si="0"/>
        <v>57428.570061473758</v>
      </c>
    </row>
    <row r="16" spans="1:5" x14ac:dyDescent="0.25">
      <c r="A16" s="15">
        <v>2016</v>
      </c>
      <c r="B16" s="68">
        <v>43610.8</v>
      </c>
      <c r="C16" s="43">
        <f>TREND(C17:C24,A17:A24,A16)</f>
        <v>56296.22500000149</v>
      </c>
      <c r="D16" s="41"/>
      <c r="E16" s="16">
        <f>B16*$D$17</f>
        <v>59750.30854984279</v>
      </c>
    </row>
    <row r="17" spans="1:5" x14ac:dyDescent="0.25">
      <c r="A17" s="15">
        <v>2017</v>
      </c>
      <c r="B17" s="43">
        <f>TREND(B2:B16,A2:A16,A17)</f>
        <v>48909.37333333306</v>
      </c>
      <c r="C17" s="69">
        <v>71121.2</v>
      </c>
      <c r="D17" s="42">
        <f t="array" ref="D17">GEOMEAN(C16:C17/B16:B17)</f>
        <v>1.3700805431187408</v>
      </c>
      <c r="E17" s="16">
        <f t="shared" ref="E17:E23" si="1">C17</f>
        <v>71121.2</v>
      </c>
    </row>
    <row r="18" spans="1:5" x14ac:dyDescent="0.25">
      <c r="A18" s="15">
        <v>2018</v>
      </c>
      <c r="C18" s="70">
        <v>79509</v>
      </c>
      <c r="E18" s="16">
        <f t="shared" si="1"/>
        <v>79509</v>
      </c>
    </row>
    <row r="19" spans="1:5" x14ac:dyDescent="0.25">
      <c r="A19" s="15">
        <v>2019</v>
      </c>
      <c r="C19" s="70">
        <v>84992.9</v>
      </c>
      <c r="E19" s="16">
        <f t="shared" si="1"/>
        <v>84992.9</v>
      </c>
    </row>
    <row r="20" spans="1:5" x14ac:dyDescent="0.25">
      <c r="A20" s="15">
        <v>2020</v>
      </c>
      <c r="C20" s="70">
        <v>91586</v>
      </c>
      <c r="E20" s="16">
        <f t="shared" si="1"/>
        <v>91586</v>
      </c>
    </row>
    <row r="21" spans="1:5" x14ac:dyDescent="0.25">
      <c r="A21" s="15">
        <v>2021</v>
      </c>
      <c r="C21" s="70">
        <v>97845.4</v>
      </c>
      <c r="E21" s="16">
        <f t="shared" si="1"/>
        <v>97845.4</v>
      </c>
    </row>
    <row r="22" spans="1:5" x14ac:dyDescent="0.25">
      <c r="A22" s="15">
        <v>2022</v>
      </c>
      <c r="C22" s="70">
        <v>108572.5</v>
      </c>
      <c r="E22" s="16">
        <f t="shared" si="1"/>
        <v>108572.5</v>
      </c>
    </row>
    <row r="23" spans="1:5" x14ac:dyDescent="0.25">
      <c r="A23" s="15">
        <v>2023</v>
      </c>
      <c r="C23" s="70">
        <v>124522.3</v>
      </c>
      <c r="E23" s="16">
        <f t="shared" si="1"/>
        <v>124522.3</v>
      </c>
    </row>
    <row r="24" spans="1:5" x14ac:dyDescent="0.25">
      <c r="A24" s="15">
        <v>2024</v>
      </c>
      <c r="C24" s="71">
        <v>145843.40000000002</v>
      </c>
      <c r="E24" s="16">
        <f>C24</f>
        <v>145843.40000000002</v>
      </c>
    </row>
    <row r="25" spans="1:5" x14ac:dyDescent="0.25">
      <c r="A25" s="15">
        <v>2025</v>
      </c>
      <c r="C25" s="17"/>
      <c r="E25" s="17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zoomScale="85" zoomScaleNormal="85" workbookViewId="0">
      <selection activeCell="F4" sqref="F4:F26"/>
    </sheetView>
  </sheetViews>
  <sheetFormatPr defaultRowHeight="15" x14ac:dyDescent="0.25"/>
  <cols>
    <col min="1" max="1" width="5.5703125" bestFit="1" customWidth="1"/>
    <col min="2" max="2" width="20.7109375" style="11" bestFit="1" customWidth="1"/>
    <col min="3" max="3" width="17.140625" customWidth="1"/>
    <col min="4" max="4" width="16.5703125" customWidth="1"/>
    <col min="5" max="5" width="12.42578125" customWidth="1"/>
    <col min="6" max="6" width="14.5703125" customWidth="1"/>
  </cols>
  <sheetData>
    <row r="1" spans="1:6" s="12" customFormat="1" ht="30" x14ac:dyDescent="0.25">
      <c r="A1" s="13" t="s">
        <v>54</v>
      </c>
      <c r="B1" s="14" t="s">
        <v>77</v>
      </c>
      <c r="C1" s="14" t="s">
        <v>76</v>
      </c>
      <c r="D1" s="14" t="s">
        <v>78</v>
      </c>
      <c r="E1" s="14" t="s">
        <v>61</v>
      </c>
      <c r="F1" s="14" t="s">
        <v>79</v>
      </c>
    </row>
    <row r="2" spans="1:6" x14ac:dyDescent="0.25">
      <c r="A2" s="53">
        <v>2000</v>
      </c>
      <c r="B2" s="16">
        <v>3098</v>
      </c>
      <c r="F2" s="19">
        <f t="shared" ref="F2:F9" si="0">B2*$E$17</f>
        <v>2912.0386048257374</v>
      </c>
    </row>
    <row r="3" spans="1:6" x14ac:dyDescent="0.25">
      <c r="A3" s="53">
        <v>2001</v>
      </c>
      <c r="B3" s="44">
        <f>B2+($B$7-$B$2)/5</f>
        <v>3151.8</v>
      </c>
      <c r="F3" s="19">
        <f t="shared" si="0"/>
        <v>2962.6091913136734</v>
      </c>
    </row>
    <row r="4" spans="1:6" x14ac:dyDescent="0.25">
      <c r="A4" s="15">
        <v>2002</v>
      </c>
      <c r="B4" s="44">
        <f t="shared" ref="B4:B6" si="1">B3+($B$7-$B$2)/5</f>
        <v>3205.6000000000004</v>
      </c>
      <c r="F4" s="19">
        <f t="shared" si="0"/>
        <v>3013.1797778016089</v>
      </c>
    </row>
    <row r="5" spans="1:6" x14ac:dyDescent="0.25">
      <c r="A5" s="15">
        <v>2003</v>
      </c>
      <c r="B5" s="44">
        <f t="shared" si="1"/>
        <v>3259.4000000000005</v>
      </c>
      <c r="F5" s="19">
        <f t="shared" si="0"/>
        <v>3063.7503642895449</v>
      </c>
    </row>
    <row r="6" spans="1:6" x14ac:dyDescent="0.25">
      <c r="A6" s="15">
        <v>2004</v>
      </c>
      <c r="B6" s="44">
        <f t="shared" si="1"/>
        <v>3313.2000000000007</v>
      </c>
      <c r="F6" s="19">
        <f t="shared" si="0"/>
        <v>3114.3209507774804</v>
      </c>
    </row>
    <row r="7" spans="1:6" x14ac:dyDescent="0.25">
      <c r="A7" s="15">
        <v>2005</v>
      </c>
      <c r="B7" s="72">
        <v>3367</v>
      </c>
      <c r="F7" s="19">
        <f t="shared" si="0"/>
        <v>3164.8915372654155</v>
      </c>
    </row>
    <row r="8" spans="1:6" x14ac:dyDescent="0.25">
      <c r="A8" s="15">
        <v>2006</v>
      </c>
      <c r="B8" s="72">
        <v>3471</v>
      </c>
      <c r="F8" s="19">
        <f t="shared" si="0"/>
        <v>3262.6488048257374</v>
      </c>
    </row>
    <row r="9" spans="1:6" x14ac:dyDescent="0.25">
      <c r="A9" s="15">
        <v>2007</v>
      </c>
      <c r="B9" s="72">
        <v>3634</v>
      </c>
      <c r="F9" s="19">
        <f t="shared" si="0"/>
        <v>3415.8645222520108</v>
      </c>
    </row>
    <row r="10" spans="1:6" ht="15.75" thickBot="1" x14ac:dyDescent="0.3">
      <c r="A10" s="15">
        <v>2008</v>
      </c>
      <c r="B10" s="72">
        <v>3792</v>
      </c>
      <c r="F10" s="19">
        <f>B10*$E$17</f>
        <v>3564.3803710455763</v>
      </c>
    </row>
    <row r="11" spans="1:6" x14ac:dyDescent="0.25">
      <c r="A11" s="45">
        <v>2009</v>
      </c>
      <c r="B11" s="72">
        <v>3872</v>
      </c>
      <c r="C11" s="75">
        <f>3721285/1000</f>
        <v>3721.2849999999999</v>
      </c>
      <c r="D11" s="46"/>
      <c r="E11" s="47"/>
      <c r="F11" s="19">
        <f t="shared" ref="F11:F17" si="2">C11</f>
        <v>3721.2849999999999</v>
      </c>
    </row>
    <row r="12" spans="1:6" x14ac:dyDescent="0.25">
      <c r="A12" s="45">
        <v>2010</v>
      </c>
      <c r="B12" s="72">
        <v>3901</v>
      </c>
      <c r="C12" s="75">
        <f>3722310/1000</f>
        <v>3722.31</v>
      </c>
      <c r="D12" s="48"/>
      <c r="E12" s="49"/>
      <c r="F12" s="19">
        <f t="shared" si="2"/>
        <v>3722.31</v>
      </c>
    </row>
    <row r="13" spans="1:6" x14ac:dyDescent="0.25">
      <c r="A13" s="45">
        <v>2011</v>
      </c>
      <c r="B13" s="72">
        <v>3801</v>
      </c>
      <c r="C13" s="75">
        <f>3588897/1000</f>
        <v>3588.8969999999999</v>
      </c>
      <c r="D13" s="48"/>
      <c r="E13" s="49"/>
      <c r="F13" s="19">
        <f t="shared" si="2"/>
        <v>3588.8969999999999</v>
      </c>
    </row>
    <row r="14" spans="1:6" x14ac:dyDescent="0.25">
      <c r="A14" s="45">
        <v>2012</v>
      </c>
      <c r="B14" s="73">
        <v>3734</v>
      </c>
      <c r="C14" s="75">
        <f>3517730/1000</f>
        <v>3517.73</v>
      </c>
      <c r="D14" s="48"/>
      <c r="E14" s="49"/>
      <c r="F14" s="19">
        <f t="shared" si="2"/>
        <v>3517.73</v>
      </c>
    </row>
    <row r="15" spans="1:6" x14ac:dyDescent="0.25">
      <c r="A15" s="45">
        <v>2013</v>
      </c>
      <c r="B15" s="74">
        <v>3711</v>
      </c>
      <c r="C15" s="75">
        <f>3511383/1000</f>
        <v>3511.3829999999998</v>
      </c>
      <c r="D15" s="48"/>
      <c r="E15" s="49"/>
      <c r="F15" s="19">
        <f t="shared" si="2"/>
        <v>3511.3829999999998</v>
      </c>
    </row>
    <row r="16" spans="1:6" x14ac:dyDescent="0.25">
      <c r="A16" s="45">
        <v>2014</v>
      </c>
      <c r="B16" s="74">
        <v>3732</v>
      </c>
      <c r="C16" s="75">
        <f>3511895/1000</f>
        <v>3511.895</v>
      </c>
      <c r="D16" s="48"/>
      <c r="E16" s="49"/>
      <c r="F16" s="19">
        <f t="shared" si="2"/>
        <v>3511.895</v>
      </c>
    </row>
    <row r="17" spans="1:6" ht="15.75" thickBot="1" x14ac:dyDescent="0.3">
      <c r="A17" s="45">
        <v>2015</v>
      </c>
      <c r="B17" s="74">
        <v>3730</v>
      </c>
      <c r="C17" s="75">
        <f>3506102/1000</f>
        <v>3506.1019999999999</v>
      </c>
      <c r="D17" s="50"/>
      <c r="E17" s="51">
        <f>GEOMEAN(C11:C17/B11:B17)</f>
        <v>0.93997372654155498</v>
      </c>
      <c r="F17" s="19">
        <f t="shared" si="2"/>
        <v>3506.1019999999999</v>
      </c>
    </row>
    <row r="18" spans="1:6" x14ac:dyDescent="0.25">
      <c r="A18" s="15">
        <v>2016</v>
      </c>
      <c r="C18" s="75">
        <f>3420692.7/1000</f>
        <v>3420.6927000000001</v>
      </c>
      <c r="F18" s="19">
        <f>C18</f>
        <v>3420.6927000000001</v>
      </c>
    </row>
    <row r="19" spans="1:6" x14ac:dyDescent="0.25">
      <c r="A19" s="15">
        <v>2017</v>
      </c>
      <c r="D19" s="76">
        <v>4608.7519299999994</v>
      </c>
      <c r="F19" s="19">
        <f t="shared" ref="F19:F26" si="3">D19</f>
        <v>4608.7519299999994</v>
      </c>
    </row>
    <row r="20" spans="1:6" x14ac:dyDescent="0.25">
      <c r="A20" s="15">
        <v>2018</v>
      </c>
      <c r="D20" s="76">
        <v>4690.2311</v>
      </c>
      <c r="F20" s="19">
        <f t="shared" si="3"/>
        <v>4690.2311</v>
      </c>
    </row>
    <row r="21" spans="1:6" x14ac:dyDescent="0.25">
      <c r="A21" s="15">
        <v>2019</v>
      </c>
      <c r="D21" s="76">
        <v>4692.8642</v>
      </c>
      <c r="F21" s="19">
        <f t="shared" si="3"/>
        <v>4692.8642</v>
      </c>
    </row>
    <row r="22" spans="1:6" x14ac:dyDescent="0.25">
      <c r="A22" s="15">
        <v>2020</v>
      </c>
      <c r="D22" s="76">
        <v>4732.6019299999998</v>
      </c>
      <c r="F22" s="19">
        <f t="shared" si="3"/>
        <v>4732.6019299999998</v>
      </c>
    </row>
    <row r="23" spans="1:6" x14ac:dyDescent="0.25">
      <c r="A23" s="15">
        <v>2021</v>
      </c>
      <c r="D23" s="76">
        <v>4651.6728800000001</v>
      </c>
      <c r="F23" s="19">
        <f t="shared" si="3"/>
        <v>4651.6728800000001</v>
      </c>
    </row>
    <row r="24" spans="1:6" x14ac:dyDescent="0.25">
      <c r="A24" s="15">
        <v>2022</v>
      </c>
      <c r="D24" s="76">
        <v>4634.6379999999999</v>
      </c>
      <c r="F24" s="19">
        <f t="shared" si="3"/>
        <v>4634.6379999999999</v>
      </c>
    </row>
    <row r="25" spans="1:6" x14ac:dyDescent="0.25">
      <c r="A25" s="15">
        <v>2023</v>
      </c>
      <c r="D25" s="76">
        <v>4624.0249999999996</v>
      </c>
      <c r="F25" s="19">
        <f t="shared" si="3"/>
        <v>4624.0249999999996</v>
      </c>
    </row>
    <row r="26" spans="1:6" x14ac:dyDescent="0.25">
      <c r="A26" s="15">
        <v>2024</v>
      </c>
      <c r="D26" s="76">
        <v>4571.1329999999998</v>
      </c>
      <c r="F26" s="19">
        <f t="shared" si="3"/>
        <v>4571.1329999999998</v>
      </c>
    </row>
    <row r="27" spans="1:6" x14ac:dyDescent="0.25">
      <c r="A27" s="15">
        <v>2025</v>
      </c>
      <c r="D27" s="17"/>
      <c r="F27" s="1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tabSelected="1" zoomScale="70" zoomScaleNormal="70" workbookViewId="0">
      <selection activeCell="H30" sqref="H30"/>
    </sheetView>
  </sheetViews>
  <sheetFormatPr defaultRowHeight="15" x14ac:dyDescent="0.25"/>
  <cols>
    <col min="1" max="1" width="8.7109375" customWidth="1"/>
    <col min="3" max="7" width="16.140625" style="35" customWidth="1"/>
  </cols>
  <sheetData>
    <row r="1" spans="1:7" s="36" customFormat="1" x14ac:dyDescent="0.25">
      <c r="B1" s="58" t="s">
        <v>54</v>
      </c>
      <c r="C1" s="37" t="s">
        <v>2</v>
      </c>
      <c r="D1" s="37" t="s">
        <v>67</v>
      </c>
      <c r="E1" s="37" t="s">
        <v>81</v>
      </c>
      <c r="F1" s="37" t="s">
        <v>15</v>
      </c>
      <c r="G1" s="37" t="s">
        <v>16</v>
      </c>
    </row>
    <row r="2" spans="1:7" s="36" customFormat="1" x14ac:dyDescent="0.25">
      <c r="B2" s="59"/>
      <c r="C2" s="37" t="s">
        <v>62</v>
      </c>
      <c r="D2" s="37" t="s">
        <v>62</v>
      </c>
      <c r="E2" s="37" t="s">
        <v>62</v>
      </c>
      <c r="F2" s="37" t="s">
        <v>63</v>
      </c>
      <c r="G2" s="37" t="s">
        <v>64</v>
      </c>
    </row>
    <row r="3" spans="1:7" x14ac:dyDescent="0.25">
      <c r="A3" s="56" t="s">
        <v>55</v>
      </c>
      <c r="B3" s="10">
        <v>2002</v>
      </c>
      <c r="C3" s="34">
        <v>1523670.1312683504</v>
      </c>
      <c r="D3" s="34">
        <v>854871.14703622425</v>
      </c>
      <c r="E3" s="34">
        <v>663998.76369988162</v>
      </c>
      <c r="F3" s="34">
        <v>7124.9668564346994</v>
      </c>
      <c r="G3" s="34">
        <v>3013.1797778016089</v>
      </c>
    </row>
    <row r="4" spans="1:7" x14ac:dyDescent="0.25">
      <c r="A4" s="56"/>
      <c r="B4" s="10">
        <v>2003</v>
      </c>
      <c r="C4" s="34">
        <v>1899714.2822209885</v>
      </c>
      <c r="D4" s="34">
        <v>1139219.2493035407</v>
      </c>
      <c r="E4" s="34">
        <v>884858.70150511106</v>
      </c>
      <c r="F4" s="34">
        <v>9472.4628590143511</v>
      </c>
      <c r="G4" s="34">
        <v>3063.7503642895449</v>
      </c>
    </row>
    <row r="5" spans="1:7" x14ac:dyDescent="0.25">
      <c r="A5" s="56"/>
      <c r="B5" s="10">
        <v>2004</v>
      </c>
      <c r="C5" s="34">
        <v>2271976.8034374709</v>
      </c>
      <c r="D5" s="34">
        <v>1403738.508618192</v>
      </c>
      <c r="E5" s="34">
        <v>1090317.1051120984</v>
      </c>
      <c r="F5" s="34">
        <v>10821.718177877687</v>
      </c>
      <c r="G5" s="34">
        <v>3114.3209507774804</v>
      </c>
    </row>
    <row r="6" spans="1:7" x14ac:dyDescent="0.25">
      <c r="A6" s="56"/>
      <c r="B6" s="10">
        <v>2005</v>
      </c>
      <c r="C6" s="34">
        <v>2745199.6299384595</v>
      </c>
      <c r="D6" s="34">
        <v>1677617.7878271635</v>
      </c>
      <c r="E6" s="34">
        <v>1303045.6589160857</v>
      </c>
      <c r="F6" s="34">
        <v>15014.027631766721</v>
      </c>
      <c r="G6" s="34">
        <v>3164.8915372654155</v>
      </c>
    </row>
    <row r="7" spans="1:7" x14ac:dyDescent="0.25">
      <c r="A7" s="56"/>
      <c r="B7" s="10">
        <v>2006</v>
      </c>
      <c r="C7" s="34">
        <v>3476075.5445336094</v>
      </c>
      <c r="D7" s="34">
        <v>2080056.4881224297</v>
      </c>
      <c r="E7" s="34">
        <v>1615629.3744707303</v>
      </c>
      <c r="F7" s="34">
        <v>18464.986503774206</v>
      </c>
      <c r="G7" s="34">
        <v>3262.6488048257374</v>
      </c>
    </row>
    <row r="8" spans="1:7" x14ac:dyDescent="0.25">
      <c r="A8" s="56"/>
      <c r="B8" s="10">
        <v>2007</v>
      </c>
      <c r="C8" s="34">
        <v>4183589.0473623835</v>
      </c>
      <c r="D8" s="34">
        <v>2564917.6229515877</v>
      </c>
      <c r="E8" s="34">
        <v>1992232.5563758044</v>
      </c>
      <c r="F8" s="34">
        <v>23149.291880697179</v>
      </c>
      <c r="G8" s="34">
        <v>3415.8645222520108</v>
      </c>
    </row>
    <row r="9" spans="1:7" x14ac:dyDescent="0.25">
      <c r="A9" s="56"/>
      <c r="B9" s="10">
        <v>2008</v>
      </c>
      <c r="C9" s="34">
        <v>5380452.4239379605</v>
      </c>
      <c r="D9" s="34">
        <v>3296150.8327038502</v>
      </c>
      <c r="E9" s="34">
        <v>2560198.7919133157</v>
      </c>
      <c r="F9" s="34">
        <v>29243.136120380714</v>
      </c>
      <c r="G9" s="34">
        <v>3564.3803710455763</v>
      </c>
    </row>
    <row r="10" spans="1:7" x14ac:dyDescent="0.25">
      <c r="A10" s="56"/>
      <c r="B10" s="10">
        <v>2009</v>
      </c>
      <c r="C10" s="34">
        <v>5857652.2365358304</v>
      </c>
      <c r="D10" s="34">
        <v>3853809.5568073275</v>
      </c>
      <c r="E10" s="34">
        <v>2993345.5938084461</v>
      </c>
      <c r="F10" s="34">
        <v>32827.12981312503</v>
      </c>
      <c r="G10" s="34">
        <v>3721.2849999999999</v>
      </c>
    </row>
    <row r="11" spans="1:7" x14ac:dyDescent="0.25">
      <c r="A11" s="56"/>
      <c r="B11" s="10">
        <v>2010</v>
      </c>
      <c r="C11" s="34">
        <v>6511019.5831007604</v>
      </c>
      <c r="D11" s="34">
        <v>4239214.9484877475</v>
      </c>
      <c r="E11" s="34">
        <v>3292699.1332117636</v>
      </c>
      <c r="F11" s="34">
        <v>34417.519307577262</v>
      </c>
      <c r="G11" s="34">
        <v>3722.31</v>
      </c>
    </row>
    <row r="12" spans="1:7" x14ac:dyDescent="0.25">
      <c r="A12" s="56"/>
      <c r="B12" s="10">
        <v>2011</v>
      </c>
      <c r="C12" s="34">
        <v>7448243.4494492188</v>
      </c>
      <c r="D12" s="34">
        <v>4675803.1769923167</v>
      </c>
      <c r="E12" s="34">
        <v>3631807.6</v>
      </c>
      <c r="F12" s="34">
        <v>38027.270514532211</v>
      </c>
      <c r="G12" s="34">
        <v>3588.8969999999999</v>
      </c>
    </row>
    <row r="13" spans="1:7" x14ac:dyDescent="0.25">
      <c r="A13" s="56"/>
      <c r="B13" s="10">
        <v>2012</v>
      </c>
      <c r="C13" s="34">
        <v>8915955.3337932099</v>
      </c>
      <c r="D13" s="34">
        <v>5864573.2429680433</v>
      </c>
      <c r="E13" s="34">
        <v>6188755.7403909471</v>
      </c>
      <c r="F13" s="34">
        <v>48913.793502099419</v>
      </c>
      <c r="G13" s="34">
        <v>3517.73</v>
      </c>
    </row>
    <row r="14" spans="1:7" x14ac:dyDescent="0.25">
      <c r="A14" s="56"/>
      <c r="B14" s="10">
        <v>2013</v>
      </c>
      <c r="C14" s="34">
        <v>10017461.84195617</v>
      </c>
      <c r="D14" s="34">
        <v>6696500.3734088941</v>
      </c>
      <c r="E14" s="34">
        <v>7066670.2263727253</v>
      </c>
      <c r="F14" s="34">
        <v>55417.97686444701</v>
      </c>
      <c r="G14" s="34">
        <v>3511.3829999999998</v>
      </c>
    </row>
    <row r="15" spans="1:7" x14ac:dyDescent="0.25">
      <c r="A15" s="56"/>
      <c r="B15" s="10">
        <v>2014</v>
      </c>
      <c r="C15" s="34">
        <v>9925208.0999999996</v>
      </c>
      <c r="D15" s="34">
        <v>6933386.9000000004</v>
      </c>
      <c r="E15" s="34">
        <v>7517411.2509606024</v>
      </c>
      <c r="F15" s="34">
        <v>58446.402896956672</v>
      </c>
      <c r="G15" s="34">
        <v>3511.895</v>
      </c>
    </row>
    <row r="16" spans="1:7" x14ac:dyDescent="0.25">
      <c r="A16" s="56"/>
      <c r="B16" s="10">
        <v>2015</v>
      </c>
      <c r="C16" s="34">
        <v>10706582.1</v>
      </c>
      <c r="D16" s="34">
        <v>7504676.2999999998</v>
      </c>
      <c r="E16" s="34">
        <v>7806214.914021723</v>
      </c>
      <c r="F16" s="34">
        <v>57428.570061473758</v>
      </c>
      <c r="G16" s="34">
        <v>3506.1019999999999</v>
      </c>
    </row>
    <row r="17" spans="1:8" x14ac:dyDescent="0.25">
      <c r="A17" s="56"/>
      <c r="B17" s="10">
        <v>2016</v>
      </c>
      <c r="C17" s="34">
        <v>11852881.700000001</v>
      </c>
      <c r="D17" s="34">
        <v>8005749.4000000004</v>
      </c>
      <c r="E17" s="34">
        <v>8342022.5787704289</v>
      </c>
      <c r="F17" s="34">
        <v>59750.30854984279</v>
      </c>
      <c r="G17" s="34">
        <v>3420.6927000000001</v>
      </c>
    </row>
    <row r="18" spans="1:8" x14ac:dyDescent="0.25">
      <c r="A18" s="56"/>
      <c r="B18" s="10">
        <v>2017</v>
      </c>
      <c r="C18" s="34">
        <v>12766002.800000001</v>
      </c>
      <c r="D18" s="34">
        <v>8435287.0999999996</v>
      </c>
      <c r="E18" s="34">
        <v>8435287.0999999996</v>
      </c>
      <c r="F18" s="34">
        <v>71121.2</v>
      </c>
      <c r="G18" s="34">
        <v>4608.7519299999994</v>
      </c>
    </row>
    <row r="19" spans="1:8" x14ac:dyDescent="0.25">
      <c r="A19" s="56"/>
      <c r="B19" s="10">
        <v>2018</v>
      </c>
      <c r="C19" s="34">
        <v>13515794</v>
      </c>
      <c r="D19" s="34">
        <v>8889867.7000000011</v>
      </c>
      <c r="E19" s="34">
        <v>8889867.7000000011</v>
      </c>
      <c r="F19" s="34">
        <v>79509</v>
      </c>
      <c r="G19" s="34">
        <v>4690.2311</v>
      </c>
    </row>
    <row r="20" spans="1:8" x14ac:dyDescent="0.25">
      <c r="A20" s="56"/>
      <c r="B20" s="10">
        <v>2019</v>
      </c>
      <c r="C20" s="34">
        <v>13615271.9</v>
      </c>
      <c r="D20" s="34">
        <v>9318440.1999999993</v>
      </c>
      <c r="E20" s="34">
        <v>9438926.0500000007</v>
      </c>
      <c r="F20" s="34">
        <v>84992.9</v>
      </c>
      <c r="G20" s="34">
        <v>4692.8642</v>
      </c>
    </row>
    <row r="21" spans="1:8" x14ac:dyDescent="0.25">
      <c r="A21" s="56"/>
      <c r="B21" s="10">
        <v>2020</v>
      </c>
      <c r="C21" s="34">
        <v>14544325.699999999</v>
      </c>
      <c r="D21" s="34">
        <v>9987984.4000000004</v>
      </c>
      <c r="E21" s="34">
        <v>9987984.4000000004</v>
      </c>
      <c r="F21" s="34">
        <v>91586</v>
      </c>
      <c r="G21" s="34">
        <v>4732.6019299999998</v>
      </c>
    </row>
    <row r="22" spans="1:8" x14ac:dyDescent="0.25">
      <c r="A22" s="56"/>
      <c r="B22" s="10">
        <v>2021</v>
      </c>
      <c r="C22" s="34">
        <v>16406490.399999999</v>
      </c>
      <c r="D22" s="34">
        <v>12989466.85</v>
      </c>
      <c r="E22" s="34">
        <v>10979479.5</v>
      </c>
      <c r="F22" s="34">
        <v>97845.4</v>
      </c>
      <c r="G22" s="34">
        <v>4651.6728800000001</v>
      </c>
    </row>
    <row r="23" spans="1:8" x14ac:dyDescent="0.25">
      <c r="A23" s="56"/>
      <c r="B23" s="10">
        <v>2022</v>
      </c>
      <c r="C23" s="34">
        <v>19738622.600000001</v>
      </c>
      <c r="D23" s="34">
        <v>15127767.050000001</v>
      </c>
      <c r="E23" s="34">
        <v>13819986.5</v>
      </c>
      <c r="F23" s="34">
        <v>108572.5</v>
      </c>
      <c r="G23" s="34">
        <v>4634.6379999999999</v>
      </c>
    </row>
    <row r="24" spans="1:8" x14ac:dyDescent="0.25">
      <c r="A24" s="56"/>
      <c r="B24" s="10">
        <v>2023</v>
      </c>
      <c r="C24" s="34">
        <v>24340433.200000003</v>
      </c>
      <c r="D24" s="34">
        <v>16660493.5</v>
      </c>
      <c r="E24" s="34">
        <v>16660493.5</v>
      </c>
      <c r="F24" s="34">
        <v>124522.3</v>
      </c>
      <c r="G24" s="34">
        <v>4624.0249999999996</v>
      </c>
    </row>
    <row r="25" spans="1:8" x14ac:dyDescent="0.25">
      <c r="A25" s="56"/>
      <c r="B25" s="10">
        <v>2024</v>
      </c>
      <c r="C25" s="34">
        <v>29177253.5</v>
      </c>
      <c r="D25" s="34">
        <v>20267549.700000003</v>
      </c>
      <c r="E25" s="34">
        <v>20267549.700000003</v>
      </c>
      <c r="F25" s="34">
        <v>145843.40000000002</v>
      </c>
      <c r="G25" s="34">
        <v>4571.1329999999998</v>
      </c>
    </row>
    <row r="26" spans="1:8" x14ac:dyDescent="0.25">
      <c r="A26" s="57"/>
      <c r="B26" s="10">
        <v>2025</v>
      </c>
      <c r="C26" s="34">
        <v>23463740.899999999</v>
      </c>
      <c r="D26" s="34">
        <v>22639157.185240481</v>
      </c>
      <c r="H26" s="35"/>
    </row>
    <row r="27" spans="1:8" x14ac:dyDescent="0.25">
      <c r="A27" s="55" t="s">
        <v>56</v>
      </c>
      <c r="B27" s="52">
        <v>2026</v>
      </c>
    </row>
    <row r="28" spans="1:8" x14ac:dyDescent="0.25">
      <c r="A28" s="55"/>
      <c r="B28" s="52">
        <v>2027</v>
      </c>
    </row>
    <row r="29" spans="1:8" x14ac:dyDescent="0.25">
      <c r="A29" s="55"/>
      <c r="B29" s="52">
        <v>2028</v>
      </c>
    </row>
    <row r="30" spans="1:8" x14ac:dyDescent="0.25">
      <c r="A30" s="55"/>
      <c r="B30" s="52">
        <v>2029</v>
      </c>
    </row>
    <row r="31" spans="1:8" x14ac:dyDescent="0.25">
      <c r="A31" s="55"/>
      <c r="B31" s="52">
        <v>2030</v>
      </c>
    </row>
    <row r="32" spans="1:8" x14ac:dyDescent="0.25">
      <c r="A32" s="55"/>
      <c r="B32" s="9">
        <v>2031</v>
      </c>
    </row>
    <row r="33" spans="1:2" x14ac:dyDescent="0.25">
      <c r="A33" s="55"/>
      <c r="B33" s="9">
        <v>2032</v>
      </c>
    </row>
    <row r="34" spans="1:2" x14ac:dyDescent="0.25">
      <c r="A34" s="55"/>
      <c r="B34" s="9">
        <v>2033</v>
      </c>
    </row>
    <row r="35" spans="1:2" x14ac:dyDescent="0.25">
      <c r="A35" s="55"/>
      <c r="B35" s="9">
        <v>2034</v>
      </c>
    </row>
    <row r="36" spans="1:2" x14ac:dyDescent="0.25">
      <c r="A36" s="55"/>
      <c r="B36" s="9">
        <v>2035</v>
      </c>
    </row>
  </sheetData>
  <mergeCells count="3">
    <mergeCell ref="A27:A36"/>
    <mergeCell ref="A3:A26"/>
    <mergeCell ref="B1:B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67"/>
  <sheetViews>
    <sheetView zoomScale="70" zoomScaleNormal="70" workbookViewId="0">
      <selection sqref="A1:A3"/>
    </sheetView>
  </sheetViews>
  <sheetFormatPr defaultRowHeight="15" x14ac:dyDescent="0.25"/>
  <sheetData>
    <row r="1" spans="1:25" x14ac:dyDescent="0.25">
      <c r="A1" s="61">
        <v>1</v>
      </c>
    </row>
    <row r="2" spans="1:25" x14ac:dyDescent="0.25">
      <c r="A2" s="61"/>
      <c r="Y2" s="60">
        <v>1.1000000000000001</v>
      </c>
    </row>
    <row r="3" spans="1:25" x14ac:dyDescent="0.25">
      <c r="A3" s="61"/>
      <c r="Y3" s="60"/>
    </row>
    <row r="4" spans="1:25" x14ac:dyDescent="0.25">
      <c r="Y4" s="60"/>
    </row>
    <row r="39" spans="1:1" x14ac:dyDescent="0.25">
      <c r="A39" s="61">
        <v>2</v>
      </c>
    </row>
    <row r="40" spans="1:1" x14ac:dyDescent="0.25">
      <c r="A40" s="61"/>
    </row>
    <row r="41" spans="1:1" x14ac:dyDescent="0.25">
      <c r="A41" s="61"/>
    </row>
    <row r="67" spans="1:1" x14ac:dyDescent="0.25">
      <c r="A67" s="61">
        <v>3</v>
      </c>
    </row>
    <row r="68" spans="1:1" x14ac:dyDescent="0.25">
      <c r="A68" s="61"/>
    </row>
    <row r="69" spans="1:1" x14ac:dyDescent="0.25">
      <c r="A69" s="61"/>
    </row>
    <row r="95" spans="1:1" x14ac:dyDescent="0.25">
      <c r="A95" s="61">
        <v>4</v>
      </c>
    </row>
    <row r="96" spans="1:1" x14ac:dyDescent="0.25">
      <c r="A96" s="61"/>
    </row>
    <row r="97" spans="1:1" x14ac:dyDescent="0.25">
      <c r="A97" s="61"/>
    </row>
    <row r="122" spans="1:16" x14ac:dyDescent="0.25">
      <c r="P122" s="61">
        <v>5.0999999999999996</v>
      </c>
    </row>
    <row r="123" spans="1:16" x14ac:dyDescent="0.25">
      <c r="A123" s="61">
        <v>5</v>
      </c>
      <c r="P123" s="61"/>
    </row>
    <row r="124" spans="1:16" x14ac:dyDescent="0.25">
      <c r="A124" s="61"/>
      <c r="P124" s="61"/>
    </row>
    <row r="125" spans="1:16" x14ac:dyDescent="0.25">
      <c r="A125" s="61"/>
    </row>
    <row r="162" spans="1:1" x14ac:dyDescent="0.25">
      <c r="A162" s="61">
        <v>6</v>
      </c>
    </row>
    <row r="163" spans="1:1" x14ac:dyDescent="0.25">
      <c r="A163" s="61"/>
    </row>
    <row r="164" spans="1:1" x14ac:dyDescent="0.25">
      <c r="A164" s="61"/>
    </row>
    <row r="190" spans="1:1" x14ac:dyDescent="0.25">
      <c r="A190" s="61">
        <v>7</v>
      </c>
    </row>
    <row r="191" spans="1:1" x14ac:dyDescent="0.25">
      <c r="A191" s="61"/>
    </row>
    <row r="192" spans="1:1" x14ac:dyDescent="0.25">
      <c r="A192" s="61"/>
    </row>
    <row r="230" spans="1:1" x14ac:dyDescent="0.25">
      <c r="A230" s="61">
        <v>8</v>
      </c>
    </row>
    <row r="231" spans="1:1" x14ac:dyDescent="0.25">
      <c r="A231" s="61"/>
    </row>
    <row r="232" spans="1:1" x14ac:dyDescent="0.25">
      <c r="A232" s="61"/>
    </row>
    <row r="265" spans="1:1" x14ac:dyDescent="0.25">
      <c r="A265" s="61">
        <v>9</v>
      </c>
    </row>
    <row r="266" spans="1:1" x14ac:dyDescent="0.25">
      <c r="A266" s="61"/>
    </row>
    <row r="267" spans="1:1" x14ac:dyDescent="0.25">
      <c r="A267" s="61"/>
    </row>
  </sheetData>
  <mergeCells count="11">
    <mergeCell ref="Y2:Y4"/>
    <mergeCell ref="P122:P124"/>
    <mergeCell ref="A190:A192"/>
    <mergeCell ref="A230:A232"/>
    <mergeCell ref="A265:A267"/>
    <mergeCell ref="A1:A3"/>
    <mergeCell ref="A39:A41"/>
    <mergeCell ref="A67:A69"/>
    <mergeCell ref="A95:A97"/>
    <mergeCell ref="A123:A125"/>
    <mergeCell ref="A162:A164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Титул</vt:lpstr>
      <vt:lpstr>ВВП</vt:lpstr>
      <vt:lpstr>ВДС</vt:lpstr>
      <vt:lpstr>ОФ</vt:lpstr>
      <vt:lpstr>ЗП</vt:lpstr>
      <vt:lpstr>ССЧ</vt:lpstr>
      <vt:lpstr>ИТОГО</vt:lpstr>
      <vt:lpstr>Рисунки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Д.С. Баклановский</dc:creator>
  <cp:lastModifiedBy>HokoriDynasty</cp:lastModifiedBy>
  <dcterms:created xsi:type="dcterms:W3CDTF">2020-02-20T15:41:15Z</dcterms:created>
  <dcterms:modified xsi:type="dcterms:W3CDTF">2026-02-22T15:47:05Z</dcterms:modified>
</cp:coreProperties>
</file>